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0" firstSheet="57"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ФХД'!$O$66</definedName>
    <definedName name="B_FHD_CHECK_INDEX_2">'Показатели ФХД'!$O$68</definedName>
    <definedName name="B_FHD_COSTS_INDEX_1">'Показатели ФХД'!$H$65:$M$65</definedName>
    <definedName name="B_FHD_COSTS_INDEX_2">'Показатели ФХД'!$H$67:$M$67</definedName>
    <definedName name="B_FHD_DATA_TOP80_ACTIVITY">'Показатели ФХД'!$H$95:$M$95</definedName>
    <definedName name="B_FHD_diff_1">'Показатели ФХД'!$I$25:$I$27</definedName>
    <definedName name="B_FHD_FLAG_DIFFERENTIATION">'Показатели ФХД'!$H$24:$M$24</definedName>
    <definedName name="B_FHD_FLAG_INDEX_1">'Показатели ФХД'!$H$66:$M$66</definedName>
    <definedName name="B_FHD_FLAG_INDEX_2">'Показатели ФХД'!$H$68:$M$68</definedName>
    <definedName name="B_FHD_TKO_DATA_TOP80_ACTIVITY">'ТКО. Показатели ФХД'!$H$45:$M$45</definedName>
    <definedName name="B_FHD_TKO_diff_1">'ТКО. Показатели ФХД'!$I$10:$I$12</definedName>
    <definedName name="B_FHD_TKO_FLAG_DIFFERENTIATION">'ТКО. Показатели ФХД'!$H$9:$M$9</definedName>
    <definedName name="B_FHD_TKO_TRANS_DATA_TOP80_ACTIVITY">'ТКО. Транс. Показатели ФХД'!$H$36:$M$36</definedName>
    <definedName name="B_FHD_TKO_TRANS_diff_1">'ТКО. Транс. Показатели ФХД'!$I$10:$I$12</definedName>
    <definedName name="B_FHD_TKO_TRANS_FLAG_DIFFERENTIATION">'ТКО. Транс. Показатели ФХД'!$H$9:$M$9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&gt;20%'!$V$11:$V$50</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ОТЭП'!$L$9:$R$9</definedName>
    <definedName name="B_OTEP_HEAT_DATA_TOP80_ACTIVITY">'Показатели ОТЭП'!$L$15:$R$15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территорий'!$E$43:$I$43</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Дифференциация!$I$12:$I$22</definedName>
    <definedName name="DIFFERENTIATION_AREA_ID">Дифференциация!$U$11:$U$23</definedName>
    <definedName name="DIFFERENTIATION_CheckC">Дифференциация!$D$12:$M$22</definedName>
    <definedName name="DIFFERENTIATION_fieldMarker">Дифференциация!$W$12:$W$22</definedName>
    <definedName name="DIFFERENTIATION_ID">TEHSHEET!$E$57</definedName>
    <definedName name="DIFFERENTIATION_ID_DIFF">Дифференциация!$O$12:$O$22</definedName>
    <definedName name="DIFFERENTIATION_SYSTEM">Дифференциация!$M$12:$M$22</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Дифференциация!$Q$12:$Q$22</definedName>
    <definedName name="DIFFERENTIATION_UNMERGE_SYSTEM">Дифференциация!$R$12:$R$22</definedName>
    <definedName name="DIFFERENTIATION_UNMERGE_VD">Дифференциация!$P$12:$P$22</definedName>
    <definedName name="DIFFERENTIATION_VD">Дифференциация!$E$12:$E$22</definedName>
    <definedName name="DIFFERENTIATION_VD_ID">Дифференциация!$V$11:$V$23</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Ограничения!$F$36:$Q$36</definedName>
    <definedName name="flag_Q_LIMIT_p4">Ограничения!$F$38:$Q$38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Детализация'!$A$389:$A$389</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Дифференциация!$G$12:$G$22</definedName>
    <definedName name="pDel_DIFFERENTIATION_SYSTEM">Дифференциация!$K$12:$K$22</definedName>
    <definedName name="pDel_DIFFERENTIATION_VD">Дифференциация!$C$12:$C$22</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территорий'!$C$12:$C$43</definedName>
    <definedName name="pDel_LT_MO">'Список территорий'!$D$11:$D$43</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ФХД'!$M$24</definedName>
    <definedName name="pIns_B_FHD_TKO_2">'ТКО. Показатели ФХД'!$F$34</definedName>
    <definedName name="pIns_B_FHD_TKO_DIFFERENTIATION">'ТКО. Показатели ФХД'!$M$9</definedName>
    <definedName name="pIns_B_FHD_TKO_TRANS_2">'ТКО. Транс. Показатели ФХД'!$F$29</definedName>
    <definedName name="pIns_B_FHD_TKO_TRANS_DIFFERENTIATION">'ТКО. Транс. Показатели ФХД'!$M$9</definedName>
    <definedName name="pIns_B_FHD20_DIFFERENTIATION">'Показатели ФХД &gt;20%'!$D$50</definedName>
    <definedName name="pIns_B_KNE_DIFFERENTIATION">'Показатели КНЭ'!$Q$6</definedName>
    <definedName name="pIns_B_OTEP_2">'Показатели ОТЭП'!$J$18</definedName>
    <definedName name="pIns_B_OTEP_DIFFERENTIATION">'Показатели ОТЭП'!$Q$9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Детализация'!$F$389</definedName>
    <definedName name="pIns_IP_FIN_PLAN">'ИП. Финансовый план'!$V$8</definedName>
    <definedName name="pIns_IP_MAIN">ИП!$G$15</definedName>
    <definedName name="pIns_IP_QRE">'ИП. КНЭ'!$F$24</definedName>
    <definedName name="pIns_List07">'Сведения об изменении'!$E$13</definedName>
    <definedName name="pIns_LT_AREA">'Список территорий'!$G$43</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Ограничения!$Q$25</definedName>
    <definedName name="pIns_Q_PH_DIFFERENTIATION">'Потребительские характеристики'!$Q$8</definedName>
    <definedName name="pIns_Q_TP_1">ТП!$E$22</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Ограничения!$E$32:$Q$39</definedName>
    <definedName name="Q_LIMIT_diff_1">Ограничения!$I$26:$J$28</definedName>
    <definedName name="Q_LIMIT_p3">Ограничения!$F$36:$Q$37</definedName>
    <definedName name="Q_LIMIT_p4">Ограничения!$F$38:$Q$39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ФХД'!$M$145</definedName>
    <definedName name="tblEnd_1_B_FHD_TKO">'ТКО. Показатели ФХД'!$M$49</definedName>
    <definedName name="tblEnd_1_B_FHD_TKO_TRANS">'ТКО. Транс. Показатели ФХД'!$M$43</definedName>
    <definedName name="tblEnd_1_B_KNE">'Показатели КНЭ'!$J$101</definedName>
    <definedName name="tblEnd_1_B_OTEP">'Показатели ОТЭП'!$Q$34</definedName>
    <definedName name="tblEnd_1_B_STANDARTS">'Стандарты качества'!$L$13</definedName>
    <definedName name="tblEnd_1_CHANGE_INFO">'Сведения об изменении'!$E$14</definedName>
    <definedName name="tblEnd_1_DIFFERENTIATION">Дифференциация!$M$23</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Детализация'!$AH$389</definedName>
    <definedName name="tblEnd_1_IP_FIN_PLAN">'ИП. Финансовый план'!$V$58</definedName>
    <definedName name="tblEnd_1_IP_MAIN">ИП!$AB$16</definedName>
    <definedName name="tblEnd_1_IP_QRE">'ИП. КНЭ'!$FX$24</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Ограничения!$Q$40</definedName>
    <definedName name="tblEnd_1_Q_PH">'Потребительские характеристики'!$Q$21</definedName>
    <definedName name="tblEnd_1_Q_TP">ТП!$L$23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территорий'!$I$44</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территорий'!$E$11:$I$43</definedName>
    <definedName name="TERRITORY_ID">TEHSHEET!$E$56</definedName>
    <definedName name="TERRITORY_LIST_ID">'Список территорий'!$F$11:$F$43</definedName>
    <definedName name="TERRITORY_MO_LIST">'Список территорий'!$H$11:$H$43</definedName>
    <definedName name="TERRITORY_MR_LIST">'Список территорий'!$G$11:$G$43</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Дифференциация!$F$12:$F$22</definedName>
    <definedName name="Y_N_DIFFERENTIATION_SYSTEM">Дифференциация!$J$12:$J$22</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et_B_FHD20_1">et_union_hor!$115:$123</definedName>
    <definedName name="ter_1">'Список территорий'!$G$13:$I$38</definedName>
    <definedName name="ter_5">'Список территорий'!$G$41:$I$41</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DESCRIPTION_TERRITORY">REESTR_DS!$B$2:$B$3</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IP_MAIN_ip_5">ИП!$13:$14</definedName>
    <definedName name="IP_QRE_ip_5">'ИП. КНЭ'!$21:$23</definedName>
    <definedName name="IP_DETAILED_ip_5">'ИП. Детализация'!$14:$388</definedName>
    <definedName name="IP_FIN_PLAN_ip_5">'ИП. Финансовый план'!$K$11:$U$11</definedName>
    <definedName name="REESTR_INFR_RANGE">REESTR_OBJ_INFR!$A$2:$AK$1368</definedName>
    <definedName name="VD_LIST">REESTR_VED!$A$2:$B$4</definedName>
    <definedName name="VD_ID_LIST">REESTR_VED!$A$2:$A$4</definedName>
    <definedName name="VD_NAME_LIST">REESTR_VED!$B$2:$B$4</definedName>
    <definedName name="REESTR_IP_RANGE">REESTR_IP!$A$2:$I$2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<sst xmlns="http://schemas.openxmlformats.org/spreadsheetml/2006/main" count="64928" uniqueCount="5325">
  <si>
    <t xml:space="preserve"> (требуется обновление)</t>
  </si>
  <si>
    <t>Код отчёта: PP108.OPEN.INFO.BALANCE.VOTV.EIAS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</si>
  <si>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</si>
  <si>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</si>
  <si>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</si>
  <si>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</si>
  <si>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</si>
  <si>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</si>
  <si>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</si>
  <si>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</si>
  <si>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</si>
  <si>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</si>
  <si>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</si>
  <si>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</si>
  <si>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</si>
  <si>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</si>
  <si>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</si>
  <si>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</si>
  <si>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</si>
  <si>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</si>
  <si>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</si>
  <si>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</si>
  <si>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</si>
  <si>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</si>
  <si>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</si>
  <si>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</si>
  <si>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</si>
  <si>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</si>
  <si>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</si>
  <si>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</si>
  <si>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</si>
  <si>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</si>
  <si>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</si>
  <si>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</si>
  <si>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</si>
  <si>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</si>
  <si>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</si>
  <si>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</si>
  <si>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</si>
  <si>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</si>
  <si>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</si>
  <si>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</si>
  <si>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</si>
  <si>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</si>
  <si>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</si>
  <si>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</si>
  <si>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</si>
  <si>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</si>
  <si>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</si>
  <si>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</si>
  <si>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</si>
  <si>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</si>
  <si>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</si>
  <si>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</si>
  <si>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</si>
  <si>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</si>
  <si>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</si>
  <si>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</si>
  <si>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</si>
  <si>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</si>
  <si>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</si>
  <si>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</si>
  <si>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</si>
  <si>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</si>
  <si>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</si>
  <si>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</si>
  <si>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</si>
  <si>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</si>
  <si>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</si>
  <si>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</si>
  <si>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</si>
  <si>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</si>
  <si>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</si>
  <si>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</si>
  <si>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</si>
  <si>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</si>
  <si>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</si>
  <si>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</si>
  <si>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</si>
  <si>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</si>
  <si>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</si>
  <si>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</si>
  <si>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</si>
  <si>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</si>
  <si>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</si>
  <si>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</si>
  <si>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</si>
  <si>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</si>
  <si>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</si>
  <si>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</si>
  <si>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</si>
  <si>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</si>
  <si>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</si>
  <si>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</si>
  <si>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</si>
  <si>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</si>
  <si>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</si>
  <si>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</si>
  <si>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t>
  </si>
  <si>
    <t>Александровский муниципальный округ</t>
  </si>
  <si>
    <t>07502000</t>
  </si>
  <si>
    <t>2</t>
  </si>
  <si>
    <t>×</t>
  </si>
  <si>
    <t>Андроповский муниципальный округ</t>
  </si>
  <si>
    <t>07503000</t>
  </si>
  <si>
    <t>Апанасенковский муниципальный округ</t>
  </si>
  <si>
    <t>07505000</t>
  </si>
  <si>
    <t>Благодарненский муниципальный округ</t>
  </si>
  <si>
    <t>07510000</t>
  </si>
  <si>
    <t>5</t>
  </si>
  <si>
    <t>Будённовский муниципальный округ</t>
  </si>
  <si>
    <t>07512000</t>
  </si>
  <si>
    <t>9</t>
  </si>
  <si>
    <t>Георгиевский муниципальный округ</t>
  </si>
  <si>
    <t>07515000</t>
  </si>
  <si>
    <t>10</t>
  </si>
  <si>
    <t>Город Лермонтов</t>
  </si>
  <si>
    <t>07718000</t>
  </si>
  <si>
    <t>8</t>
  </si>
  <si>
    <t>13</t>
  </si>
  <si>
    <t>Город-курорт Ессентуки</t>
  </si>
  <si>
    <t>07710000</t>
  </si>
  <si>
    <t>14</t>
  </si>
  <si>
    <t>Город-курорт Железноводск</t>
  </si>
  <si>
    <t>07712000</t>
  </si>
  <si>
    <t>15</t>
  </si>
  <si>
    <t>Город-курорт Кисловодск</t>
  </si>
  <si>
    <t>07715000</t>
  </si>
  <si>
    <t>11</t>
  </si>
  <si>
    <t>16</t>
  </si>
  <si>
    <t>Город-курорт Пятигорск</t>
  </si>
  <si>
    <t>07727000</t>
  </si>
  <si>
    <t>12</t>
  </si>
  <si>
    <t>17</t>
  </si>
  <si>
    <t>Грачёвский муниципальный округ</t>
  </si>
  <si>
    <t>07517000</t>
  </si>
  <si>
    <t>19</t>
  </si>
  <si>
    <t>Изобильненский муниципальный округ</t>
  </si>
  <si>
    <t>07520000</t>
  </si>
  <si>
    <t>21</t>
  </si>
  <si>
    <t>Ипатовский муниципальный округ</t>
  </si>
  <si>
    <t>07522000</t>
  </si>
  <si>
    <t>23</t>
  </si>
  <si>
    <t>Кировский муниципальный округ</t>
  </si>
  <si>
    <t>07525000</t>
  </si>
  <si>
    <t>24</t>
  </si>
  <si>
    <t>Кочубеевский муниципальный округ</t>
  </si>
  <si>
    <t>07528000</t>
  </si>
  <si>
    <t>26</t>
  </si>
  <si>
    <t>Курский муниципальный округ</t>
  </si>
  <si>
    <t>07533000</t>
  </si>
  <si>
    <t>18</t>
  </si>
  <si>
    <t>29</t>
  </si>
  <si>
    <t>Минераловодский муниципальный округ</t>
  </si>
  <si>
    <t>07539000</t>
  </si>
  <si>
    <t>31</t>
  </si>
  <si>
    <t>Нефтекумский муниципальный округ</t>
  </si>
  <si>
    <t>07541000</t>
  </si>
  <si>
    <t>20</t>
  </si>
  <si>
    <t>33</t>
  </si>
  <si>
    <t>Новоалександровский муниципальный округ</t>
  </si>
  <si>
    <t>07543000</t>
  </si>
  <si>
    <t>34</t>
  </si>
  <si>
    <t>Новоселицкий муниципальный округ</t>
  </si>
  <si>
    <t>07544000</t>
  </si>
  <si>
    <t>22</t>
  </si>
  <si>
    <t>36</t>
  </si>
  <si>
    <t>Петровский муниципальный округ</t>
  </si>
  <si>
    <t>07546000</t>
  </si>
  <si>
    <t>37</t>
  </si>
  <si>
    <t>Предгорный муниципальный округ</t>
  </si>
  <si>
    <t>07548000</t>
  </si>
  <si>
    <t>39</t>
  </si>
  <si>
    <t>Советский муниципальный округ</t>
  </si>
  <si>
    <t>07550000</t>
  </si>
  <si>
    <t>25</t>
  </si>
  <si>
    <t>41</t>
  </si>
  <si>
    <t>Труновский муниципальный округ</t>
  </si>
  <si>
    <t>07554000</t>
  </si>
  <si>
    <t>43</t>
  </si>
  <si>
    <t>Шпаковский муниципальный округ</t>
  </si>
  <si>
    <t>07558000</t>
  </si>
  <si>
    <t>Добавить МО</t>
  </si>
  <si>
    <t>ter_5</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</si>
  <si>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</si>
  <si>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</si>
  <si>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</si>
  <si>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</si>
  <si>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</si>
  <si>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</si>
  <si>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ID_DIFF</t>
  </si>
  <si>
    <t>VD</t>
  </si>
  <si>
    <t>AREA</t>
  </si>
  <si>
    <t>SYSTEM</t>
  </si>
  <si>
    <t>Потребители Ставропольского края</t>
  </si>
  <si>
    <t>diff_1</t>
  </si>
  <si>
    <t>4189714</t>
  </si>
  <si>
    <t>a</t>
  </si>
  <si>
    <t>Водоотведение (услуга по очистке сточных вод)</t>
  </si>
  <si>
    <t>diff_511</t>
  </si>
  <si>
    <t>Добавить централизованную систему</t>
  </si>
  <si>
    <t>Потребители, осуществляющие деятельность в сфере водоотведения (Карачаево-Черкесская Республика)</t>
  </si>
  <si>
    <t>diff_5</t>
  </si>
  <si>
    <t>Добавить описание территории</t>
  </si>
  <si>
    <t>Подключение к централизованным системам водоотведения ГУП СК "Ставрополькрайводоканал"</t>
  </si>
  <si>
    <t>diff_51</t>
  </si>
  <si>
    <t>4189712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</si>
  <si>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</si>
  <si>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</si>
  <si>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</si>
  <si>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</si>
  <si>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</si>
  <si>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</si>
  <si>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</si>
  <si>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</si>
  <si>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</si>
  <si>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</si>
  <si>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</si>
  <si>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</si>
  <si>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</si>
  <si>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</si>
  <si>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</si>
  <si>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</si>
  <si>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</si>
  <si>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</si>
  <si>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</si>
  <si>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</si>
  <si>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</si>
  <si>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</si>
  <si>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</si>
  <si>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</si>
  <si>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</si>
  <si>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</si>
  <si>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</si>
  <si>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</si>
  <si>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</si>
  <si>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</si>
  <si>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</si>
  <si>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</si>
  <si>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</si>
  <si>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</si>
  <si>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</si>
  <si>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</si>
  <si>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</si>
  <si>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</si>
  <si>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</si>
  <si>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</si>
  <si>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</si>
  <si>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</si>
  <si>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</si>
  <si>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</si>
  <si>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</si>
  <si>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</si>
  <si>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</si>
  <si>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</si>
  <si>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</si>
  <si>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</si>
  <si>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</si>
  <si>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</si>
  <si>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</si>
  <si>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</si>
  <si>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</si>
  <si>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</si>
  <si>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</si>
  <si>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</si>
  <si>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</si>
  <si>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</si>
  <si>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</si>
  <si>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</si>
  <si>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</si>
  <si>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</si>
  <si>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</si>
  <si>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</si>
  <si>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</si>
  <si>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</si>
  <si>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</si>
  <si>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</si>
  <si>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</si>
  <si>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</si>
  <si>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</si>
  <si>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</si>
  <si>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</si>
  <si>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</si>
  <si>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</si>
  <si>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</si>
  <si>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</si>
  <si>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</si>
  <si>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</si>
  <si>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</si>
  <si>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</si>
  <si>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</si>
  <si>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</si>
  <si>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</si>
  <si>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</si>
  <si>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</si>
  <si>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</si>
  <si>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</si>
  <si>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</si>
  <si>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</si>
  <si>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</si>
  <si>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</si>
  <si>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</si>
  <si>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</si>
  <si>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</si>
  <si>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</si>
  <si>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</si>
  <si>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</si>
  <si>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</si>
  <si>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</si>
  <si>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</si>
  <si>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</si>
  <si>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</si>
  <si>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</si>
  <si>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</si>
  <si>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</si>
  <si>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</si>
  <si>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</si>
  <si>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</si>
  <si>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</si>
  <si>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</si>
  <si>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</si>
  <si>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</si>
  <si>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</si>
  <si>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</si>
  <si>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</si>
  <si>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</si>
  <si>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</si>
  <si>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</si>
  <si>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</si>
  <si>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</si>
  <si>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</si>
  <si>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</si>
  <si>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</si>
  <si>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</si>
  <si>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</si>
  <si>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</si>
  <si>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</si>
  <si>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</si>
  <si>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</si>
  <si>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</si>
  <si>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</si>
  <si>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</si>
  <si>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</si>
  <si>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</si>
  <si>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</si>
  <si>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</si>
  <si>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</si>
  <si>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</si>
  <si>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</si>
  <si>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</si>
  <si>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</si>
  <si>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</si>
  <si>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</si>
  <si>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</si>
  <si>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</si>
  <si>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</si>
  <si>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</si>
  <si>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</si>
  <si>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</si>
  <si>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</si>
  <si>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</si>
  <si>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</si>
  <si>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</si>
  <si>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</si>
  <si>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</si>
  <si>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</si>
  <si>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</si>
  <si>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</si>
  <si>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</si>
  <si>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</si>
  <si>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</si>
  <si>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</si>
  <si>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</si>
  <si>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</si>
  <si>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</si>
  <si>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</si>
  <si>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</si>
  <si>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</si>
  <si>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</si>
  <si>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</si>
  <si>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</si>
  <si>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</si>
  <si>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</si>
  <si>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</si>
  <si>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</si>
  <si>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</si>
  <si>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</si>
  <si>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</si>
  <si>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</si>
  <si>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</si>
  <si>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</si>
  <si>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</si>
  <si>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</si>
  <si>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</si>
  <si>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</si>
  <si>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</si>
  <si>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</si>
  <si>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</si>
  <si>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</si>
  <si>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</si>
  <si>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</si>
  <si>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</si>
  <si>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</si>
  <si>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</si>
  <si>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</si>
  <si>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</si>
  <si>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</si>
  <si>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</si>
  <si>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</si>
  <si>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</si>
  <si>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</si>
  <si>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</si>
  <si>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</si>
  <si>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</si>
  <si>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</si>
  <si>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</si>
  <si>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</si>
  <si>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</si>
  <si>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</si>
  <si>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</si>
  <si>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</si>
  <si>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</si>
  <si>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</si>
  <si>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</si>
  <si>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</si>
  <si>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</si>
  <si>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</si>
  <si>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</si>
  <si>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</si>
  <si>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</si>
  <si>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</si>
  <si>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</si>
  <si>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</si>
  <si>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</si>
  <si>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</si>
  <si>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</si>
  <si>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</si>
  <si>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</si>
  <si>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</si>
  <si>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</si>
  <si>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</si>
  <si>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</si>
  <si>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</si>
  <si>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</si>
  <si>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</si>
  <si>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</si>
  <si>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</si>
  <si>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</si>
  <si>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</si>
  <si>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</si>
  <si>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</si>
  <si>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</si>
  <si>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</si>
  <si>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</si>
  <si>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</si>
  <si>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</si>
  <si>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</si>
  <si>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</si>
  <si>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</si>
  <si>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</si>
  <si>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</si>
  <si>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</si>
  <si>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</si>
  <si>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</si>
  <si>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</si>
  <si>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</si>
  <si>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</si>
  <si>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</si>
  <si>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</si>
  <si>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</si>
  <si>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</si>
  <si>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</si>
  <si>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</si>
  <si>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</si>
  <si>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</si>
  <si>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</si>
  <si>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</si>
  <si>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</si>
  <si>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</si>
  <si>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</si>
  <si>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</si>
  <si>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</si>
  <si>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</si>
  <si>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</si>
  <si>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</si>
  <si>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</si>
  <si>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</si>
  <si>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</si>
  <si>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</si>
  <si>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</si>
  <si>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</si>
  <si>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</si>
  <si>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</si>
  <si>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</si>
  <si>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</si>
  <si>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</si>
  <si>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</si>
  <si>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</si>
  <si>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</si>
  <si>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</si>
  <si>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</si>
  <si>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</si>
  <si>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</si>
  <si>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</si>
  <si>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</si>
  <si>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</si>
  <si>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</si>
  <si>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</si>
  <si>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</si>
  <si>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</si>
  <si>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</si>
  <si>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</si>
  <si>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</si>
  <si>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</si>
  <si>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</si>
  <si>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</si>
  <si>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</si>
  <si>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</si>
  <si>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</si>
  <si>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</si>
  <si>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</si>
  <si>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</si>
  <si>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</si>
  <si>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</si>
  <si>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</si>
  <si>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</si>
  <si>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</si>
  <si>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</si>
  <si>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</si>
  <si>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</si>
  <si>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</si>
  <si>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</si>
  <si>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</si>
  <si>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</si>
  <si>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</si>
  <si>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</si>
  <si>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</si>
  <si>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</si>
  <si>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</si>
  <si>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</si>
  <si>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</si>
  <si>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</si>
  <si>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</si>
  <si>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</si>
  <si>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</si>
  <si>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</si>
  <si>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</si>
  <si>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</si>
  <si>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</si>
  <si>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</si>
  <si>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</si>
  <si>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</si>
  <si>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</si>
  <si>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</si>
  <si>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</si>
  <si>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</si>
  <si>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</si>
  <si>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</si>
  <si>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</si>
  <si>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</si>
  <si>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</si>
  <si>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</si>
  <si>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</si>
  <si>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</si>
  <si>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</si>
  <si>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</si>
  <si>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</si>
  <si>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</si>
  <si>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</si>
  <si>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</si>
  <si>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</si>
  <si>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</si>
  <si>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</si>
  <si>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</si>
  <si>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</si>
  <si>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</si>
  <si>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</si>
  <si>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</si>
  <si>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</si>
  <si>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</si>
  <si>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</si>
  <si>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</si>
  <si>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</si>
  <si>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</si>
  <si>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</si>
  <si>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</si>
  <si>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</si>
  <si>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</si>
  <si>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</si>
  <si>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</si>
  <si>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</si>
  <si>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</si>
  <si>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</si>
  <si>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</si>
  <si>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</si>
  <si>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</si>
  <si>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</si>
  <si>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</si>
  <si>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</si>
  <si>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</si>
  <si>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</si>
  <si>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</si>
  <si>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</si>
  <si>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</si>
  <si>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</si>
  <si>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</si>
  <si>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</si>
  <si>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</si>
  <si>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</si>
  <si>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</si>
  <si>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</si>
  <si>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</si>
  <si>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</si>
  <si>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</si>
  <si>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</si>
  <si>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</si>
  <si>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</si>
  <si>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</si>
  <si>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</si>
  <si>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</si>
  <si>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</si>
  <si>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</si>
  <si>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</si>
  <si>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</si>
  <si>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</si>
  <si>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</si>
  <si>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</si>
  <si>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</si>
  <si>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</si>
  <si>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</si>
  <si>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</si>
  <si>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</si>
  <si>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</si>
  <si>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</si>
  <si>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</si>
  <si>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</si>
  <si>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</si>
  <si>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</si>
  <si>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</si>
  <si>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</si>
  <si>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</si>
  <si>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</si>
  <si>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</si>
  <si>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</si>
  <si>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</si>
  <si>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</si>
  <si>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</si>
  <si>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</si>
  <si>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</si>
  <si>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</si>
  <si>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</si>
  <si>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</si>
  <si>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</si>
  <si>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</si>
  <si>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</si>
  <si>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</si>
  <si>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</si>
  <si>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</si>
  <si>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</si>
  <si>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</si>
  <si>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</si>
  <si>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</si>
  <si>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</si>
  <si>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</si>
  <si>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</si>
  <si>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</si>
  <si>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</si>
  <si>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</si>
  <si>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</si>
  <si>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</si>
  <si>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</si>
  <si>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</si>
  <si>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</si>
  <si>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</si>
  <si>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</si>
  <si>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</si>
  <si>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</si>
  <si>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</si>
  <si>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</si>
  <si>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</si>
  <si>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</si>
  <si>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</si>
  <si>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</si>
  <si>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</si>
  <si>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</si>
  <si>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</si>
  <si>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</si>
  <si>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</si>
  <si>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</si>
  <si>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</si>
  <si>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</si>
  <si>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</si>
  <si>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</si>
  <si>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</si>
  <si>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</si>
  <si>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</si>
  <si>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</si>
  <si>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</si>
  <si>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</si>
  <si>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</si>
  <si>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</si>
  <si>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</si>
  <si>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</si>
  <si>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</si>
  <si>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</si>
  <si>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</si>
  <si>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</si>
  <si>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</si>
  <si>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</si>
  <si>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</si>
  <si>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</si>
  <si>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</si>
  <si>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</si>
  <si>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</si>
  <si>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</si>
  <si>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</si>
  <si>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</si>
  <si>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</si>
  <si>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</si>
  <si>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</si>
  <si>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</si>
  <si>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</si>
  <si>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</si>
  <si>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</si>
  <si>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</si>
  <si>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</si>
  <si>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</si>
  <si>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</si>
  <si>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</si>
  <si>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</si>
  <si>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</si>
  <si>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</si>
  <si>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</si>
  <si>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</si>
  <si>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</si>
  <si>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</si>
  <si>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</si>
  <si>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</si>
  <si>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</si>
  <si>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</si>
  <si>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</si>
  <si>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</si>
  <si>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</si>
  <si>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</si>
  <si>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</si>
  <si>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</si>
  <si>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</si>
  <si>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</si>
  <si>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</si>
  <si>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</si>
  <si>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</si>
  <si>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</si>
  <si>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</si>
  <si>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</si>
  <si>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</si>
  <si>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</si>
  <si>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</si>
  <si>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</si>
  <si>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</si>
  <si>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</si>
  <si>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</si>
  <si>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</si>
  <si>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</si>
  <si>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</si>
  <si>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</si>
  <si>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</si>
  <si>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</si>
  <si>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</si>
  <si>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</si>
  <si>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</si>
  <si>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</si>
  <si>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</si>
  <si>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</si>
  <si>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</si>
  <si>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</si>
  <si>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</si>
  <si>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</si>
  <si>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</si>
  <si>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</si>
  <si>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</si>
  <si>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</si>
  <si>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</si>
  <si>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</si>
  <si>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</si>
  <si>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</si>
  <si>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</si>
  <si>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</si>
  <si>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</si>
  <si>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</si>
  <si>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</si>
  <si>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</si>
  <si>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</si>
  <si>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</si>
  <si>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</si>
  <si>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</si>
  <si>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</si>
  <si>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</si>
  <si>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</si>
  <si>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</si>
  <si>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</si>
  <si>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</si>
  <si>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</si>
  <si>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</si>
  <si>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</si>
  <si>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</si>
  <si>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</si>
  <si>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</si>
  <si>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</si>
  <si>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</si>
  <si>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</si>
  <si>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</si>
  <si>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</si>
  <si>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</si>
  <si>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</si>
  <si>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</si>
  <si>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</si>
  <si>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</si>
  <si>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</si>
  <si>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</si>
  <si>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</si>
  <si>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</si>
  <si>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</si>
  <si>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</si>
  <si>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</si>
  <si>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</si>
  <si>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</si>
  <si>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</si>
  <si>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</si>
  <si>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</si>
  <si>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</si>
  <si>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</si>
  <si>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</si>
  <si>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</si>
  <si>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</si>
  <si>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</si>
  <si>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</si>
  <si>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</si>
  <si>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</si>
  <si>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</si>
  <si>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</si>
  <si>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</si>
  <si>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</si>
  <si>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</si>
  <si>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</si>
  <si>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</si>
  <si>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</si>
  <si>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</si>
  <si>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</si>
  <si>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</si>
  <si>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</si>
  <si>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</si>
  <si>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</si>
  <si>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</si>
  <si>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</si>
  <si>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</si>
  <si>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</si>
  <si>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</si>
  <si>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</si>
  <si>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</si>
  <si>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</si>
  <si>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</si>
  <si>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</si>
  <si>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</si>
  <si>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</si>
  <si>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</si>
  <si>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</si>
  <si>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</si>
  <si>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</si>
  <si>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</si>
  <si>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</si>
  <si>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</si>
  <si>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</si>
  <si>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</si>
  <si>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</si>
  <si>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</si>
  <si>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</si>
  <si>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</si>
  <si>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</si>
  <si>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</si>
  <si>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</si>
  <si>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</si>
  <si>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</si>
  <si>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</si>
  <si>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</si>
  <si>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</si>
  <si>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</si>
  <si>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</si>
  <si>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</si>
  <si>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</si>
  <si>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</si>
  <si>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</si>
  <si>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</si>
  <si>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</si>
  <si>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</si>
  <si>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</si>
  <si>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</si>
  <si>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</si>
  <si>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</si>
  <si>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</si>
  <si>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</si>
  <si>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</si>
  <si>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</si>
  <si>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</si>
  <si>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</si>
  <si>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</si>
  <si>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</si>
  <si>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</si>
  <si>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</si>
  <si>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</si>
  <si>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</si>
  <si>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</si>
  <si>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</si>
  <si>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</si>
  <si>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</si>
  <si>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</si>
  <si>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</si>
  <si>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</si>
  <si>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</si>
  <si>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</si>
  <si>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</si>
  <si>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</si>
  <si>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</si>
  <si>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</si>
  <si>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</si>
  <si>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</si>
  <si>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</si>
  <si>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</si>
  <si>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</si>
  <si>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</si>
  <si>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</si>
  <si>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</si>
  <si>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</si>
  <si>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</si>
  <si>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</si>
  <si>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</si>
  <si>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</si>
  <si>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</si>
  <si>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</si>
  <si>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</si>
  <si>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</si>
  <si>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</si>
  <si>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</si>
  <si>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</si>
  <si>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</si>
  <si>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</si>
  <si>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</si>
  <si>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</si>
  <si>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</si>
  <si>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</si>
  <si>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</si>
  <si>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</si>
  <si>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</si>
  <si>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</si>
  <si>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</si>
  <si>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</si>
  <si>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</si>
  <si>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</si>
  <si>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</si>
  <si>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</si>
  <si>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</si>
  <si>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</si>
  <si>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</si>
  <si>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</si>
  <si>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</si>
  <si>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</si>
  <si>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</si>
  <si>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</si>
  <si>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</si>
  <si>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</si>
  <si>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</si>
  <si>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</si>
  <si>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</si>
  <si>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</si>
  <si>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</si>
  <si>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</si>
  <si>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</si>
  <si>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</si>
  <si>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</si>
  <si>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</si>
  <si>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</si>
  <si>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</si>
  <si>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</si>
  <si>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</si>
  <si>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</si>
  <si>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</si>
  <si>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</si>
  <si>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</si>
  <si>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</si>
  <si>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</si>
  <si>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</si>
  <si>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</si>
  <si>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</si>
  <si>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</si>
  <si>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</si>
  <si>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</si>
  <si>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</si>
  <si>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</si>
  <si>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</si>
  <si>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</si>
  <si>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</si>
  <si>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</si>
  <si>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</si>
  <si>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</si>
  <si>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</si>
  <si>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</si>
  <si>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</si>
  <si>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</si>
  <si>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</si>
  <si>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</si>
  <si>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</si>
  <si>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</si>
  <si>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</si>
  <si>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</si>
  <si>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</si>
  <si>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</si>
  <si>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</si>
  <si>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</si>
  <si>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</si>
  <si>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</si>
  <si>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</si>
  <si>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</si>
  <si>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</si>
  <si>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</si>
  <si>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</si>
  <si>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</si>
  <si>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</si>
  <si>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</si>
  <si>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</si>
  <si>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</si>
  <si>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</si>
  <si>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</si>
  <si>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</si>
  <si>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</si>
  <si>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</si>
  <si>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</si>
  <si>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</si>
  <si>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</si>
  <si>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</si>
  <si>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</si>
  <si>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</si>
  <si>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</si>
  <si>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</si>
  <si>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</si>
  <si>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</si>
  <si>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</si>
  <si>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</si>
  <si>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https://portal.eias.ru/Portal/DownloadPage.aspx?type=12&amp;guid=cc98014a-eb4b-407f-8638-9c7d7b5d6935</t>
  </si>
  <si>
    <t>https://portal.eias.ru/Portal/DownloadPage.aspx?type=12&amp;guid=b4727bbd-4cd7-4d0f-a630-ceecfe53028f</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</si>
  <si>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</si>
  <si>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</si>
  <si>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https://portal.eias.ru/Portal/DownloadPage.aspx?type=12&amp;guid=e5ab8c0c-7c4b-4a07-81a8-51348f69b8f6</t>
  </si>
  <si>
    <t>О показателях эффективности удаления загрязняющих веществ очистными сооружениями регулируемых организаций</t>
  </si>
  <si>
    <t>https://portal.eias.ru/Portal/DownloadPage.aspx?type=12&amp;guid=1df5dedc-14c6-44c7-b48f-24c45ebdd5e4</t>
  </si>
  <si>
    <t>https://portal.eias.ru/Portal/DownloadPage.aspx?type=12&amp;guid=467162af-4f41-49c0-b559-5f4fdfea4672</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</si>
  <si>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</si>
  <si>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</si>
  <si>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</si>
  <si>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</si>
  <si>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</si>
  <si>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</si>
  <si>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</si>
  <si>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</si>
  <si>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</si>
  <si>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</si>
  <si>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</si>
  <si>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</si>
  <si>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</si>
  <si>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</si>
  <si>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</si>
  <si>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</si>
  <si>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</si>
  <si>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</si>
  <si>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</si>
  <si>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</si>
  <si>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</si>
  <si>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</si>
  <si>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</si>
  <si>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</si>
  <si>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</si>
  <si>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</si>
  <si>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</si>
  <si>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</si>
  <si>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</si>
  <si>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</si>
  <si>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</si>
  <si>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</si>
  <si>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</si>
  <si>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</si>
  <si>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</si>
  <si>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</si>
  <si>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</si>
  <si>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</si>
  <si>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</si>
  <si>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</si>
  <si>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</si>
  <si>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</si>
  <si>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</si>
  <si>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</si>
  <si>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</si>
  <si>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</si>
  <si>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</si>
  <si>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</si>
  <si>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</si>
  <si>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 358 от 28.12.2019 ГУП СК "Ставрополькрайводоканал" в сфере водоснабжения и водоотведения в отношении систем водоснабжения и водоотведения на 2020-2028 годы</t>
  </si>
  <si>
    <t>прочее</t>
  </si>
  <si>
    <t>Министерство жилищно-коммунального хозяйства Ставропольского края</t>
  </si>
  <si>
    <t>01.01.2020</t>
  </si>
  <si>
    <t>31.12.2028</t>
  </si>
  <si>
    <t>Приказ министерства жилищно-коммунального хозяйства Ставропольского края от 28.12.2019 N 358  "Об утверждении инвестиционной программы ГУП СК "Ставрополькрайводоканал" в сфере холодного водоснабжения и водоотведения на 2020 - 2023 годы"</t>
  </si>
  <si>
    <t>приказ</t>
  </si>
  <si>
    <t>358</t>
  </si>
  <si>
    <t>28.12.2019</t>
  </si>
  <si>
    <t>Приказ министерства жилищно-коммунального хозяйства Ставропольского края от 03.12.2024 N 873  "О корректировке инвестиционной программы ГУП СК "Ставрополькрайводоканал" в сфере холодного водоснабжения и водоотведения на 2020 - 2028 годы", утвержденной приказом министерства жилищно-коммунального хозяйства Ставропольского края от 28.12.2019 г. № 358</t>
  </si>
  <si>
    <t>ip_5</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</si>
  <si>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</si>
  <si>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</si>
  <si>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</si>
  <si>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</si>
  <si>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</si>
  <si>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</si>
  <si>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</si>
  <si>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</si>
  <si>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</si>
  <si>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</si>
  <si>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</si>
  <si>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</si>
  <si>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</si>
  <si>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</si>
  <si>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</si>
  <si>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</si>
  <si>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</si>
  <si>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</si>
  <si>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</si>
  <si>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</si>
  <si>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</si>
  <si>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</si>
  <si>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</si>
  <si>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</si>
  <si>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</si>
  <si>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</si>
  <si>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</si>
  <si>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</si>
  <si>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</si>
  <si>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</si>
  <si>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</si>
  <si>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VOTV_IP_EVENT_SUBGROUP_3_LIST</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</si>
  <si>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</si>
  <si>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</si>
  <si>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 xml:space="preserve">№ 9.12. Реконструкция существующего участка междугороднего канализационного коллектора из железобетонных труб  диаметром 400 мм на полиэтиленовые трубы диаметром 400 мм, протяженностью 304 м, в г. Железноводске от восточной части (от озера "Конзавод" до пос. Змейка)
</t>
  </si>
  <si>
    <t>Декабрь</t>
  </si>
  <si>
    <t>2020</t>
  </si>
  <si>
    <t>Канализационная насосная станция №1 г.Железноводск [Филиал ГУП СК "Ставрополькрайводоканал" - Предгорный "Межрайводоканал" ПТП Железноводское]</t>
  </si>
  <si>
    <t>КНС</t>
  </si>
  <si>
    <t>г Железноводск</t>
  </si>
  <si>
    <t>07712000001</t>
  </si>
  <si>
    <t>б/н</t>
  </si>
  <si>
    <t xml:space="preserve">     Прочие амортизационные отчисления</t>
  </si>
  <si>
    <t xml:space="preserve">  Прочие собственные средства</t>
  </si>
  <si>
    <t>Добавить источник финансирования</t>
  </si>
  <si>
    <t>Добавить объект инфраструктуры</t>
  </si>
  <si>
    <t>VOTV_IP_EVENT_SUBGROUP_1_LIST</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</si>
  <si>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</si>
  <si>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строительство новых сетей водоотведения и очистки сточных вод в целях подключения потребителей</t>
  </si>
  <si>
    <t>№ 14.14.п Строительство сетей водоотведения из полиэтиленовых труб: Д= 225 мм протяженностью 1100 м. на участке от земельного участка с кадастровым номером 26:24040706:97 до канализационного коллектора Д=800 мм . По ул. Торговая г. Минеральные Воды; по ул. Яблоневая Д=160 мм протяженностью 270 м. от ул. Советская до ул. Северная г. Минеральные Воды. Строительство канализационных выпусков от границ земельных участков до коллектора 20 шт Д=100 мм. -160 м., 3 шт Д=225 мм-24 м, с пропускной способностью 462,27 м3/сутки</t>
  </si>
  <si>
    <t>2025</t>
  </si>
  <si>
    <t xml:space="preserve">  Прибыль направляемая на инвестиции</t>
  </si>
  <si>
    <t xml:space="preserve">  Средства, полученные за счет платы за подключение (технологическое присоединение)</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</si>
  <si>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</si>
  <si>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 14.22.п Реконструкция канализационной насосной станции № 3 на ул. Дачная для обеспечения перекачки дополнительных сточных вод с улиц Спортивная, Воинов Интернационалистолв, К. Цеткин, Луговая, пер. Дружный, Совхозный, Набережная, Речная, Пригородная г. Минеральные Воды, с увеличением мощности на 186,825 м3/сутки</t>
  </si>
  <si>
    <t>2001</t>
  </si>
  <si>
    <t>Канализационная насосная станция №3 [Филиал ГУП СК "Ставрополькрайводоканал" - "Южный" ПТП Минераловодское]</t>
  </si>
  <si>
    <t>Минераловодский</t>
  </si>
  <si>
    <t>07721000</t>
  </si>
  <si>
    <t>г Минеральные Воды</t>
  </si>
  <si>
    <t>07721000001</t>
  </si>
  <si>
    <t>пер. Дачный</t>
  </si>
  <si>
    <t>Добавить мероприятие</t>
  </si>
  <si>
    <t>14.20.п. Строительство сетей канализации из полиэтиленовых труб Д= 160 мм протяженностью 445 м. для обеспечения водоотведения от индивидуальный жилой застройки по улицам: Луговая, пер. Дружный, ул. Спортивная, В. Интернационалистов, Набережная; диаметром 200 мм протяженностью 1190 м. по ул. Спортивная, В. Интернационалистов, К. Цеткин, Луговая, пер. Дружный, Совхозный, и диаметром 250 мм протяженностью 505 м. для обеспечения водоотведения индивидуальной жилой застройки по улицам Пригородная, Дачная, до действующего канализационного коллектора Д=500 мм по ул. Прикумская г. Минеральные Воды. Строительство канализационных выпусков от границ земельных участков до коллектора 215 шт. Д=100 мм. -1720 м, с пропускной способностью 1110,86 м3/сутки</t>
  </si>
  <si>
    <t>2021</t>
  </si>
  <si>
    <t>реконструкция или модернизация существующих сетей водоотведения и очистки сточных вод</t>
  </si>
  <si>
    <t>5.16. Реконструкция канализационной насосной станции № 1 (литер А) инв. № 938, с заменых насосных агрегатов СМ 150-125 -315у4 с электродвигателем мощностью 37кВт на усовершенствованные насосные агрегаты с электродвигателями меньшей мощности. с. Курсавка Андроповского района. находится примерно в 340 м по направлению на юго-восток от ориентира жилой дом, расположенного за пределами участка. Адрес ориентира: Ставропольский край, с. Курсавка, ул. Стратийчука, 13</t>
  </si>
  <si>
    <t>Февраль</t>
  </si>
  <si>
    <t>2022</t>
  </si>
  <si>
    <t>ОСК с. Курсавка [Филиал ГУП СК "Ставрополькрайводоканал" - "Южный" ПТП Андроповское]</t>
  </si>
  <si>
    <t>КНС с ОС и сетями</t>
  </si>
  <si>
    <t>с Курсавка</t>
  </si>
  <si>
    <t>07503000101</t>
  </si>
  <si>
    <t>ул. Войтика</t>
  </si>
  <si>
    <t>увеличение пропускной способности существующих сетей водоотведения и очистки сточных вод в целях подключения потребителей</t>
  </si>
  <si>
    <t xml:space="preserve">34.7.п. Реконструкция участка существующей канализационной сети из керамических, чугунных труб диаметром 200-400 мм общей протяженностью 2750 м в г.Кисловодске на полиэтиленовые диаметром 400 мм, в том числе участок Д=200 мм (керамика) по ул. Седлогорская от № 161 до ул. Толстого протяженностью 2060 м, участок Д=400 мм (чугун) по ул. Седлогорская от пересечения с ул. Толстого до ул. Кирова, далее по ул. Кирова до ул. Московская, далее по ул. Московская до проектируемого канализационного коллектора диаметром 1000-1200 мм по пр. Победы протяженностью 690 м для увеличения пропускной способности на 13 824 м3/сутки с целью обеспечения возможности подключения объектов капитального строительства к сетям водоотведения. </t>
  </si>
  <si>
    <t>Канализационные сети [Филиал ГУП СК "Ставрополькрайводоканал" - Предгорный "Межрайводоканал" ПТП Кисловодское ]</t>
  </si>
  <si>
    <t>сеть</t>
  </si>
  <si>
    <t>г Кисловодск</t>
  </si>
  <si>
    <t>07715000001</t>
  </si>
  <si>
    <t>г. Кисловодск</t>
  </si>
  <si>
    <t>все улицы</t>
  </si>
  <si>
    <t>9.8.п. Реконструкция участка существующей канализационной сети из керамических труб Д=400 мм на полиэтиленовые трубы Д=400 мм, протяженностью 190 метров, в г. Железноводске от ул. Маяковского до ул. Промышленной, с увеличением пропускной способности на 1492,80 м3/сутки</t>
  </si>
  <si>
    <t>Канализационная сеть [Филиал ГУП СК "Ставрополькрайводоканал" - Предгорный "Межрайводоканал" ПТП Железноводское]</t>
  </si>
  <si>
    <t>14.19.п. Строительство сетей канализации из полиэтиленовых труб Д= 160 мм протяженностью 1610 м. для обеспечения водоотведения от индивидуальный жилой застройки на земельных участках в кадастровом квартале 26:24:040801 ниже резервуаров 3*10000 м3 до действующего канализационного коллектора Д=800 мм в г. Минеральные Воды. Строительство канализационных выпусков от границ земельных участков до коллектора 100 шт. Д=100 мм. -800 м, с пропускной способностью 627,4 м3/сутки</t>
  </si>
  <si>
    <t>9.3. Устройство ограждения в соответствии с нормативными и современными требованиями канализационной насосной станции пос. Иноземцево, г. Железноводска.</t>
  </si>
  <si>
    <t>Канализационная насосная станция №2 п.Иноземцево [Филиал ГУП СК "Ставрополькрайводоканал" - Предгорный "Межрайводоканал" ПТП Железноводское]</t>
  </si>
  <si>
    <t>п Иноземцево</t>
  </si>
  <si>
    <t>07712000056</t>
  </si>
  <si>
    <t>28.12п. Реконструкция участка существующего канализационного коллектора из ст. труб Д-530 мм протяженностью 37 м и ст. труб Д-820мм протяженностью 20 м по ул. Ессентукской - пер. Кошевого в г. Георгиевске, с целью подключения объекта "Комплексная застройка жилого микрорайона "Ромашка", с увеличением пропускной способности на 410,475 м3/сутки</t>
  </si>
  <si>
    <t>Январь</t>
  </si>
  <si>
    <t>канализационные сети г.Георгиевск, с.Краснокумское [Филиал ГУП СК "Ставрополькрайводоканал" - "Южный" ПТП Георгиевское]</t>
  </si>
  <si>
    <t>Георгиевский</t>
  </si>
  <si>
    <t>07707000</t>
  </si>
  <si>
    <t>г Георгиевск</t>
  </si>
  <si>
    <t>07707000001</t>
  </si>
  <si>
    <t>28.13.п. Модернизация ГОСК с. Краснокумского здания решеток на замену металлической решетки СУЭ-0812 на решетку грабельную РГЭ-900х1100-10(Н) в здания решеток ГОСК  с. Краснокумского ОСК</t>
  </si>
  <si>
    <t>Март</t>
  </si>
  <si>
    <t>очистные сооружения [Филиал ГУП СК "Ставрополькрайводоканал" - "Южный" ПТП Георгиевское]</t>
  </si>
  <si>
    <t>ОС</t>
  </si>
  <si>
    <t>с Краснокумское</t>
  </si>
  <si>
    <t>07707000126</t>
  </si>
  <si>
    <t>с. Краснокумское</t>
  </si>
  <si>
    <t>22.2.п. Строительство канализации из полиэтиленовых труб Д-160 мм протяженностью 650 м по ул. Ореховая в г. Ессентуки, с пропускной способностью 950,40 м3/сутки</t>
  </si>
  <si>
    <t>31.7.п. Строительство канализационной сети из полиэтиленовых труб Д -160 мм протяженностью790 метров по ул. Чехова г. Изобильный, с пропускной способностью 950,40 м3/сутки</t>
  </si>
  <si>
    <t>20.26.п. Строительство участка сети водоотведения из п/э труб диаметром 160 мм, протяженностью 123 м по улице Патриса Лумумбы от ул. Школьная до ИЖС № 130, с пропускной способностью 950,40 м3/сутки</t>
  </si>
  <si>
    <t>Ноябрь</t>
  </si>
  <si>
    <t>20.27.п. Строительство участка сети водоотведения из п/э труб диаметром 160 мм, протяженностью 170 м по переулку Новый от ул. Школьная до ул.Аджиевского и протяженностью 35 м по ул.Анджиевского от пер. Новый до ИЖС188, с пропускной способностью 950,40 м3/сутки</t>
  </si>
  <si>
    <t xml:space="preserve">23.5.п. Строительство централизованной системы водоотведения для обеспечения возможности подключения объекта капитального строительства: «Строительство физкультурно-оздоровительного комплекса с плавательным бассейном на 500 человек/сутки», расположенного по адресу: ст. Ессентукская,  ул. Мира, 70б, с увеличением пропускной способности на 515,14 м3/сутки </t>
  </si>
  <si>
    <t>12.9. Реконструкция очистных сооружений канализации г. Михайловска (г. Михайловск, 2-е отделение ОПХ Михайловское) с увеличением их  производительности с 12,5 тыс. м3/сутки до 50 тыс. м3/сутки е), в целях обеспечения возможности подключения объектов капитального строительства.</t>
  </si>
  <si>
    <t>Канализационно-насосная станция [Филиал ГУП СК "Ставрополькрайводоканал" - Сенгилеевский "Межрайводоканал"]</t>
  </si>
  <si>
    <t>г Михайловск</t>
  </si>
  <si>
    <t>07558000001</t>
  </si>
  <si>
    <t>ул. Орджоникидзе</t>
  </si>
  <si>
    <t>197</t>
  </si>
  <si>
    <t xml:space="preserve">  Доход от взимания платы за негативное воздействие на работу централизованной системы водоотведения</t>
  </si>
  <si>
    <t>Мероприятия, направленные на повышение экологической эффективности</t>
  </si>
  <si>
    <t>28.10. Замена илоскреба ИПР-30  на илоскреб ИСО-30 на  радиальном первичном  отстойнике №1 ГОСК в с. Краснокумском Георгиевского района</t>
  </si>
  <si>
    <t>Октябрь</t>
  </si>
  <si>
    <t xml:space="preserve">34.8.п. Реконструкция участка существующего напорного канализационного коллектора из стальных труб диаметром 500мм на полиэтиленовые трубы диаметром 600мм, протяженностью 2000 м, в г. Кисловодске от КНС "Римгорская" по ул.Римгорская вдоль русла реки Подкумок до камеры "ПК1" МГК (междугороднего канализационного коллектора) с увеличением пропускной способности на 11854,08 м3/сут </t>
  </si>
  <si>
    <t>47.1.п. Строительство канализационного коллектора и канализационной насосной станции (далее КНС) от существующей КНС до междугороднего канализационного коллектора (далее МГК) "Кисловодск-Ессентуки-Пятигорск" с целью обеспечения водоотведения объектов, находящихся на территории г. Лермонтов, на очистные сооружения канализации региона КМВ</t>
  </si>
  <si>
    <t>2023</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</si>
  <si>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</si>
  <si>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31.11. Строительство очистных сооружений канализации. Ставропольский край, Изобильненский городской округ, г. Изобильный
</t>
  </si>
  <si>
    <t>20.3. Реконструкция существующего участка канализационных сетей: внутриквартальная сеть  от  жилого дома в № 120 по ул.Пушкинская из а/ц труб д.150 мм  на полиэтиленовые трубы диаметром 150 мм, протяженностью 41 м  от  дома № 120 до котельной по ул.Пушкинская г.Буденновска</t>
  </si>
  <si>
    <t>канализационные сети [Филиал ГУП СК "Ставрополькрайводоканал" - "Восточный" ПТП Буденновское]</t>
  </si>
  <si>
    <t>г Буденновск</t>
  </si>
  <si>
    <t>07512000001</t>
  </si>
  <si>
    <t>20.4. Реконструкция существующего участка канализационных сетей: внутриквартальная сеть  от  жилого дома в № 120 по ул.Пушкинская из  керамических труб д.300 мм на полиэтиленовые трубы д.300 мм, протяженностью 74 м, от котельной до КНС-5 г.Буденновска</t>
  </si>
  <si>
    <t>37.1. Реконструкция  асбоцементный трубопровод на п/э Д-160мм- 500м с выполнением прокола методом ГНБ под улицей Калинина ст. Курская на объекте  Канализация 5024 м, 357850,Ставропольский край,Курский р-н,Курская ст-ца,Тюменская ул,26, ИНОН 040108414385, инв. №00000008</t>
  </si>
  <si>
    <t>ОСК [Филиала ГУП СК "Ставрополькрайводоканал" - "Восточный" ПТП Курское]</t>
  </si>
  <si>
    <t>ст-ца Курская</t>
  </si>
  <si>
    <t>07533000101</t>
  </si>
  <si>
    <t>ул. Тюменская</t>
  </si>
  <si>
    <t>28.17. Модернизация насосно-силового оборудования: турбокомпрессор ТВ-175-1-1.6-01.УЗ на ГОСК (6.4). Местоположение установлено относительно ориентира, расположенного за границами участка. Ориентир с.Краснокумское. Участок расположен к северу от ориентира. Почтовый адрес ориентира: Ставропольский край, р-н Георгиевский, с.Краснокумское.</t>
  </si>
  <si>
    <t>2024</t>
  </si>
  <si>
    <t>14.41. Модернизация оборудования цеха мехобезвоживания: замена шнекового транспортера SHT-PV2-L10900 и шнекового уплотнителя (пресс) Vökker SHU-PV2 на объекте «Здание хлораторной  инв. 00000613 ИНОН 40108411097», Ставропольский край, Минераловодский район, поселок Евдокимовка</t>
  </si>
  <si>
    <t>БВНС комплекса ООСК (литер Б [Филиал ГУП СК "Ставрополькрайводоканал" - "Южный" ПТП Минераловодское]</t>
  </si>
  <si>
    <t>хутор Возрождение , 3000м на северо-восток от жилого дома №30 по ул.Степная</t>
  </si>
  <si>
    <t>14.43. Модернизация оборудования цеха мехобезвоживания: замена насосов подачи уплотненного осадка на объекте «Здание хлораторной  инв. 00000613 ИНОН 40108411097», Ставропольский край, Минераловодский район, поселок Евдокимовка</t>
  </si>
  <si>
    <t>Здание хлораторной [Филиал ГУП СК "Ставрополькрайводоканал" - "Южный" ПТП Минераловодское]</t>
  </si>
  <si>
    <t>07539000001</t>
  </si>
  <si>
    <t>5.34.п. Строительство разводящих канализационных неохваченных уличных сетей в южной части с. Курсавка (включая бывшие поселки Агроном и СХТ) Андроповского района Ставропольского края, с пропускной способностью 1728 м3/сутки</t>
  </si>
  <si>
    <t>14.42. Модернизация оборудования вторичного отстойника №6: установка сборных лотков с зубчатыми переливами на объекте "Блок технологических  емкостей (литера  №1) объемом  42337 куб.м инв. 00000618 ИНОН 040108411099", Ставропольский край, Минераловодский район, хутор Возрождения, 3000м на северо- восток от жилого дома  №30 по ул. Степная</t>
  </si>
  <si>
    <t>56.1. Устройство ограждения блока емкостей параметрами 50×90,инв. 000147, ИНОН 0401084157189, Ставропольский край, Кировский район, г. Новопавловск, промзона</t>
  </si>
  <si>
    <t>Канализационная насосная станция [Филиал ГУП СК "Ставрополькрайводоканал" - "Южный" ПТП Кировское]</t>
  </si>
  <si>
    <t>КНС с сетями</t>
  </si>
  <si>
    <t>Кировский</t>
  </si>
  <si>
    <t>07716000</t>
  </si>
  <si>
    <t>г Новопавловск</t>
  </si>
  <si>
    <t>07716000001</t>
  </si>
  <si>
    <t>г. Новопавловск, промзона</t>
  </si>
  <si>
    <t>КНС № 5</t>
  </si>
  <si>
    <t>31.12.к. Устройство ограждения на объекте: Аккумулирующий пруд очистных сооружений Ставропольский край, Изобильненский район, поселок Солнечнодольск, балка Ильговая</t>
  </si>
  <si>
    <t>10336 Площадка хлораторной на очистных сооружениях канализации п. Солнечнодольск Изобильненский "Райводоканал" [Филиал ГУП СК "Ставрополькрайводоканал" - Изобильненский "Райводоканал"]</t>
  </si>
  <si>
    <t>Изобильненский</t>
  </si>
  <si>
    <t>07713000</t>
  </si>
  <si>
    <t>п Солнечнодольск</t>
  </si>
  <si>
    <t>07713000061</t>
  </si>
  <si>
    <t>балка Ильговая</t>
  </si>
  <si>
    <t>20.30. Приобретение очистных сооружений канализации модульного типа производительностью 100 м3/сутки для ОСК п. Терский ИНОН не присвоен инв. № 50140</t>
  </si>
  <si>
    <t>КНС пос. Терский</t>
  </si>
  <si>
    <t>п Терский</t>
  </si>
  <si>
    <t>07512000226</t>
  </si>
  <si>
    <t>20.32. Устройство гидроизоляционного покрытия флотаторов ОСК г. Буденновска ИНОН 040108411213 Инв. № 20125</t>
  </si>
  <si>
    <t>ОСК г. Буденновск</t>
  </si>
  <si>
    <t>4,5 км на северо восток от г. Буденновск</t>
  </si>
  <si>
    <t>29.2. Реконструкция ОСК (Замена турбокомпрессора ТВ 2-1,4 -0,1 в производственном корпусе) с. Дивное</t>
  </si>
  <si>
    <t>Очистные сооружения канализации и канализационные сети с. Дивное [Филиал ГУП СК "Ставрополькрайводоканал" - "Северный" ПТП Ипатовское]</t>
  </si>
  <si>
    <t>ОС с сетями</t>
  </si>
  <si>
    <t>с Дивное</t>
  </si>
  <si>
    <t>07505000101</t>
  </si>
  <si>
    <t>0,7 км. северо-восточнее</t>
  </si>
  <si>
    <t>28.19.  Реконструкция аэротенков первой и второй секций блока емкоскей. ОСК ст. Незлобная</t>
  </si>
  <si>
    <t>31.13. Реконструкция ОСК (Площадка очистных сооружений канализации п. Солнечнодольска. Ремонт настилов и мостиков на двуярусном отстойнике инв №20640)</t>
  </si>
  <si>
    <t>30.7. Реконструкция напорного коллектора от КНС № 3 до ОСК г. Ипатово из стальной трубы Ду-273 мм на полиэтиленовую ПЭ 100 SDR 17 10 атм.  Ду-315 мм протяженностью 650 м  инв. № 30371</t>
  </si>
  <si>
    <t>Очистные сооружения канализации и канализационные сети г. Ипатово [Филиал ГУП СК "Ставрополькрайводоканал" - "Северный" ПТП Ипатовское]</t>
  </si>
  <si>
    <t>Ипатовский</t>
  </si>
  <si>
    <t>07714000</t>
  </si>
  <si>
    <t>г Ипатово</t>
  </si>
  <si>
    <t>07714000001</t>
  </si>
  <si>
    <t>ул. Голубовского</t>
  </si>
  <si>
    <t>123</t>
  </si>
  <si>
    <t>43.2. Преобретение  установок контейнерного типа для очистки сточных вод ОСК с.Новоселицкое</t>
  </si>
  <si>
    <t>КНС [Филиал ГУП СК "Ставрополькрайводоканал" - "Северный" ПТП Александровское]</t>
  </si>
  <si>
    <t>с Новоселицкое</t>
  </si>
  <si>
    <t>07544000101</t>
  </si>
  <si>
    <t>ул. Школьная</t>
  </si>
  <si>
    <t>16.14. Реконструкция коллектора очищенных стоков к иловым площадкам ОСК с. Кочубеевское протяженностью 490 м из стальной трубы на трубу ПЭ100 SDR17 Д-160 мм инв. № 169 ИНОН 040108412986</t>
  </si>
  <si>
    <t>Главный Канализационный коллектор [Филиал ГУП СК "Ставрополькрайводоканал" - Кочубеевский "Райводоканал"]</t>
  </si>
  <si>
    <t>с Кочубеевское</t>
  </si>
  <si>
    <t>07528000101</t>
  </si>
  <si>
    <t>с. Кочубеевское</t>
  </si>
  <si>
    <t>20.11. Реконструкция существующего участка канализационных сетей от  мясокомбината до ГКНС: трубы а/ц d 500 мм  на полиэтиленовые трубы д.500 мм, протяженностью 250 м,  по ул.Ставропольская от ул.Пушкинская до ул.Павла Примы г.Буденновска</t>
  </si>
  <si>
    <t>27.10.п. Строительство канализационной сети Д=160 мм по п. Горячеводсикй туп. Набережный, протяженностью 530 метров с восстановлением асфальтобетонного покрытия</t>
  </si>
  <si>
    <t xml:space="preserve">  Бюджет субъекта РФ</t>
  </si>
  <si>
    <t>27.11.п. Строительство канализационной сети Д=160 мм по п. Горячеводский ул. Льва Толстого и пер. Пушкина, протяженностью 756 метров с восстановлением асфальтобетонного покрытия</t>
  </si>
  <si>
    <t>14.26.п. Реконструкция канализационной насосной станции № 7, расположенной по адресу: г. Минеральные Воды, ул. Железноводская, с заменой насосного оборудования.</t>
  </si>
  <si>
    <t>Канализационная насосная станция №7 (литер А.подА) [Филиал ГУП СК "Ставрополькрайводоканал" - "Южный" ПТП Минераловодское]</t>
  </si>
  <si>
    <t>ул. Железноводская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</si>
  <si>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</si>
  <si>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57.1.  Проектирование и строительство системы доочистки сточных вод с фильтрами блочного типа с преминением реагентов ОСК с. Александровское ул. Ленинская б/н</t>
  </si>
  <si>
    <t>2026</t>
  </si>
  <si>
    <t>16.15. Реконструкция канализационного коллектора Д=400 мм протяженностью 730 м с. Кочубеевское от ул. Железножорожная до ул. Гагарина, вдоль ж/д взамен существующего коллектора Д-300 мм не пропускающего фактический объем стоков на канализ. Д- 400 L-730м инв. № 101 ИНОН 040108412997</t>
  </si>
  <si>
    <t>20.8. Реконструкция существующего участка канализационных сетей из а/ц труб d 400 мм  на полиэтиленовые трубы диаметром 400 м протяженностью 400 м по ул.Советская от  ул.Павла Примы до ул.Кумская  г.Буденновска</t>
  </si>
  <si>
    <t>20.9. Реконструкция существующего участка канализационных сетей от  мясокомбината до ГКНС: трубы а/ц  д.500 мм  на полиэтиленовые трубы д.500 мм, протяженностью 540 м,  по прос.Буденного от прос.Чехова до ул.Пушкинская г.Буденновска</t>
  </si>
  <si>
    <t>2027</t>
  </si>
  <si>
    <t>20.10. Реконструкция существующего участка канализационных сетей от  мясокомбината до ГКНС: трубы а/ц  d 500 мм  на полиэтиленовые трубы д. 500 мм , протяженностью 300 м,  по ул Пушкинская от прос.Буденного до ул.Ставропольская г.Буденновска</t>
  </si>
  <si>
    <t>27.45.п. Реконструкция очистных сооружений канализации региона КМВ с увеличением производительности с 170 тыс.м3/сут. до 250 тыс.м3/сут, расположенных по адресу: Предгорный район, в границах земель муниципального образования Этокский сельсовет, 2-й километр Георгиевского шоссе</t>
  </si>
  <si>
    <t>2028</t>
  </si>
  <si>
    <t>Кавминводские очистные сооружения канализации [Филиал ГУП СК "Ставрополькрайводоканал" - "Кавминводоканал" ПТП Кавминводские очистные сооружения канализации]</t>
  </si>
  <si>
    <t>с Этока</t>
  </si>
  <si>
    <t>07548000311</t>
  </si>
  <si>
    <t>Георгиевское шоссе</t>
  </si>
  <si>
    <t>2 километр</t>
  </si>
  <si>
    <t xml:space="preserve">  Федеральный бюджет</t>
  </si>
  <si>
    <t>20.6. Реконструкция существующего участка канализационных сетей из а/ц труб d 400мм  на полиэтиленовые трубы диаметром 500м протяженностью 1000 м  по ул.  Кумская от ул. Советская до пр. Калинина г.Буденновска</t>
  </si>
  <si>
    <t>20.7. Реконструкция существующего участка канализационных сетей а/ц d 400мм на полиэтиленовые трубы диаметром 500 м протяженностью 1000м по ул. Школьная от ул. Льва Толстого до прос. Чехова г.Буденновска</t>
  </si>
  <si>
    <t xml:space="preserve">20.12. Реконструкция существующего участка канализационных сетей чугунной трубы диаметром 150 мм на полиэтиленовые трубы диаметром 200 мм протяженностью 170 м  по городу Буденновск п.Фабрики от жилого дома №1 до КНС </t>
  </si>
  <si>
    <t>20.13. Реконструкция существующего участка канализационных сетей чугунной трубы диаметром 150 мм на полиэтиленовые трубы диаметром 160 мм протяженностью 550 м по городу Буденновск п.Ремзавода от жилого дома №12 до ул. Строителей</t>
  </si>
  <si>
    <t>45.4. Приобретение автотранспорта и оборудования (Газель NEXT Каналопромывочная, Самосвал, Седельный тягач, Автомастерская (АВР))</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</si>
  <si>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</si>
  <si>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20.31. Реконструкция участка канализационного коллектора К 1Н ИНОН 040108412730 инв. № 30139а Трубопровод ЭС Д 530х8 протяженностью 7900м</t>
  </si>
  <si>
    <t xml:space="preserve">14.27.п. Проектирование и строительство сетей самотечной канализации из полиэтиленовых труб диаметром 225 мм протяженностью 3800 м,  для обеспечения водоотведения от индивидуальной жилой застройки в х.Красный Пахарь, ограниченной улицами Терновая, Широкая, Лазоревая и напорной канализации диаметром 160 мм протяженностью 600 м от проектируемой канализационной насосной станции по ул.Цветочная до действующего канализационного коллектора по ул.Ореховая. </t>
  </si>
  <si>
    <t xml:space="preserve">14.28.п. Проектирование и строительство канализационной насосной станции по ул.Цветочная х.Красный Пахарь </t>
  </si>
  <si>
    <t>41.8.п. «Строительство самотечного канализационного коллектора протяженность, 381 м. диаметром 160 мм  по ул. Энтузиастов, с реконструкцией КНС № 13 в г. Нефтекумске»</t>
  </si>
  <si>
    <t>9.7.п. Реконструкция двух существующих напорных канализационных коллекторов из стальных труб, уложенных параллельно друг другу, Д=250 мм и протяженностью 2270 метров (с общей протяженностью 4540 метров), на ПЭ трубы Д=300 мм, в г. Железноводске (от канализационной насосной станции до междугороднего коллектора в районе федеральной автодороги "Кавказ"), с увеличением пропускной способности на 4476,48 м3/сутки</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</si>
  <si>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</si>
  <si>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</si>
  <si>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</si>
  <si>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</si>
  <si>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</si>
  <si>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</si>
  <si>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</si>
  <si>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</si>
  <si>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</si>
  <si>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</si>
  <si>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</si>
  <si>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</si>
  <si>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</si>
  <si>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</si>
  <si>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</si>
  <si>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</si>
  <si>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</si>
  <si>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</si>
  <si>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</si>
  <si>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</si>
  <si>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</si>
  <si>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</si>
  <si>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</si>
  <si>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</si>
  <si>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</si>
  <si>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</si>
  <si>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</si>
  <si>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</si>
  <si>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</si>
  <si>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</si>
  <si>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</si>
  <si>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</si>
  <si>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</si>
  <si>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</si>
  <si>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</si>
  <si>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</si>
  <si>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</si>
  <si>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</si>
  <si>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</si>
  <si>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</si>
  <si>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</si>
  <si>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</si>
  <si>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</si>
  <si>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</si>
  <si>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</si>
  <si>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</si>
  <si>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</si>
  <si>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</si>
  <si>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</si>
  <si>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</si>
  <si>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</si>
  <si>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</si>
  <si>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</si>
  <si>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</si>
  <si>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</si>
  <si>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</si>
  <si>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</si>
  <si>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</si>
  <si>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</si>
  <si>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</si>
  <si>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</si>
  <si>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</si>
  <si>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</si>
  <si>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</si>
  <si>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</si>
  <si>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</si>
  <si>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</si>
  <si>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</si>
  <si>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</si>
  <si>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</si>
  <si>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</si>
  <si>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</si>
  <si>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</si>
  <si>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</si>
  <si>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</si>
  <si>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</si>
  <si>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</si>
  <si>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</si>
  <si>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</si>
  <si>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</si>
  <si>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</si>
  <si>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</si>
  <si>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</si>
  <si>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</si>
  <si>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</si>
  <si>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</si>
  <si>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</si>
  <si>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</si>
  <si>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</si>
  <si>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</si>
  <si>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</si>
  <si>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</si>
  <si>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</si>
  <si>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</si>
  <si>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</si>
  <si>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</si>
  <si>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</si>
  <si>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</si>
  <si>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</si>
  <si>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</si>
  <si>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в целом на инвестиционную программу</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</si>
  <si>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</si>
  <si>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</si>
  <si>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</si>
  <si>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</si>
  <si>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</si>
  <si>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</si>
  <si>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</si>
  <si>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</si>
  <si>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</si>
  <si>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</si>
  <si>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</si>
  <si>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</si>
  <si>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</si>
  <si>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</si>
  <si>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</si>
  <si>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</si>
  <si>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</si>
  <si>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</si>
  <si>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</si>
  <si>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</si>
  <si>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</si>
  <si>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</si>
  <si>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</si>
  <si>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</si>
  <si>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</si>
  <si>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</si>
  <si>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</si>
  <si>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</si>
  <si>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</si>
  <si>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</si>
  <si>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</si>
  <si>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</si>
  <si>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</si>
  <si>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</si>
  <si>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</si>
  <si>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</si>
  <si>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</si>
  <si>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</si>
  <si>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</si>
  <si>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</si>
  <si>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</si>
  <si>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</si>
  <si>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</si>
  <si>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</si>
  <si>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</si>
  <si>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</si>
  <si>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</si>
  <si>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</si>
  <si>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</si>
  <si>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</si>
  <si>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</si>
  <si>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</si>
  <si>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</si>
  <si>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</si>
  <si>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</si>
  <si>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</si>
  <si>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</si>
  <si>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</si>
  <si>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</si>
  <si>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</si>
  <si>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</si>
  <si>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</si>
  <si>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</si>
  <si>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</si>
  <si>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</si>
  <si>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</si>
  <si>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</si>
  <si>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</si>
  <si>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</si>
  <si>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</si>
  <si>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</si>
  <si>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</si>
  <si>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</si>
  <si>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</si>
  <si>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</si>
  <si>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</si>
  <si>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</si>
  <si>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</si>
  <si>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</si>
  <si>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</si>
  <si>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</si>
  <si>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</si>
  <si>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</si>
  <si>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</si>
  <si>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</si>
  <si>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</si>
  <si>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</si>
  <si>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</si>
  <si>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</si>
  <si>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</si>
  <si>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</si>
  <si>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</si>
  <si>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</si>
  <si>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</si>
  <si>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</si>
  <si>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</si>
  <si>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</si>
  <si>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</si>
  <si>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</si>
  <si>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</si>
  <si>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</si>
  <si>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</si>
  <si>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</si>
  <si>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</si>
  <si>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</si>
  <si>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</si>
  <si>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</si>
  <si>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</si>
  <si>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</si>
  <si>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</si>
  <si>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</si>
  <si>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</si>
  <si>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</si>
  <si>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</si>
  <si>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</si>
  <si>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</si>
  <si>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</si>
  <si>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</si>
  <si>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</si>
  <si>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</si>
  <si>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</si>
  <si>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</si>
  <si>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</si>
  <si>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</si>
  <si>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</si>
  <si>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</si>
  <si>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</si>
  <si>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</si>
  <si>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</si>
  <si>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</si>
  <si>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</si>
  <si>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</si>
  <si>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</si>
  <si>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</si>
  <si>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</si>
  <si>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</si>
  <si>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</si>
  <si>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</si>
  <si>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</si>
  <si>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</si>
  <si>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</si>
  <si>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</si>
  <si>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</si>
  <si>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</si>
  <si>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</si>
  <si>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</si>
  <si>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</si>
  <si>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</si>
  <si>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</si>
  <si>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</si>
  <si>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</si>
  <si>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</si>
  <si>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</si>
  <si>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</si>
  <si>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</si>
  <si>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</si>
  <si>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</si>
  <si>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</si>
  <si>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</si>
  <si>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</si>
  <si>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</si>
  <si>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</si>
  <si>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</si>
  <si>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</si>
  <si>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</si>
  <si>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</si>
  <si>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</si>
  <si>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</si>
  <si>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</si>
  <si>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</si>
  <si>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</si>
  <si>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</si>
  <si>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</si>
  <si>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</si>
  <si>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</si>
  <si>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</si>
  <si>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</si>
  <si>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</si>
  <si>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</si>
  <si>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</si>
  <si>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</si>
  <si>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</si>
  <si>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</si>
  <si>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</si>
  <si>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</si>
  <si>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</si>
  <si>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</si>
  <si>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</si>
  <si>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</si>
  <si>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</si>
  <si>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</si>
  <si>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</si>
  <si>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</si>
  <si>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</si>
  <si>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</si>
  <si>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</si>
  <si>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</si>
  <si>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</si>
  <si>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</si>
  <si>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</si>
  <si>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</si>
  <si>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</si>
  <si>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</si>
  <si>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</si>
  <si>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</si>
  <si>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</si>
  <si>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</si>
  <si>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</si>
  <si>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</si>
  <si>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</si>
  <si>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</si>
  <si>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</si>
  <si>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</si>
  <si>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</si>
  <si>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</si>
  <si>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</si>
  <si>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</si>
  <si>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</si>
  <si>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</si>
  <si>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</si>
  <si>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</si>
  <si>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</si>
  <si>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</si>
  <si>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</si>
  <si>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</si>
  <si>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</si>
  <si>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</si>
  <si>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</si>
  <si>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</si>
  <si>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</si>
  <si>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</si>
  <si>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</si>
  <si>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</si>
  <si>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</si>
  <si>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</si>
  <si>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</si>
  <si>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</si>
  <si>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</si>
  <si>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</si>
  <si>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</si>
  <si>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</si>
  <si>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</si>
  <si>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</si>
  <si>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</si>
  <si>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</si>
  <si>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</si>
  <si>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</si>
  <si>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</si>
  <si>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</si>
  <si>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</si>
  <si>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</si>
  <si>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</si>
  <si>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</si>
  <si>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</si>
  <si>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</si>
  <si>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</si>
  <si>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</si>
  <si>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</si>
  <si>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</si>
  <si>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</si>
  <si>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</si>
  <si>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</si>
  <si>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</si>
  <si>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</si>
  <si>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</si>
  <si>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</si>
  <si>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</si>
  <si>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</si>
  <si>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</si>
  <si>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</si>
  <si>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</si>
  <si>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</si>
  <si>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</si>
  <si>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</si>
  <si>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</si>
  <si>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</si>
  <si>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</si>
  <si>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</si>
  <si>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</si>
  <si>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</si>
  <si>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</si>
  <si>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</si>
  <si>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</si>
  <si>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</si>
  <si>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</si>
  <si>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</si>
  <si>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</si>
  <si>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</si>
  <si>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</si>
  <si>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</si>
  <si>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</si>
  <si>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Июль</t>
  </si>
  <si>
    <t xml:space="preserve">  За счет платы за технологическое присоединение</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</si>
  <si>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</si>
  <si>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</si>
  <si>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</si>
  <si>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</si>
  <si>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</si>
  <si>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</si>
  <si>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</si>
  <si>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</si>
  <si>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</si>
  <si>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</si>
  <si>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</si>
  <si>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</si>
  <si>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</si>
  <si>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</si>
  <si>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</si>
  <si>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</si>
  <si>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</si>
  <si>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</si>
  <si>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</si>
  <si>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</si>
  <si>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</si>
  <si>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</si>
  <si>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</si>
  <si>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Бюджетное финансирование ]</t>
  </si>
  <si>
    <t>г. Москва</t>
  </si>
  <si>
    <t>декабрь</t>
  </si>
  <si>
    <t>дрова</t>
  </si>
  <si>
    <t>м3</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</si>
  <si>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</si>
  <si>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</si>
  <si>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</si>
  <si>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</si>
  <si>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</si>
  <si>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</si>
  <si>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</si>
  <si>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</si>
  <si>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</si>
  <si>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</si>
  <si>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</si>
  <si>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</si>
  <si>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</si>
  <si>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</si>
  <si>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</si>
  <si>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</si>
  <si>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</si>
  <si>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</si>
  <si>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</si>
  <si>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</si>
  <si>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</si>
  <si>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</si>
  <si>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</si>
  <si>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</si>
  <si>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</si>
  <si>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</si>
  <si>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</si>
  <si>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</si>
  <si>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</si>
  <si>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</si>
  <si>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</si>
  <si>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</si>
  <si>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</si>
  <si>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</si>
  <si>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</si>
  <si>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</si>
  <si>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</si>
  <si>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</si>
  <si>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</si>
  <si>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</si>
  <si>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</si>
  <si>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</si>
  <si>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</si>
  <si>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</si>
  <si>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</si>
  <si>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</si>
  <si>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</si>
  <si>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</si>
  <si>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</si>
  <si>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</si>
  <si>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</si>
  <si>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</si>
  <si>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</si>
  <si>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</si>
  <si>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</si>
  <si>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</si>
  <si>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</si>
  <si>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</si>
  <si>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</si>
  <si>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</si>
  <si>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</si>
  <si>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</si>
  <si>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</si>
  <si>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</si>
  <si>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</si>
  <si>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</si>
  <si>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</si>
  <si>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</si>
  <si>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</si>
  <si>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</si>
  <si>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</si>
  <si>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</si>
  <si>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</si>
  <si>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</si>
  <si>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</si>
  <si>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</si>
  <si>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</si>
  <si>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</si>
  <si>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</si>
  <si>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</si>
  <si>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</si>
  <si>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</si>
  <si>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</si>
  <si>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</si>
  <si>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</si>
  <si>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</si>
  <si>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</si>
  <si>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</si>
  <si>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</si>
  <si>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</si>
  <si>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</si>
  <si>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</si>
  <si>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</si>
  <si>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</si>
  <si>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</si>
  <si>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</si>
  <si>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</si>
  <si>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</si>
  <si>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</si>
  <si>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электроэнергия (СН2)</t>
  </si>
  <si>
    <t>Сбыт. Теплоноситель</t>
  </si>
  <si>
    <t>Кемеровская область</t>
  </si>
  <si>
    <t>электроэнергия (ВН)</t>
  </si>
  <si>
    <t>Подключение (технологическое присоединение) к системе теплоснабжения</t>
  </si>
  <si>
    <t>Кировская область</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</si>
  <si>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</si>
  <si>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</si>
  <si>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</si>
  <si>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</si>
  <si>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</si>
  <si>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</si>
  <si>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</si>
  <si>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</si>
  <si>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</si>
  <si>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</si>
  <si>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</si>
  <si>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</si>
  <si>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</si>
  <si>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</si>
  <si>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</si>
  <si>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</si>
  <si>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</si>
  <si>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</si>
  <si>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</si>
  <si>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</si>
  <si>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Ленинградская область</t>
  </si>
  <si>
    <t>32</t>
  </si>
  <si>
    <t>Липецкая область</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</si>
  <si>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</si>
  <si>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</si>
  <si>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</si>
  <si>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</si>
  <si>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</si>
  <si>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</si>
  <si>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</si>
  <si>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</si>
  <si>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</si>
  <si>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</si>
  <si>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</si>
  <si>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</si>
  <si>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</si>
  <si>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</si>
  <si>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</si>
  <si>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</si>
  <si>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</si>
  <si>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</si>
  <si>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</si>
  <si>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</si>
  <si>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</si>
  <si>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</si>
  <si>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</si>
  <si>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</si>
  <si>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</si>
  <si>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</si>
  <si>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</si>
  <si>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</si>
  <si>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</si>
  <si>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</si>
  <si>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</si>
  <si>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</si>
  <si>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</si>
  <si>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</si>
  <si>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</si>
  <si>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</si>
  <si>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</si>
  <si>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</si>
  <si>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</si>
  <si>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</si>
  <si>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</si>
  <si>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</si>
  <si>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</si>
  <si>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</si>
  <si>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</si>
  <si>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</si>
  <si>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</si>
  <si>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</si>
  <si>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</si>
  <si>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</si>
  <si>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</si>
  <si>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</si>
  <si>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</si>
  <si>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</si>
  <si>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</si>
  <si>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</si>
  <si>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</si>
  <si>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</si>
  <si>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</si>
  <si>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</si>
  <si>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</si>
  <si>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</si>
  <si>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</si>
  <si>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</si>
  <si>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</si>
  <si>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</si>
  <si>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</si>
  <si>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</si>
  <si>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</si>
  <si>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</si>
  <si>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</si>
  <si>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</si>
  <si>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</si>
  <si>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</si>
  <si>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</si>
  <si>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</si>
  <si>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</si>
  <si>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</si>
  <si>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</si>
  <si>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</si>
  <si>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</si>
  <si>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</si>
  <si>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</si>
  <si>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</si>
  <si>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</si>
  <si>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</si>
  <si>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</si>
  <si>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</si>
  <si>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</si>
  <si>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</si>
  <si>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</si>
  <si>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</si>
  <si>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</si>
  <si>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</si>
  <si>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</si>
  <si>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</si>
  <si>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</si>
  <si>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</si>
  <si>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</si>
  <si>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</si>
  <si>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</si>
  <si>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</si>
  <si>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</si>
  <si>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</si>
  <si>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</si>
  <si>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</si>
  <si>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</si>
  <si>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</si>
  <si>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</si>
  <si>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</si>
  <si>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</si>
  <si>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</si>
  <si>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</si>
  <si>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</si>
  <si>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</si>
  <si>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</si>
  <si>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</si>
  <si>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</si>
  <si>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</si>
  <si>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</si>
  <si>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</si>
  <si>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</si>
  <si>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</si>
  <si>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</si>
  <si>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</si>
  <si>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</si>
  <si>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</si>
  <si>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</si>
  <si>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</si>
  <si>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</si>
  <si>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</si>
  <si>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</si>
  <si>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</si>
  <si>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</si>
  <si>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</si>
  <si>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Мероприятия инвестиционной программы в части утилизации твердых коммунальных отходов</t>
  </si>
  <si>
    <t>Сахалинская область</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</si>
  <si>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</si>
  <si>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</si>
  <si>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</si>
  <si>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</si>
  <si>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</si>
  <si>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</si>
  <si>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</si>
  <si>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</si>
  <si>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</si>
  <si>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</si>
  <si>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</si>
  <si>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</si>
  <si>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</si>
  <si>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</si>
  <si>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</si>
  <si>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</si>
  <si>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</si>
  <si>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</si>
  <si>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</si>
  <si>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</si>
  <si>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</si>
  <si>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</si>
  <si>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</si>
  <si>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</si>
  <si>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</si>
  <si>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</si>
  <si>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</si>
  <si>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</si>
  <si>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</si>
  <si>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</si>
  <si>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</si>
  <si>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</si>
  <si>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</si>
  <si>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</si>
  <si>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</si>
  <si>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</si>
  <si>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</si>
  <si>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</si>
  <si>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</si>
  <si>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</si>
  <si>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</si>
  <si>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</si>
  <si>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</si>
  <si>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</si>
  <si>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</si>
  <si>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</si>
  <si>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</si>
  <si>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</si>
  <si>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</si>
  <si>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</si>
  <si>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</si>
  <si>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</si>
  <si>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</si>
  <si>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</si>
  <si>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</si>
  <si>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</si>
  <si>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</si>
  <si>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</si>
  <si>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</si>
  <si>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</si>
  <si>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</si>
  <si>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</si>
  <si>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</si>
  <si>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</si>
  <si>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</si>
  <si>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</si>
  <si>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</si>
  <si>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</si>
  <si>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</si>
  <si>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</si>
  <si>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</si>
  <si>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</si>
  <si>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</si>
  <si>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</si>
  <si>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</si>
  <si>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</si>
  <si>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</si>
  <si>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</si>
  <si>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</si>
  <si>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</si>
  <si>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</si>
  <si>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</si>
  <si>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</si>
  <si>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</si>
  <si>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</si>
  <si>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</si>
  <si>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</si>
  <si>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</si>
  <si>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</si>
  <si>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</si>
  <si>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</si>
  <si>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</si>
  <si>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</si>
  <si>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</si>
  <si>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</si>
  <si>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</si>
  <si>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</si>
  <si>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</si>
  <si>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</si>
  <si>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</si>
  <si>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</si>
  <si>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</si>
  <si>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</si>
  <si>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</si>
  <si>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</si>
  <si>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</si>
  <si>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</si>
  <si>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</si>
  <si>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</si>
  <si>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</si>
  <si>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</si>
  <si>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</si>
  <si>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</si>
  <si>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</si>
  <si>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</si>
  <si>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</si>
  <si>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</si>
  <si>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</si>
  <si>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</si>
  <si>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</si>
  <si>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</si>
  <si>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</si>
  <si>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</si>
  <si>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</si>
  <si>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</si>
  <si>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</si>
  <si>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</si>
  <si>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</si>
  <si>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</si>
  <si>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</si>
  <si>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</si>
  <si>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</si>
  <si>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</si>
  <si>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</si>
  <si>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</si>
  <si>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</si>
  <si>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</si>
  <si>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</si>
  <si>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</si>
  <si>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</si>
  <si>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</si>
  <si>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</si>
  <si>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</si>
  <si>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</si>
  <si>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</si>
  <si>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</si>
  <si>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</si>
  <si>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</si>
  <si>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</si>
  <si>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</si>
  <si>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</si>
  <si>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</si>
  <si>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</si>
  <si>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</si>
  <si>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</si>
  <si>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</si>
  <si>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</si>
  <si>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</si>
  <si>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</si>
  <si>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</si>
  <si>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</si>
  <si>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</si>
  <si>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</si>
  <si>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</si>
  <si>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</si>
  <si>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</si>
  <si>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</si>
  <si>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</si>
  <si>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</si>
  <si>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</si>
  <si>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</si>
  <si>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</si>
  <si>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</si>
  <si>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</si>
  <si>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</si>
  <si>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</si>
  <si>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</si>
  <si>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</si>
  <si>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</si>
  <si>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</si>
  <si>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</si>
  <si>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</si>
  <si>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</si>
  <si>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</si>
  <si>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</si>
  <si>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</si>
  <si>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</si>
  <si>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</si>
  <si>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</si>
  <si>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</si>
  <si>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</si>
  <si>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</si>
  <si>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</si>
  <si>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</si>
  <si>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</si>
  <si>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</si>
  <si>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</si>
  <si>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</si>
  <si>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</si>
  <si>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</si>
  <si>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</si>
  <si>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</si>
  <si>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</si>
  <si>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</si>
  <si>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</si>
  <si>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</si>
  <si>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</si>
  <si>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</si>
  <si>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</si>
  <si>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</si>
  <si>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</si>
  <si>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</si>
  <si>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</si>
  <si>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</si>
  <si>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</si>
  <si>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</si>
  <si>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</si>
  <si>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</si>
  <si>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</si>
  <si>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</si>
  <si>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</si>
  <si>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</si>
  <si>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</si>
  <si>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</si>
  <si>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</si>
  <si>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</si>
  <si>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</si>
  <si>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</si>
  <si>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</si>
  <si>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</si>
  <si>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</si>
  <si>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</si>
  <si>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</si>
  <si>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</si>
  <si>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</si>
  <si>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</si>
  <si>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</si>
  <si>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</si>
  <si>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</si>
  <si>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</si>
  <si>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</si>
  <si>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</si>
  <si>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</si>
  <si>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</si>
  <si>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</si>
  <si>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</si>
  <si>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</si>
  <si>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</si>
  <si>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</si>
  <si>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</si>
  <si>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</si>
  <si>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</si>
  <si>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</si>
  <si>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</si>
  <si>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</si>
  <si>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</si>
  <si>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</si>
  <si>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</si>
  <si>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</si>
  <si>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</si>
  <si>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</si>
  <si>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</si>
  <si>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</si>
  <si>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</si>
  <si>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</si>
  <si>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</si>
  <si>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</si>
  <si>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</si>
  <si>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</si>
  <si>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</si>
  <si>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</si>
  <si>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</si>
  <si>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</si>
  <si>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</si>
  <si>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</si>
  <si>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</si>
  <si>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</si>
  <si>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</si>
  <si>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</si>
  <si>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</si>
  <si>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</si>
  <si>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</si>
  <si>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</si>
  <si>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</si>
  <si>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</si>
  <si>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</si>
  <si>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</si>
  <si>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</si>
  <si>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</si>
  <si>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</si>
  <si>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</si>
  <si>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</si>
  <si>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</si>
  <si>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</si>
  <si>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</si>
  <si>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</si>
  <si>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</si>
  <si>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</si>
  <si>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</si>
  <si>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</si>
  <si>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</si>
  <si>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</si>
  <si>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</si>
  <si>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</si>
  <si>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</si>
  <si>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</si>
  <si>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</si>
  <si>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</si>
  <si>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</si>
  <si>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</si>
  <si>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</si>
  <si>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</si>
  <si>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</si>
  <si>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</si>
  <si>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</si>
  <si>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</si>
  <si>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</si>
  <si>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</si>
  <si>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</si>
  <si>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</si>
  <si>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</si>
  <si>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</si>
  <si>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</si>
  <si>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</si>
  <si>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</si>
  <si>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</si>
  <si>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</si>
  <si>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</si>
  <si>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</si>
  <si>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</si>
  <si>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</si>
  <si>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</si>
  <si>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</si>
  <si>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</si>
  <si>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</si>
  <si>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</si>
  <si>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</si>
  <si>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</si>
  <si>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</si>
  <si>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</si>
  <si>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</si>
  <si>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</si>
  <si>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</si>
  <si>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</si>
  <si>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</si>
  <si>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</si>
  <si>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</si>
  <si>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</si>
  <si>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</si>
  <si>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</si>
  <si>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</si>
  <si>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</si>
  <si>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</si>
  <si>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</si>
  <si>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</si>
  <si>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</si>
  <si>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</si>
  <si>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</si>
  <si>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</si>
  <si>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</si>
  <si>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</si>
  <si>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</si>
  <si>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</si>
  <si>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</si>
  <si>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</si>
  <si>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</si>
  <si>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</si>
  <si>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</si>
  <si>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</si>
  <si>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</si>
  <si>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</si>
  <si>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</si>
  <si>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</si>
  <si>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</si>
  <si>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</si>
  <si>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</si>
  <si>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</si>
  <si>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</si>
  <si>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</si>
  <si>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</si>
  <si>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</si>
  <si>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</si>
  <si>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</si>
  <si>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</si>
  <si>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</si>
  <si>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</si>
  <si>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</si>
  <si>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</si>
  <si>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</si>
  <si>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</si>
  <si>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</si>
  <si>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</si>
  <si>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</si>
  <si>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</si>
  <si>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</si>
  <si>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</si>
  <si>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</si>
  <si>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</si>
  <si>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</si>
  <si>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</si>
  <si>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</si>
  <si>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</si>
  <si>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</si>
  <si>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</si>
  <si>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</si>
  <si>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</si>
  <si>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</si>
  <si>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</si>
  <si>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</si>
  <si>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</si>
  <si>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</si>
  <si>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</si>
  <si>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</si>
  <si>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</si>
  <si>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</si>
  <si>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</si>
  <si>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</si>
  <si>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</si>
  <si>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</si>
  <si>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</si>
  <si>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</si>
  <si>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</si>
  <si>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</si>
  <si>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</si>
  <si>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</si>
  <si>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</si>
  <si>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</si>
  <si>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</si>
  <si>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</si>
  <si>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</si>
  <si>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</si>
  <si>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</si>
  <si>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</si>
  <si>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</si>
  <si>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</si>
  <si>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</si>
  <si>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</si>
  <si>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</si>
  <si>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</si>
  <si>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</si>
  <si>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</si>
  <si>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</si>
  <si>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</si>
  <si>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</si>
  <si>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</si>
  <si>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</si>
  <si>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</si>
  <si>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</si>
  <si>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</si>
  <si>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</si>
  <si>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</si>
  <si>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</si>
  <si>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</si>
  <si>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</si>
  <si>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</si>
  <si>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</si>
  <si>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</si>
  <si>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</si>
  <si>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</si>
  <si>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</si>
  <si>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</si>
  <si>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</si>
  <si>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</si>
  <si>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</si>
  <si>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</si>
  <si>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</si>
  <si>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</si>
  <si>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</si>
  <si>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</si>
  <si>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</si>
  <si>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</si>
  <si>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</si>
  <si>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</si>
  <si>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</si>
  <si>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</si>
  <si>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</si>
  <si>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</si>
  <si>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</si>
  <si>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</si>
  <si>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</si>
  <si>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</si>
  <si>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</si>
  <si>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</si>
  <si>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</si>
  <si>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</si>
  <si>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</si>
  <si>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</si>
  <si>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</si>
  <si>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</si>
  <si>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</si>
  <si>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</si>
  <si>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</si>
  <si>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</si>
  <si>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</si>
  <si>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</si>
  <si>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</si>
  <si>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</si>
  <si>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</si>
  <si>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</si>
  <si>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</si>
  <si>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</si>
  <si>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</si>
  <si>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26355197</t>
  </si>
  <si>
    <t>АО "Квант-Энергия"</t>
  </si>
  <si>
    <t>2631002155</t>
  </si>
  <si>
    <t>263101001</t>
  </si>
  <si>
    <t>13-12-1994 00:00:00</t>
  </si>
  <si>
    <t>08-10-2024 00:00:00</t>
  </si>
  <si>
    <t>26419409</t>
  </si>
  <si>
    <t>АО "Невинномысский Азот"</t>
  </si>
  <si>
    <t>2631015563</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</si>
  <si>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</si>
  <si>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</si>
  <si>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</si>
  <si>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</si>
  <si>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</si>
  <si>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</si>
  <si>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</si>
  <si>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</si>
  <si>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</si>
  <si>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</si>
  <si>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</si>
  <si>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</si>
  <si>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</si>
  <si>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</si>
  <si>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</si>
  <si>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</si>
  <si>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</si>
  <si>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</si>
  <si>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</si>
  <si>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</si>
  <si>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</si>
  <si>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</si>
  <si>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</si>
  <si>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</si>
  <si>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</si>
  <si>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</si>
  <si>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</si>
  <si>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</si>
  <si>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</si>
  <si>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</si>
  <si>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</si>
  <si>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</si>
  <si>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</si>
  <si>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</si>
  <si>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</si>
  <si>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</si>
  <si>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</si>
  <si>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</si>
  <si>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</si>
  <si>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</si>
  <si>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</si>
  <si>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</si>
  <si>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</si>
  <si>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</si>
  <si>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</si>
  <si>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</si>
  <si>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</si>
  <si>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</si>
  <si>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</si>
  <si>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</si>
  <si>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</si>
  <si>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</si>
  <si>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</si>
  <si>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</si>
  <si>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</si>
  <si>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</si>
  <si>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</si>
  <si>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</si>
  <si>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</si>
  <si>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</si>
  <si>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</si>
  <si>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</si>
  <si>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</si>
  <si>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</si>
  <si>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</si>
  <si>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</si>
  <si>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</si>
  <si>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</si>
  <si>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</si>
  <si>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</si>
  <si>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</si>
  <si>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</si>
  <si>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</si>
  <si>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</si>
  <si>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</si>
  <si>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</si>
  <si>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</si>
  <si>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</si>
  <si>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</si>
  <si>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</si>
  <si>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</si>
  <si>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</si>
  <si>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</si>
  <si>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</si>
  <si>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</si>
  <si>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</si>
  <si>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</si>
  <si>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</si>
  <si>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</si>
  <si>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</si>
  <si>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</si>
  <si>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</si>
  <si>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</si>
  <si>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</si>
  <si>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</si>
  <si>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</si>
  <si>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</si>
  <si>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</si>
  <si>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</si>
  <si>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</si>
  <si>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</si>
  <si>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</si>
  <si>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</si>
  <si>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</si>
  <si>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</si>
  <si>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</si>
  <si>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</si>
  <si>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</si>
  <si>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</si>
  <si>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</si>
  <si>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</si>
  <si>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</si>
  <si>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</si>
  <si>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</si>
  <si>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</si>
  <si>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</si>
  <si>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</si>
  <si>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</si>
  <si>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</si>
  <si>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</si>
  <si>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</si>
  <si>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</si>
  <si>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</si>
  <si>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26-05-2025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</si>
  <si>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</si>
  <si>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</si>
  <si>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</si>
  <si>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</si>
  <si>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</si>
  <si>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</si>
  <si>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</si>
  <si>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</si>
  <si>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</si>
  <si>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</si>
  <si>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31589489</t>
  </si>
  <si>
    <t>МУП КМО СК "ЖКХ Кочубеевское"</t>
  </si>
  <si>
    <t>2610801118</t>
  </si>
  <si>
    <t>19-03-2014 00:00:00</t>
  </si>
  <si>
    <t>25-11-2024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</si>
  <si>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</si>
  <si>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</si>
  <si>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</si>
  <si>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</si>
  <si>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</si>
  <si>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</si>
  <si>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</si>
  <si>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</si>
  <si>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</si>
  <si>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</si>
  <si>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</si>
  <si>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</si>
  <si>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</si>
  <si>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</si>
  <si>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</si>
  <si>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</si>
  <si>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</si>
  <si>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</si>
  <si>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</si>
  <si>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</si>
  <si>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</si>
  <si>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</si>
  <si>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</si>
  <si>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</si>
  <si>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</si>
  <si>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</si>
  <si>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</si>
  <si>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</si>
  <si>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</si>
  <si>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</si>
  <si>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</si>
  <si>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</si>
  <si>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</si>
  <si>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</si>
  <si>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</si>
  <si>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</si>
  <si>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</si>
  <si>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</si>
  <si>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</si>
  <si>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</si>
  <si>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</si>
  <si>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</si>
  <si>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</si>
  <si>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</si>
  <si>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</si>
  <si>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</si>
  <si>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</si>
  <si>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</si>
  <si>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</si>
  <si>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</si>
  <si>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</si>
  <si>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</si>
  <si>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</si>
  <si>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</si>
  <si>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</si>
  <si>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</si>
  <si>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</si>
  <si>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</si>
  <si>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</si>
  <si>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</si>
  <si>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</si>
  <si>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</si>
  <si>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</si>
  <si>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</si>
  <si>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</si>
  <si>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</si>
  <si>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</si>
  <si>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</si>
  <si>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</si>
  <si>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</si>
  <si>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</si>
  <si>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</si>
  <si>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</si>
  <si>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</si>
  <si>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</si>
  <si>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</si>
  <si>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</si>
  <si>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</si>
  <si>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</si>
  <si>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</si>
  <si>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</si>
  <si>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</si>
  <si>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</si>
  <si>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</si>
  <si>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</si>
  <si>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</si>
  <si>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</si>
  <si>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</si>
  <si>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</si>
  <si>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</si>
  <si>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</si>
  <si>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</si>
  <si>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</si>
  <si>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</si>
  <si>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</si>
  <si>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</si>
  <si>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</si>
  <si>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</si>
  <si>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</si>
  <si>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</si>
  <si>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</si>
  <si>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</si>
  <si>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</si>
  <si>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</si>
  <si>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</si>
  <si>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</si>
  <si>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</si>
  <si>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</si>
  <si>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</si>
  <si>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</si>
  <si>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</si>
  <si>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</si>
  <si>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</si>
  <si>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</si>
  <si>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</si>
  <si>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</si>
  <si>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</si>
  <si>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</si>
  <si>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</si>
  <si>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</si>
  <si>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</si>
  <si>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</si>
  <si>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</si>
  <si>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</si>
  <si>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</si>
  <si>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</si>
  <si>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</si>
  <si>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</si>
  <si>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</si>
  <si>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</si>
  <si>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</si>
  <si>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</si>
  <si>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</si>
  <si>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</si>
  <si>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</si>
  <si>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</si>
  <si>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</si>
  <si>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</si>
  <si>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</si>
  <si>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</si>
  <si>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</si>
  <si>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</si>
  <si>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</si>
  <si>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</si>
  <si>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</si>
  <si>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</si>
  <si>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</si>
  <si>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</si>
  <si>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</si>
  <si>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</si>
  <si>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</si>
  <si>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</si>
  <si>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</si>
  <si>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</si>
  <si>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</si>
  <si>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</si>
  <si>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</si>
  <si>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</si>
  <si>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</si>
  <si>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</si>
  <si>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</si>
  <si>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</si>
  <si>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</si>
  <si>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</si>
  <si>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</si>
  <si>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</si>
  <si>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</si>
  <si>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</si>
  <si>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</si>
  <si>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</si>
  <si>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</si>
  <si>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</si>
  <si>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</si>
  <si>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</si>
  <si>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</si>
  <si>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</si>
  <si>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</si>
  <si>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</si>
  <si>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</si>
  <si>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</si>
  <si>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</si>
  <si>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</si>
  <si>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</si>
  <si>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</si>
  <si>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26371496</t>
  </si>
  <si>
    <t>ГУП СК "Верхнерусское КХ"</t>
  </si>
  <si>
    <t>2623012008</t>
  </si>
  <si>
    <t>262301001</t>
  </si>
  <si>
    <t>21-09-1998 00:00:00</t>
  </si>
  <si>
    <t>26355180</t>
  </si>
  <si>
    <t>ГУП СК "ЖКХ Советского района"</t>
  </si>
  <si>
    <t>2619001525</t>
  </si>
  <si>
    <t>261901001</t>
  </si>
  <si>
    <t>01-06-1993 00:00:00</t>
  </si>
  <si>
    <t>26371493</t>
  </si>
  <si>
    <t>ГУП СК "Зеленокумский водоканал"</t>
  </si>
  <si>
    <t>2619011227</t>
  </si>
  <si>
    <t>27-09-2005 00:00:00</t>
  </si>
  <si>
    <t>26371497</t>
  </si>
  <si>
    <t>ГУП СК "Коммунальник"</t>
  </si>
  <si>
    <t>2623015288</t>
  </si>
  <si>
    <t>28-03-2001 00:00:00</t>
  </si>
  <si>
    <t>30855619</t>
  </si>
  <si>
    <t>ГУП СК "Корпорация развития Ставропольского края"</t>
  </si>
  <si>
    <t>2634088104</t>
  </si>
  <si>
    <t>29-12-2009 00:00:00</t>
  </si>
  <si>
    <t>08-06-2025 00:00:00</t>
  </si>
  <si>
    <t>30854760</t>
  </si>
  <si>
    <t>ЗАО "Доброжеланный"</t>
  </si>
  <si>
    <t>2624000830</t>
  </si>
  <si>
    <t>12-10-1999 00:00:00</t>
  </si>
  <si>
    <t>26412185</t>
  </si>
  <si>
    <t>ЗАО "Пятигорская птицефабрика"</t>
  </si>
  <si>
    <t>2618016913</t>
  </si>
  <si>
    <t>06-12-2004 00:00:00</t>
  </si>
  <si>
    <t>29-01-2024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</si>
  <si>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</si>
  <si>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</si>
  <si>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</si>
  <si>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</si>
  <si>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</si>
  <si>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</si>
  <si>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</si>
  <si>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</si>
  <si>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</si>
  <si>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</si>
  <si>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</si>
  <si>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</si>
  <si>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</si>
  <si>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</si>
  <si>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</si>
  <si>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НМО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</si>
  <si>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</si>
  <si>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</si>
  <si>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</si>
  <si>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</si>
  <si>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</si>
  <si>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</si>
  <si>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</si>
  <si>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</si>
  <si>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</si>
  <si>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</si>
  <si>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</si>
  <si>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</si>
  <si>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</si>
  <si>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</si>
  <si>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</si>
  <si>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</si>
  <si>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</si>
  <si>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</si>
  <si>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</si>
  <si>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28176846</t>
  </si>
  <si>
    <t>МУП "Водоканал-Т"</t>
  </si>
  <si>
    <t>2623802302</t>
  </si>
  <si>
    <t>26-02-2013 00:00:00</t>
  </si>
  <si>
    <t>19-07-2024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</si>
  <si>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</si>
  <si>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</si>
  <si>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</si>
  <si>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</si>
  <si>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</si>
  <si>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</si>
  <si>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</si>
  <si>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</si>
  <si>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</si>
  <si>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</si>
  <si>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</si>
  <si>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</si>
  <si>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</si>
  <si>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</si>
  <si>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</si>
  <si>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</si>
  <si>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</si>
  <si>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</si>
  <si>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</si>
  <si>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</si>
  <si>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</si>
  <si>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</si>
  <si>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</si>
  <si>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</si>
  <si>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</si>
  <si>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</si>
  <si>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</si>
  <si>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</si>
  <si>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</si>
  <si>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</si>
  <si>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</si>
  <si>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</si>
  <si>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</si>
  <si>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</si>
  <si>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</si>
  <si>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</si>
  <si>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</si>
  <si>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</si>
  <si>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</si>
  <si>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</si>
  <si>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</si>
  <si>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</si>
  <si>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</si>
  <si>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</si>
  <si>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</si>
  <si>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</si>
  <si>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</si>
  <si>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</si>
  <si>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</si>
  <si>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</si>
  <si>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</si>
  <si>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</si>
  <si>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</si>
  <si>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</si>
  <si>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</si>
  <si>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</si>
  <si>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</si>
  <si>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</si>
  <si>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</si>
  <si>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</si>
  <si>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</si>
  <si>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</si>
  <si>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</si>
  <si>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</si>
  <si>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</si>
  <si>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27564249</t>
  </si>
  <si>
    <t>ООО "Исток"</t>
  </si>
  <si>
    <t>0702007920</t>
  </si>
  <si>
    <t>31-12-2024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</si>
  <si>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</si>
  <si>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</si>
  <si>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</si>
  <si>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</si>
  <si>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</si>
  <si>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</si>
  <si>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</si>
  <si>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</si>
  <si>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</si>
  <si>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</si>
  <si>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</si>
  <si>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</si>
  <si>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</si>
  <si>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</si>
  <si>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</si>
  <si>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</si>
  <si>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</si>
  <si>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</si>
  <si>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</si>
  <si>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</si>
  <si>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</si>
  <si>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</si>
  <si>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</si>
  <si>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</si>
  <si>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</si>
  <si>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</si>
  <si>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</si>
  <si>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</si>
  <si>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</si>
  <si>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</si>
  <si>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</si>
  <si>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</si>
  <si>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</si>
  <si>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</si>
  <si>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</si>
  <si>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</si>
  <si>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</si>
  <si>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</si>
  <si>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</si>
  <si>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</si>
  <si>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</si>
  <si>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</si>
  <si>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</si>
  <si>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</si>
  <si>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</si>
  <si>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</si>
  <si>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</si>
  <si>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</si>
  <si>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</si>
  <si>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</si>
  <si>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</si>
  <si>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</si>
  <si>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</si>
  <si>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</si>
  <si>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</si>
  <si>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</si>
  <si>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</si>
  <si>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</si>
  <si>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</si>
  <si>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</si>
  <si>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</si>
  <si>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</si>
  <si>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</si>
  <si>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</si>
  <si>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</si>
  <si>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</si>
  <si>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</si>
  <si>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</si>
  <si>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</si>
  <si>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</si>
  <si>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</si>
  <si>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</si>
  <si>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</si>
  <si>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</si>
  <si>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</si>
  <si>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</si>
  <si>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</si>
  <si>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</si>
  <si>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</si>
  <si>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</si>
  <si>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</si>
  <si>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</si>
  <si>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</si>
  <si>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</si>
  <si>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</si>
  <si>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</si>
  <si>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</si>
  <si>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</si>
  <si>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</si>
  <si>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</si>
  <si>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</si>
  <si>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</si>
  <si>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</si>
  <si>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</si>
  <si>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</si>
  <si>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</si>
  <si>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</si>
  <si>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</si>
  <si>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</si>
  <si>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</si>
  <si>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</si>
  <si>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</si>
  <si>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</si>
  <si>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</si>
  <si>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</si>
  <si>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</si>
  <si>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</si>
  <si>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</si>
  <si>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</si>
  <si>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</si>
  <si>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</si>
  <si>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</si>
  <si>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</si>
  <si>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</si>
  <si>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</si>
  <si>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</si>
  <si>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</si>
  <si>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</si>
  <si>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</si>
  <si>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</si>
  <si>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</si>
  <si>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</si>
  <si>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</si>
  <si>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</si>
  <si>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</si>
  <si>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</si>
  <si>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</si>
  <si>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</si>
  <si>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</si>
  <si>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30835825</t>
  </si>
  <si>
    <t>МУП "ЖКХ" Ипатовского района</t>
  </si>
  <si>
    <t>2608007701</t>
  </si>
  <si>
    <t>260801001</t>
  </si>
  <si>
    <t>10-06-1998 00:00:00</t>
  </si>
  <si>
    <t>26-12-2024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</si>
  <si>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</si>
  <si>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</si>
  <si>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</si>
  <si>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</si>
  <si>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</si>
  <si>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</si>
  <si>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</si>
  <si>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</si>
  <si>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</si>
  <si>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</si>
  <si>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</si>
  <si>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</si>
  <si>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</si>
  <si>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</si>
  <si>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</si>
  <si>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</si>
  <si>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</si>
  <si>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</si>
  <si>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</si>
  <si>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</si>
  <si>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</si>
  <si>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</si>
  <si>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</si>
  <si>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</si>
  <si>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</si>
  <si>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</si>
  <si>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</si>
  <si>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</si>
  <si>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</si>
  <si>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</si>
  <si>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</si>
  <si>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</si>
  <si>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</si>
  <si>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</si>
  <si>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</si>
  <si>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</si>
  <si>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</si>
  <si>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</si>
  <si>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</si>
  <si>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</si>
  <si>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</si>
  <si>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</si>
  <si>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</si>
  <si>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</si>
  <si>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</si>
  <si>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</si>
  <si>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</si>
  <si>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</si>
  <si>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</si>
  <si>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</si>
  <si>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</si>
  <si>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</si>
  <si>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</si>
  <si>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</si>
  <si>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</si>
  <si>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</si>
  <si>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</si>
  <si>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</si>
  <si>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</si>
  <si>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</si>
  <si>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</si>
  <si>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</si>
  <si>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</si>
  <si>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</si>
  <si>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</si>
  <si>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</si>
  <si>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</si>
  <si>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</si>
  <si>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</si>
  <si>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</si>
  <si>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</si>
  <si>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</si>
  <si>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</si>
  <si>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</si>
  <si>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</si>
  <si>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</si>
  <si>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</si>
  <si>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</si>
  <si>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</si>
  <si>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</si>
  <si>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</si>
  <si>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</si>
  <si>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</si>
  <si>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</si>
  <si>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</si>
  <si>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</si>
  <si>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</si>
  <si>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</si>
  <si>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</si>
  <si>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</si>
  <si>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</si>
  <si>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</si>
  <si>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</si>
  <si>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</si>
  <si>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</si>
  <si>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</si>
  <si>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</si>
  <si>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</si>
  <si>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</si>
  <si>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</si>
  <si>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</si>
  <si>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</si>
  <si>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</si>
  <si>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</si>
  <si>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</si>
  <si>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</si>
  <si>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</si>
  <si>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</si>
  <si>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</si>
  <si>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</si>
  <si>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</si>
  <si>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</si>
  <si>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</si>
  <si>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</si>
  <si>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</si>
  <si>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</si>
  <si>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</si>
  <si>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</si>
  <si>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</si>
  <si>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</si>
  <si>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</si>
  <si>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</si>
  <si>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</si>
  <si>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</si>
  <si>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</si>
  <si>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</si>
  <si>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</si>
  <si>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</si>
  <si>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</si>
  <si>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</si>
  <si>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</si>
  <si>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</si>
  <si>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</si>
  <si>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</si>
  <si>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</si>
  <si>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</si>
  <si>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муниципальный округ</t>
  </si>
  <si>
    <t>Арзгирский муниципальный округ</t>
  </si>
  <si>
    <t>07507000</t>
  </si>
  <si>
    <t>Благодарненский</t>
  </si>
  <si>
    <t>07705000</t>
  </si>
  <si>
    <t>городской округ</t>
  </si>
  <si>
    <t>Город Невинномысск</t>
  </si>
  <si>
    <t>07724000</t>
  </si>
  <si>
    <t>Город Ставрополь</t>
  </si>
  <si>
    <t>07701000</t>
  </si>
  <si>
    <t>Красногвардейский муниципальный округ</t>
  </si>
  <si>
    <t>07530000</t>
  </si>
  <si>
    <t>Левокумский муниципальный округ</t>
  </si>
  <si>
    <t>07536000</t>
  </si>
  <si>
    <t>Нефтекумский</t>
  </si>
  <si>
    <t>07725000</t>
  </si>
  <si>
    <t>Новоалександровский</t>
  </si>
  <si>
    <t>07726000</t>
  </si>
  <si>
    <t>Петровский</t>
  </si>
  <si>
    <t>07731000</t>
  </si>
  <si>
    <t>Советский</t>
  </si>
  <si>
    <t>07735000</t>
  </si>
  <si>
    <t>Степновский муниципальный округ</t>
  </si>
  <si>
    <t>07552000</t>
  </si>
  <si>
    <t>Туркменский муниципальный округ</t>
  </si>
  <si>
    <t>07556000</t>
  </si>
  <si>
    <t>NUMBER_POINT</t>
  </si>
  <si>
    <t>INVP_NAME</t>
  </si>
  <si>
    <t>INVP_ID</t>
  </si>
  <si>
    <t>L_START_DATE</t>
  </si>
  <si>
    <t>L_END_DATE</t>
  </si>
  <si>
    <t>L_DECISION_NAME</t>
  </si>
  <si>
    <t>L_DECISION_TYPE</t>
  </si>
  <si>
    <t>L_DECISION_NMBR</t>
  </si>
  <si>
    <t>L_DECISION_DATE</t>
  </si>
  <si>
    <t>6961114996</t>
  </si>
  <si>
    <t>NOMER2_NAME</t>
  </si>
  <si>
    <t>NMOB_NAME</t>
  </si>
  <si>
    <t>DET_NAME</t>
  </si>
  <si>
    <t>L_ADDRESS_MR</t>
  </si>
  <si>
    <t>L_ADDRESS_MO</t>
  </si>
  <si>
    <t>L_ADDRESS_OKTMO</t>
  </si>
  <si>
    <t>L_ADDRESS_LOCATION</t>
  </si>
  <si>
    <t>L_ADDRESS_LOC_OKTMO</t>
  </si>
  <si>
    <t>L_ADDRESS_STREET</t>
  </si>
  <si>
    <t>L_ADDRESS_BUILDING</t>
  </si>
  <si>
    <t>DET2_NAME</t>
  </si>
  <si>
    <t>LOCATION_NAME</t>
  </si>
  <si>
    <t>LOCATION_OKTMO_NAME</t>
  </si>
  <si>
    <t>L_OWNERSHIP_TYPE</t>
  </si>
  <si>
    <t>L_BASE_OF_CONTRACT</t>
  </si>
  <si>
    <t>L_URL</t>
  </si>
  <si>
    <t>L_CURRENT_STATE</t>
  </si>
  <si>
    <t>L_EXPLOIT_DOC_TYPE</t>
  </si>
  <si>
    <t>L_EXPLOIT_DOC_BASE</t>
  </si>
  <si>
    <t>L_EXPLOIT_DOC_NUMBER</t>
  </si>
  <si>
    <t>L_EXPLOIT_DOC_DATE</t>
  </si>
  <si>
    <t>L_EXPLOIT_DOC_URL</t>
  </si>
  <si>
    <t>L_SERVICE_PRODUCTION</t>
  </si>
  <si>
    <t>L_SERVICE_CLEANING</t>
  </si>
  <si>
    <t>L_SERVICE_TRANSMISSION</t>
  </si>
  <si>
    <t>L_PR_IC</t>
  </si>
  <si>
    <t>L_PR_CL</t>
  </si>
  <si>
    <t>L_CLN_IC</t>
  </si>
  <si>
    <t>L_CLN_CL</t>
  </si>
  <si>
    <t>L_TR_IC</t>
  </si>
  <si>
    <t>L_TR_CL</t>
  </si>
  <si>
    <t>13 | Собственность субъектов Российской Федерации</t>
  </si>
  <si>
    <t>хозяйственное ведение</t>
  </si>
  <si>
    <t>https://portal.eias.ru/Portal/DownloadPage.aspx?type=12&amp;guid=82284e09-f775-4d1f-a357-c9ab73d36fb8</t>
  </si>
  <si>
    <t>эксплуатируется</t>
  </si>
  <si>
    <t>балансовая справка</t>
  </si>
  <si>
    <t>10336</t>
  </si>
  <si>
    <t>01.12.1974</t>
  </si>
  <si>
    <t>https://portal.eias.ru/Portal/DownloadPage.aspx?type=12&amp;guid=60f222ef-a3f7-4a38-8ecb-9120f827efbe</t>
  </si>
  <si>
    <t>416.67</t>
  </si>
  <si>
    <t>291.67</t>
  </si>
  <si>
    <t>07520000061</t>
  </si>
  <si>
    <t>1389 Очистные сооружения [Филиал ГУП СК "Ставрополькрайводоканал" - Изобильненский "Райводоканал"]</t>
  </si>
  <si>
    <t>г Изобильный</t>
  </si>
  <si>
    <t>07713000001</t>
  </si>
  <si>
    <t>г. Изобильный</t>
  </si>
  <si>
    <t>1389</t>
  </si>
  <si>
    <t>01.01.1969</t>
  </si>
  <si>
    <t>https://portal.eias.ru/Portal/DownloadPage.aspx?type=12&amp;guid=942f13fa-25ac-48ef-964d-000bf0c06825</t>
  </si>
  <si>
    <t>137.5</t>
  </si>
  <si>
    <t>07520000001</t>
  </si>
  <si>
    <t>1390 Насосная станция канализационная (з-д Атлант) [Филиал ГУП СК "Ставрополькрайводоканал" - Изобильненский "Райводоканал"]</t>
  </si>
  <si>
    <t>1390</t>
  </si>
  <si>
    <t>01.02.1999</t>
  </si>
  <si>
    <t>https://portal.eias.ru/Portal/DownloadPage.aspx?type=12&amp;guid=5084cd9f-1c7c-4e2e-8326-56debeb714bb</t>
  </si>
  <si>
    <t>250</t>
  </si>
  <si>
    <t>2488 Канализация города Изобильного (1 пусковой комплекс-канализационная насосоная станция) (ГКНС № 20) [Филиал ГУП СК "Ставрополькрайводоканал" - Изобильненский "Райводоканал"]</t>
  </si>
  <si>
    <t>2488</t>
  </si>
  <si>
    <t>28.09.2007</t>
  </si>
  <si>
    <t>https://portal.eias.ru/Portal/DownloadPage.aspx?type=12&amp;guid=3060392b-eda8-4087-bcd2-105e522f06db</t>
  </si>
  <si>
    <t>940</t>
  </si>
  <si>
    <t>900</t>
  </si>
  <si>
    <t>Аэротенки (литера №3) объемом 828 м3 [Филиал ГУП СК "Ставрополькрайводоканал" - "Южный" ПТП Минераловодское]</t>
  </si>
  <si>
    <t>с Прикумское</t>
  </si>
  <si>
    <t>07721000296</t>
  </si>
  <si>
    <t>ул. Нововиноградная</t>
  </si>
  <si>
    <t>05420</t>
  </si>
  <si>
    <t>18.12.2002</t>
  </si>
  <si>
    <t>https://portal.eias.ru/Portal/DownloadPage.aspx?type=12&amp;guid=c6214d02-abf7-4c33-84b4-810c50c338f0</t>
  </si>
  <si>
    <t>95.83</t>
  </si>
  <si>
    <t>4.42</t>
  </si>
  <si>
    <t>07539000296</t>
  </si>
  <si>
    <t>Аэрофильтры (имущество переданное от ЗАО Пятигорская Птицефабрика)</t>
  </si>
  <si>
    <t>п Пятигорский</t>
  </si>
  <si>
    <t>07548000236</t>
  </si>
  <si>
    <t>ул. Первомайская</t>
  </si>
  <si>
    <t>собственное имущество</t>
  </si>
  <si>
    <t>Отсутствует</t>
  </si>
  <si>
    <t>распоряжение</t>
  </si>
  <si>
    <t>11.01.2024</t>
  </si>
  <si>
    <t>https://portal.eias.ru/Portal/DownloadPage.aspx?type=12&amp;guid=a5ee7585-1c93-480f-90a8-1d416e1b55b3</t>
  </si>
  <si>
    <t>104</t>
  </si>
  <si>
    <t>https://portal.eias.ru/Portal/DownloadPage.aspx?type=12&amp;guid=13496823-4a43-494e-8a19-b2605121db9b</t>
  </si>
  <si>
    <t>00000615</t>
  </si>
  <si>
    <t>01.01.1982</t>
  </si>
  <si>
    <t>https://portal.eias.ru/Portal/DownloadPage.aspx?type=12&amp;guid=17be1eb2-c489-4e6e-8332-98bce888f62c</t>
  </si>
  <si>
    <t>2625</t>
  </si>
  <si>
    <t>1892.1</t>
  </si>
  <si>
    <t>п Анджиевский</t>
  </si>
  <si>
    <t>07721000056</t>
  </si>
  <si>
    <t>п Бородыновка</t>
  </si>
  <si>
    <t>07721000116</t>
  </si>
  <si>
    <t>п Змейка</t>
  </si>
  <si>
    <t>07721000171</t>
  </si>
  <si>
    <t>п Ленинский</t>
  </si>
  <si>
    <t>07721000206</t>
  </si>
  <si>
    <t>п Новотерский</t>
  </si>
  <si>
    <t>07721000266</t>
  </si>
  <si>
    <t>п Первомайский</t>
  </si>
  <si>
    <t>07721000276</t>
  </si>
  <si>
    <t>п Привольный</t>
  </si>
  <si>
    <t>07721000291</t>
  </si>
  <si>
    <t>с Левокумка</t>
  </si>
  <si>
    <t>07721000201</t>
  </si>
  <si>
    <t>х Красный Пахарь</t>
  </si>
  <si>
    <t>07721000186</t>
  </si>
  <si>
    <t>07539000056</t>
  </si>
  <si>
    <t>07539000116</t>
  </si>
  <si>
    <t>07539000171</t>
  </si>
  <si>
    <t>07539000206</t>
  </si>
  <si>
    <t>07539000266</t>
  </si>
  <si>
    <t>07539000276</t>
  </si>
  <si>
    <t>07539000291</t>
  </si>
  <si>
    <t>07539000201</t>
  </si>
  <si>
    <t>07539000186</t>
  </si>
  <si>
    <t>Бесхозяйная канализационная сеть г. Пятигорск</t>
  </si>
  <si>
    <t>г Пятигорск</t>
  </si>
  <si>
    <t>07727000001</t>
  </si>
  <si>
    <t>пер. Колодезный от жилого дома до ул. Средняя, ул. Беленковича от дома №32 до дома №46, ул. Калинина, пер. Сборный от дома №15 до ул. Первомайская, ул. Средняя от дома №25 до дома №47, ул. Оранжерейная №21/1, 21/2, 21/3, 21/4, 21/5, ул. Оранжерейная №№21/1, 21/2, 21/3, 21/4, 22-а</t>
  </si>
  <si>
    <t>бесхозное имущество</t>
  </si>
  <si>
    <t>акт приёма-передачи</t>
  </si>
  <si>
    <t>07.02.2024</t>
  </si>
  <si>
    <t>https://portal.eias.ru/Portal/DownloadPage.aspx?type=12&amp;guid=ac098704-f923-4313-823b-bdd97643846a</t>
  </si>
  <si>
    <t>Бесхозяйная канализационная сеть п. Горячеводский, г. Пятигорск</t>
  </si>
  <si>
    <t>п Горячеводский</t>
  </si>
  <si>
    <t>07727000056</t>
  </si>
  <si>
    <t>ул. Лысогорская</t>
  </si>
  <si>
    <t>.05</t>
  </si>
  <si>
    <t>Бесхозяйная канализационная сеть п. Свободы, г. Пятигорск</t>
  </si>
  <si>
    <t>п Свободы</t>
  </si>
  <si>
    <t>07727000061</t>
  </si>
  <si>
    <t>ул. Вишневая от ул. Щорса до ул. Водопроводной</t>
  </si>
  <si>
    <t>Бесхозяйная канализационная сеть ст. Ессентукская 5,725 км</t>
  </si>
  <si>
    <t>ст-ца Ессентукская</t>
  </si>
  <si>
    <t>07548000101</t>
  </si>
  <si>
    <t>31.01.2024</t>
  </si>
  <si>
    <t>https://portal.eias.ru/Portal/DownloadPage.aspx?type=12&amp;guid=ad0f85a5-72c4-4831-902d-6a5d3e7938d2</t>
  </si>
  <si>
    <t>.5</t>
  </si>
  <si>
    <t>Бесхозяйные канализационные сети [Филиал ГУП СК "Ставрополькрайводоканал" - "Кавминводоканал" ПТП Пятигорское]</t>
  </si>
  <si>
    <t>г. Пятигорск</t>
  </si>
  <si>
    <t>309</t>
  </si>
  <si>
    <t>15.05.2020</t>
  </si>
  <si>
    <t>https://portal.eias.ru/Portal/DownloadPage.aspx?type=12&amp;guid=f1b1fee6-c0d4-41bb-a1ee-f52988944f0e</t>
  </si>
  <si>
    <t>Биологические пруды (литера 1)площадью зеркала 86600,0 кв.м ( 8 штук) [Филиал ГУП СК "Ставрополькрайводоканал" - "Южный" ПТП Минераловодское]</t>
  </si>
  <si>
    <t>https://portal.eias.ru/Portal/DownloadPage.aspx?type=12&amp;guid=cd458f72-a179-4bc9-8a0b-873fb5c72ce3</t>
  </si>
  <si>
    <t>00000619</t>
  </si>
  <si>
    <t>https://portal.eias.ru/Portal/DownloadPage.aspx?type=12&amp;guid=833e9458-87d5-4c50-b3a4-7feb74420540</t>
  </si>
  <si>
    <t>Биологические пруды (литера I) площадью зеркала 6060,6 м2 [Филиал ГУП СК "Ставрополькрайводоканал" - "Южный" ПТП Минераловодское]</t>
  </si>
  <si>
    <t>05426</t>
  </si>
  <si>
    <t>https://portal.eias.ru/Portal/DownloadPage.aspx?type=12&amp;guid=213cbb06-1dfc-4ef6-a01f-22c0d5842e94</t>
  </si>
  <si>
    <t>Биофильтры (литера №4) объемом 604м3 [Филиал ГУП СК "Ставрополькрайводоканал" - "Южный" ПТП Минераловодское]</t>
  </si>
  <si>
    <t>05422</t>
  </si>
  <si>
    <t>https://portal.eias.ru/Portal/DownloadPage.aspx?type=12&amp;guid=a167e132-1e6d-4f0f-a6c6-e80e6888949a</t>
  </si>
  <si>
    <t>Блок лаборатории (литера А).общей площадью 617,6 кв.м [Филиал ГУП СК "Ставрополькрайводоканал" - "Южный" ПТП Минераловодское]</t>
  </si>
  <si>
    <t>https://portal.eias.ru/Portal/DownloadPage.aspx?type=12&amp;guid=377fe577-d5cc-496a-abdd-41bd2e4f29c3</t>
  </si>
  <si>
    <t>00000614</t>
  </si>
  <si>
    <t>https://portal.eias.ru/Portal/DownloadPage.aspx?type=12&amp;guid=2a0743d4-86bd-4e8b-a187-0689699013aa</t>
  </si>
  <si>
    <t>Блок технологических ёмкостей</t>
  </si>
  <si>
    <t>г Зеленокумск</t>
  </si>
  <si>
    <t>07550000001</t>
  </si>
  <si>
    <t>https://portal.eias.ru/Portal/DownloadPage.aspx?type=12&amp;guid=7265caca-836d-430d-9769-16a171602a86</t>
  </si>
  <si>
    <t>856</t>
  </si>
  <si>
    <t>27.09.2024</t>
  </si>
  <si>
    <t>https://portal.eias.ru/Portal/DownloadPage.aspx?type=12&amp;guid=c0b94e2f-ad5b-4718-a5c1-97034621d012</t>
  </si>
  <si>
    <t>410</t>
  </si>
  <si>
    <t>375</t>
  </si>
  <si>
    <t>Блок технологических емкостей (литера №1) объемом 42337 куб.м [Филиал ГУП СК "Ставрополькрайводоканал" - "Южный" ПТП Минераловодское]</t>
  </si>
  <si>
    <t>00000618</t>
  </si>
  <si>
    <t>https://portal.eias.ru/Portal/DownloadPage.aspx?type=12&amp;guid=6bdf7729-999b-4466-8dbd-106b22c1b6f8</t>
  </si>
  <si>
    <t>Бункер для песка (литера №2) объемом 14 куб.м [Филиал ГУП СК "Ставрополькрайводоканал" - "Южный" ПТП Минераловодское]</t>
  </si>
  <si>
    <t>https://portal.eias.ru/Portal/DownloadPage.aspx?type=12&amp;guid=36de63d2-6155-4e5f-96ca-5e5bbe2a1efd</t>
  </si>
  <si>
    <t>00000660</t>
  </si>
  <si>
    <t>https://portal.eias.ru/Portal/DownloadPage.aspx?type=12&amp;guid=6e92e69a-53b2-4447-9a38-d16b19554e89</t>
  </si>
  <si>
    <t>Внеплощадная напорная канализация (с. Солдато-Александровское) бесхоз</t>
  </si>
  <si>
    <t>с Солдато-Александровское</t>
  </si>
  <si>
    <t>07550000211</t>
  </si>
  <si>
    <t>ул. Шоссейная</t>
  </si>
  <si>
    <t>передаточный акт</t>
  </si>
  <si>
    <t>https://portal.eias.ru/Portal/DownloadPage.aspx?type=12&amp;guid=878a2b05-f6e7-4d2c-a7cd-edfad3bc3278</t>
  </si>
  <si>
    <t>бесхозяйный объект</t>
  </si>
  <si>
    <t>09.11.2021</t>
  </si>
  <si>
    <t>Внеплощадный сбросной коллектор (КНС, 3,3 км сетей с.Солдато-Александровское) бесхоз</t>
  </si>
  <si>
    <t>Внутриплощадочные канализационные сети [Филиал ГУП СК "Ставрополькрайводоканал" - "Северный" ПТП Благодарненское]</t>
  </si>
  <si>
    <t>г Благодарный</t>
  </si>
  <si>
    <t>07705000001</t>
  </si>
  <si>
    <t>ул. Комсомольская</t>
  </si>
  <si>
    <t>1001</t>
  </si>
  <si>
    <t>05.12.2019</t>
  </si>
  <si>
    <t>https://portal.eias.ru/Portal/DownloadPage.aspx?type=12&amp;guid=c0dd6928-8c4d-4d27-8dc8-246e09cc5301</t>
  </si>
  <si>
    <t>в районе центральной аптеки</t>
  </si>
  <si>
    <t>Микрорайон в районе центральной аптеки</t>
  </si>
  <si>
    <t>https://portal.eias.ru/Portal/DownloadPage.aspx?type=12&amp;guid=2dc8fb90-036d-4726-9e3c-9330a9a8c9a1</t>
  </si>
  <si>
    <t>ул. Комсомольская, район УТиСЗН</t>
  </si>
  <si>
    <t>Район УТ и СЗН</t>
  </si>
  <si>
    <t>https://portal.eias.ru/Portal/DownloadPage.aspx?type=12&amp;guid=4e3fb4e8-05c8-4472-9bed-479633af2d2a</t>
  </si>
  <si>
    <t>проезд. 60 лет Октября</t>
  </si>
  <si>
    <t>https://portal.eias.ru/Portal/DownloadPage.aspx?type=12&amp;guid=121f4f1e-5711-4e1f-991e-2b9694594825</t>
  </si>
  <si>
    <t>пл. Строителей</t>
  </si>
  <si>
    <t>https://portal.eias.ru/Portal/DownloadPage.aspx?type=12&amp;guid=ce37e900-7507-47a8-9d6b-de1a967f8c1c</t>
  </si>
  <si>
    <t>ул. Вокзальная, 
ул. Первомайская, 
ул. Оболенского</t>
  </si>
  <si>
    <t>ул.Первомайская, ул.Оболенского</t>
  </si>
  <si>
    <t>https://portal.eias.ru/Portal/DownloadPage.aspx?type=12&amp;guid=d0619974-73de-4ddd-b754-f6a0eff51548</t>
  </si>
  <si>
    <t>пл. Достоевского</t>
  </si>
  <si>
    <t>https://portal.eias.ru/Portal/DownloadPage.aspx?type=12&amp;guid=93ad8584-1259-45b2-953a-2a39b3f77dd7</t>
  </si>
  <si>
    <t>07510000001</t>
  </si>
  <si>
    <t>Водоотводные сети, кадастровый номер 26:06:130507:1325, протяженность 41 м.</t>
  </si>
  <si>
    <t>ул.Энергетиков</t>
  </si>
  <si>
    <t>https://portal.eias.ru/Portal/DownloadPage.aspx?type=12&amp;guid=645435fd-7e0f-4348-b117-d700fc64afaa</t>
  </si>
  <si>
    <t>106</t>
  </si>
  <si>
    <t>08.02.2024</t>
  </si>
  <si>
    <t>Водоотводные сети, кадастровый номер 26:06:130508:2085, протяженность 20 м</t>
  </si>
  <si>
    <t>б-р Солнечный</t>
  </si>
  <si>
    <t>Водоотводные сети, кадастровый номер 26:06:130508:2089, протяженность 24 м.</t>
  </si>
  <si>
    <t>ул. Энергетиков</t>
  </si>
  <si>
    <t>Водоотводные сети, кадастровый номер 26:06:130508:2090, протяженность 82 м.</t>
  </si>
  <si>
    <t>Водоотводные сети, кадастровый номер 26:06:130508:2093, протяженность 57 м.</t>
  </si>
  <si>
    <t>Водоотводные сети, кадастровый номер 26:06:130509:1877, протяженность 35 м.</t>
  </si>
  <si>
    <t>б-р Школьный</t>
  </si>
  <si>
    <t>Водоотводные сети, кадастровый номер 26:06:130509:1878, протяженность 31 м.</t>
  </si>
  <si>
    <t>Водоотводные сети, кадастровый номер 26:06:130509:1879, протяженность 33 м.</t>
  </si>
  <si>
    <t>Водоотводные сети, кадастровый номер 26:06:130510:1820, протяженность 40 м.</t>
  </si>
  <si>
    <t>ул. Молодежная</t>
  </si>
  <si>
    <t>Водопроводная насосная станция комплекса ООСК (литер Ж) [Филиал ГУП СК "Ставрополькрайводоканал" - "Южный" ПТП Минераловодское]</t>
  </si>
  <si>
    <t>https://portal.eias.ru/Portal/DownloadPage.aspx?type=12&amp;guid=30377b9f-b870-4653-ba01-52b70928bccc</t>
  </si>
  <si>
    <t>https://portal.eias.ru/Portal/DownloadPage.aspx?type=12&amp;guid=09678b26-f231-489a-b6a4-b9e0f158ccbf</t>
  </si>
  <si>
    <t>Вторичный отстойник - 1 (имущество переданное от ЗАО Пятигорская Птицефабрика)</t>
  </si>
  <si>
    <t>6.5</t>
  </si>
  <si>
    <t>Вторичный отстойник - 2 (имущество переданное от ЗАО Пятигорская Птицефабрика)</t>
  </si>
  <si>
    <t>Вторичный отстойник - 3 (имущество переданное от ЗАО Пятигорская Птицефабрика)</t>
  </si>
  <si>
    <t>Вторичный отстойник - 4 (имущество переданное от ЗАО Пятигорская Птицефабрика)</t>
  </si>
  <si>
    <t>ГКНС [Филиал ГУП СК "Ставрополькрайводоканал" - "Восточный" ПТП Буденновское]</t>
  </si>
  <si>
    <t>ул. Партизанская</t>
  </si>
  <si>
    <t>10016</t>
  </si>
  <si>
    <t>31.12.1987</t>
  </si>
  <si>
    <t>https://portal.eias.ru/Portal/DownloadPage.aspx?type=12&amp;guid=165bb93a-f931-4b69-af8f-32e777bdb04a</t>
  </si>
  <si>
    <t>708.3</t>
  </si>
  <si>
    <t>595.83</t>
  </si>
  <si>
    <t>Главная КНС [Филиал ГУП СК "Ставрополькрайводоканал" - "Северный" ПТП Александровское]</t>
  </si>
  <si>
    <t>с Александровское</t>
  </si>
  <si>
    <t>07502000101</t>
  </si>
  <si>
    <t>ул. Ленинская</t>
  </si>
  <si>
    <t>71б</t>
  </si>
  <si>
    <t>01.12.1981</t>
  </si>
  <si>
    <t>https://portal.eias.ru/Portal/DownloadPage.aspx?type=12&amp;guid=a65d3b6a-092e-485f-80e8-c62e87a0efa9</t>
  </si>
  <si>
    <t>474</t>
  </si>
  <si>
    <t>330</t>
  </si>
  <si>
    <t>Главная канализационная насосная станция (литера А) [Филиал ГУП СК "Ставрополькрайводоканал" - "Южный" ПТП Минераловодское]</t>
  </si>
  <si>
    <t>Ориентир жилого дома №2 по ул.Буачидзе. Участок находится примерно в 560 м от ориентира по направлению на юго-восток</t>
  </si>
  <si>
    <t>https://portal.eias.ru/Portal/DownloadPage.aspx?type=12&amp;guid=5403241c-e0bd-467c-8675-50738bd335e4</t>
  </si>
  <si>
    <t>00000591</t>
  </si>
  <si>
    <t>01.01.1976</t>
  </si>
  <si>
    <t>https://portal.eias.ru/Portal/DownloadPage.aspx?type=12&amp;guid=0e4d7e94-ef44-411b-9a74-7361ceff327d</t>
  </si>
  <si>
    <t>3000</t>
  </si>
  <si>
    <t>1900</t>
  </si>
  <si>
    <t>Главная насосная станция</t>
  </si>
  <si>
    <t>791.66</t>
  </si>
  <si>
    <t>700</t>
  </si>
  <si>
    <t>000000100</t>
  </si>
  <si>
    <t>01.01.1985</t>
  </si>
  <si>
    <t>https://portal.eias.ru/Portal/DownloadPage.aspx?type=12&amp;guid=12eabefd-d8da-40c7-8429-3f061a959fd1</t>
  </si>
  <si>
    <t>175</t>
  </si>
  <si>
    <t>100</t>
  </si>
  <si>
    <t>Главный канализационный коллектор Д 400-600, 5 км</t>
  </si>
  <si>
    <t>600</t>
  </si>
  <si>
    <t>550</t>
  </si>
  <si>
    <t>Головная насосная станция №1 Литера Б [Филиал ГУП СК "Ставрополькрайводоканал" - "Восточный" ПТП Нефтекумское]</t>
  </si>
  <si>
    <t>г Нефтекумск</t>
  </si>
  <si>
    <t>07725000001</t>
  </si>
  <si>
    <t>ул. Ленина</t>
  </si>
  <si>
    <t>30112</t>
  </si>
  <si>
    <t>31.12.2011</t>
  </si>
  <si>
    <t>https://portal.eias.ru/Portal/DownloadPage.aspx?type=12&amp;guid=740acf22-8b43-4126-b969-9a5aba3ae76d</t>
  </si>
  <si>
    <t>400</t>
  </si>
  <si>
    <t>322.13</t>
  </si>
  <si>
    <t>170.15</t>
  </si>
  <si>
    <t>07541000001</t>
  </si>
  <si>
    <t>Горизонтальные  песколовки 2</t>
  </si>
  <si>
    <t>Горизонтальные песколовки 1</t>
  </si>
  <si>
    <t>Городской аварийный коллектор протяженностью 1000м [Филиал ГУП СК "Ставрополькрайводоканал" - "Северный" ПТП Благодарненское]</t>
  </si>
  <si>
    <t>ул. Чапаева</t>
  </si>
  <si>
    <t>451</t>
  </si>
  <si>
    <t>01.01.1992</t>
  </si>
  <si>
    <t>https://portal.eias.ru/Portal/DownloadPage.aspx?type=12&amp;guid=a2490917-0404-4380-8f55-77294afa3130</t>
  </si>
  <si>
    <t>Дизельная (литера Б) [Филиал ГУП СК "Ставрополькрайводоканал" - "Южный" ПТП Минераловодское]</t>
  </si>
  <si>
    <t>05424</t>
  </si>
  <si>
    <t>https://portal.eias.ru/Portal/DownloadPage.aspx?type=12&amp;guid=89dba221-a66e-4f51-81e4-08be0f69d202</t>
  </si>
  <si>
    <t>Здание АБК (литера А) [Филиал ГУП СК "Ставрополькрайводоканал" - "Южный" ПТП Минераловодское]</t>
  </si>
  <si>
    <t>05415</t>
  </si>
  <si>
    <t>https://portal.eias.ru/Portal/DownloadPage.aspx?type=12&amp;guid=3286bd75-d711-4bbe-85df-cf84ab1b163e</t>
  </si>
  <si>
    <t>Здание КНС подкачки № 1 [Филиал ГУП СК "Ставрополькрайводоканал" - "Северный" ПТП Ипатовское]</t>
  </si>
  <si>
    <t>пер. Гуманитарный</t>
  </si>
  <si>
    <t>496</t>
  </si>
  <si>
    <t>31.12.2009</t>
  </si>
  <si>
    <t>https://portal.eias.ru/Portal/DownloadPage.aspx?type=12&amp;guid=b8da0d99-238f-4e56-8380-85da13926576</t>
  </si>
  <si>
    <t>82</t>
  </si>
  <si>
    <t>07522000001</t>
  </si>
  <si>
    <t>Здание блока насосной воздуходувной станции</t>
  </si>
  <si>
    <t>820.833</t>
  </si>
  <si>
    <t>752.5</t>
  </si>
  <si>
    <t>Здание блока производственных и бытовых помещений</t>
  </si>
  <si>
    <t>Здание канализационной насосной станции (литера Б) [Филиал ГУП СК "Ставрополькрайводоканал" - "Северный" ПТП Светлоградское]</t>
  </si>
  <si>
    <t>г Светлоград</t>
  </si>
  <si>
    <t>07731000001</t>
  </si>
  <si>
    <t>ул. Калаусская</t>
  </si>
  <si>
    <t>118</t>
  </si>
  <si>
    <t>https://portal.eias.ru/Portal/DownloadPage.aspx?type=12&amp;guid=95de0f5c-3a3c-4262-a4b4-4ceddbed17f3</t>
  </si>
  <si>
    <t>203</t>
  </si>
  <si>
    <t>https://portal.eias.ru/Portal/DownloadPage.aspx?type=12&amp;guid=82f9c104-744e-4138-a3a8-b159b5763f58</t>
  </si>
  <si>
    <t>635</t>
  </si>
  <si>
    <t>07546000001</t>
  </si>
  <si>
    <t>Здание канализационной насосной станции №8 Литера А [Филиал ГУП СК "Ставрополькрайводоканал" - "Восточный" ПТП Нефтекумское]</t>
  </si>
  <si>
    <t>мкр. 2-й</t>
  </si>
  <si>
    <t>https://portal.eias.ru/Portal/DownloadPage.aspx?type=12&amp;guid=706676ac-ae69-4477-b1a2-ad10983d5f55</t>
  </si>
  <si>
    <t>10030</t>
  </si>
  <si>
    <t>https://portal.eias.ru/Portal/DownloadPage.aspx?type=12&amp;guid=3acfb148-8180-4987-b28c-f477da9d8d14</t>
  </si>
  <si>
    <t>190</t>
  </si>
  <si>
    <t>160</t>
  </si>
  <si>
    <t>Здание канализационной насосной станции-3(литера Г) [Филиал ГУП СК "Ставрополькрайводоканал" - "Северный" ПТП Светлоградское]</t>
  </si>
  <si>
    <t>ул. Береговая</t>
  </si>
  <si>
    <t>323</t>
  </si>
  <si>
    <t>https://portal.eias.ru/Portal/DownloadPage.aspx?type=12&amp;guid=22748cc0-28b9-4525-93e9-103f287b4bce</t>
  </si>
  <si>
    <t>201а</t>
  </si>
  <si>
    <t>https://portal.eias.ru/Portal/DownloadPage.aspx?type=12&amp;guid=0e53cd48-4aba-45c7-829e-0495ac4e4e46</t>
  </si>
  <si>
    <t>259</t>
  </si>
  <si>
    <t>Здание канализационной насосной станции-4 (литера Н) [Филиал ГУП СК "Ставрополькрайводоканал" - "Северный" ПТП Светлоградское]</t>
  </si>
  <si>
    <t>Промзона</t>
  </si>
  <si>
    <t>231</t>
  </si>
  <si>
    <t>https://portal.eias.ru/Portal/DownloadPage.aspx?type=12&amp;guid=68b69172-5176-4bf7-bcac-bc23ac35ef6c</t>
  </si>
  <si>
    <t>1780</t>
  </si>
  <si>
    <t>Здание насоснаой станции [Филиал ГУП СК "Ставрополькрайводоканал" - Труновский "Межрайводоканал"]</t>
  </si>
  <si>
    <t>с Донское</t>
  </si>
  <si>
    <t>07554000101</t>
  </si>
  <si>
    <t>с. Донское</t>
  </si>
  <si>
    <t>652</t>
  </si>
  <si>
    <t>30.04.2004</t>
  </si>
  <si>
    <t>https://portal.eias.ru/Portal/DownloadPage.aspx?type=12&amp;guid=d5b889aa-416f-461b-a454-50a55a753a33</t>
  </si>
  <si>
    <t>416.6</t>
  </si>
  <si>
    <t>208.3</t>
  </si>
  <si>
    <t>Здание насосной станции с электросетью №6, Литер А [Филиал ГУП СК "Ставрополькрайводоканал" - "Восточный" ПТП Нефтекумское]</t>
  </si>
  <si>
    <t>ул. Восточная</t>
  </si>
  <si>
    <t>10051</t>
  </si>
  <si>
    <t>https://portal.eias.ru/Portal/DownloadPage.aspx?type=12&amp;guid=f4d96a18-1ab1-450f-80c1-df906e3a5c41</t>
  </si>
  <si>
    <t>22.09</t>
  </si>
  <si>
    <t>Здание решеток</t>
  </si>
  <si>
    <t>Здание хлораторной</t>
  </si>
  <si>
    <t>не эксплуатируется</t>
  </si>
  <si>
    <t>00000613</t>
  </si>
  <si>
    <t>https://portal.eias.ru/Portal/DownloadPage.aspx?type=12&amp;guid=02c0a854-3c3a-4530-8dc5-ae0118537827</t>
  </si>
  <si>
    <t>Иловые площадки (литера №6) [Филиал ГУП СК "Ставрополькрайводоканал" - "Южный" ПТП Минераловодское]</t>
  </si>
  <si>
    <t>05425</t>
  </si>
  <si>
    <t>https://portal.eias.ru/Portal/DownloadPage.aspx?type=12&amp;guid=b45940e6-81f5-43a8-afe5-8cae5c86443a</t>
  </si>
  <si>
    <t>Иловые площадки (литера №7) объемом 38947куб.м [Филиал ГУП СК "Ставрополькрайводоканал" - "Южный" ПТП Минераловодское]</t>
  </si>
  <si>
    <t>https://portal.eias.ru/Portal/DownloadPage.aspx?type=12&amp;guid=9d2385fd-86ac-4b79-8540-38b180917f50</t>
  </si>
  <si>
    <t>00000622</t>
  </si>
  <si>
    <t>https://portal.eias.ru/Portal/DownloadPage.aspx?type=12&amp;guid=789abe03-268e-4f26-a781-2a46d9f478ca</t>
  </si>
  <si>
    <t>Иловые площадки (литера №8) площадью застройки 1052,05 кв.м [Филиал ГУП СК "Ставрополькрайводоканал" - "Южный" ПТП Минераловодское]</t>
  </si>
  <si>
    <t>https://portal.eias.ru/Portal/DownloadPage.aspx?type=12&amp;guid=975cbc83-1704-4eb4-9597-cd1b7aa3e9fa</t>
  </si>
  <si>
    <t>00000626</t>
  </si>
  <si>
    <t>https://portal.eias.ru/Portal/DownloadPage.aspx?type=12&amp;guid=4833a8d3-8b91-4dce-98e2-a5b6197e5e10</t>
  </si>
  <si>
    <t>Илоуплотнители (литера №12) объемом 757куб.м [Филиал ГУП СК "Ставрополькрайводоканал" - "Южный" ПТП Минераловодское]</t>
  </si>
  <si>
    <t>00000601</t>
  </si>
  <si>
    <t>01.01.1995</t>
  </si>
  <si>
    <t>https://portal.eias.ru/Portal/DownloadPage.aspx?type=12&amp;guid=b4ad1f63-5230-4d9c-ac20-75e5b02b44ca</t>
  </si>
  <si>
    <t>К-кол от колл. 81 к к. 127 до ГНС [Филиал ГУП СК "Ставрополькрайводоканал" - "Южный" ПТП Минераловодское]</t>
  </si>
  <si>
    <t>ул. Буачидзе</t>
  </si>
  <si>
    <t>00000703</t>
  </si>
  <si>
    <t>01.01.1962</t>
  </si>
  <si>
    <t>https://portal.eias.ru/Portal/DownloadPage.aspx?type=12&amp;guid=5ad9b278-3cf1-4c73-962c-13d94d2b6eb3</t>
  </si>
  <si>
    <t>К-кол от узла связи [Филиал ГУП СК "Ставрополькрайводоканал" - "Южный" ПТП Минераловодское]</t>
  </si>
  <si>
    <t>ул. Советская</t>
  </si>
  <si>
    <t>00000725</t>
  </si>
  <si>
    <t>01.01.1966</t>
  </si>
  <si>
    <t>https://portal.eias.ru/Portal/DownloadPage.aspx?type=12&amp;guid=9190adf0-30a7-4322-bf01-d463627945bd</t>
  </si>
  <si>
    <t>К/кол (коллектор напорный) от КНС по ул.Пушкина до ул.Змейской [Филиал ГУП СК "Ставрополькрайводоканал" - "Южный" ПТП Минераловодское]</t>
  </si>
  <si>
    <t>ул. Пушкина</t>
  </si>
  <si>
    <t>00000799</t>
  </si>
  <si>
    <t>01.01.1998</t>
  </si>
  <si>
    <t>https://portal.eias.ru/Portal/DownloadPage.aspx?type=12&amp;guid=9b868082-264c-48f6-acb3-7c56cacd63b2</t>
  </si>
  <si>
    <t>К/кол от п.Кумагорский до ОСК п. Кумагорский 1200 м Д-200- 300мм [Филиал ГУП СК "Ставрополькрайводоканал" - "Южный" ПТП Минераловодское]</t>
  </si>
  <si>
    <t>п Кумагорск</t>
  </si>
  <si>
    <t>07721000191</t>
  </si>
  <si>
    <t>б/у</t>
  </si>
  <si>
    <t>2583</t>
  </si>
  <si>
    <t>01.12.1975</t>
  </si>
  <si>
    <t>https://portal.eias.ru/Portal/DownloadPage.aspx?type=12&amp;guid=99e68571-695a-41f1-bee1-ff4c2cc3f4c8</t>
  </si>
  <si>
    <t>07539000191</t>
  </si>
  <si>
    <t>К/кол п.Анджиевский от завода напорных труб, и КНС 4,5, ж.д.Набережная 87,89,98а,100 до мясокомбината [Филиал ГУП СК "Ставрополькрайводоканал" - "Южный" ПТП Минераловодское]</t>
  </si>
  <si>
    <t>ул. Набережная</t>
  </si>
  <si>
    <t>87,89,98а,100</t>
  </si>
  <si>
    <t>00000719</t>
  </si>
  <si>
    <t>https://portal.eias.ru/Portal/DownloadPage.aspx?type=12&amp;guid=24ff8306-48a0-45d0-8ea1-40699e44788f</t>
  </si>
  <si>
    <t>К/кол хоз.двор водоканал [Филиал ГУП СК "Ставрополькрайводоканал" - "Южный" ПТП Минераловодское]</t>
  </si>
  <si>
    <t>ул. Ставропольская</t>
  </si>
  <si>
    <t>00000721</t>
  </si>
  <si>
    <t>01.01.1959</t>
  </si>
  <si>
    <t>https://portal.eias.ru/Portal/DownloadPage.aspx?type=12&amp;guid=23560b33-524c-45dc-82bb-ae1a120e0a45</t>
  </si>
  <si>
    <t>К/колектор напорный с.Побегайловка [Филиал ГУП СК "Ставрополькрайводоканал" - "Южный" ПТП Минераловодское]</t>
  </si>
  <si>
    <t>с Побегайловка</t>
  </si>
  <si>
    <t>07721000286</t>
  </si>
  <si>
    <t>00000394</t>
  </si>
  <si>
    <t>01.01.1978</t>
  </si>
  <si>
    <t>https://portal.eias.ru/Portal/DownloadPage.aspx?type=12&amp;guid=453fa6eb-1228-4649-be10-03bb02201a39</t>
  </si>
  <si>
    <t>4.46</t>
  </si>
  <si>
    <t>07539000286</t>
  </si>
  <si>
    <t>К/коллектор междугородний Минеральные Воды - Железноводск [Филиал ГУП СК "Ставрополькрайводоканал" - "Южный" ПТП Минераловодское]</t>
  </si>
  <si>
    <t>ул.Островско го, ул.Буачидзе</t>
  </si>
  <si>
    <t>00000688</t>
  </si>
  <si>
    <t>https://portal.eias.ru/Portal/DownloadPage.aspx?type=12&amp;guid=4b5906bc-1500-4235-a137-df173267dbf1</t>
  </si>
  <si>
    <t>К/коллектор напорный от ГНС до ООСК [Филиал ГУП СК "Ставрополькрайводоканал" - "Южный" ПТП Минераловодское]</t>
  </si>
  <si>
    <t>00000637</t>
  </si>
  <si>
    <t>https://portal.eias.ru/Portal/DownloadPage.aspx?type=12&amp;guid=698947cf-1527-4a2a-8985-22640245eace</t>
  </si>
  <si>
    <t>К/коллектор от Щербзавода [Филиал ГУП СК "Ставрополькрайводоканал" - "Южный" ПТП Минераловодское]</t>
  </si>
  <si>
    <t>ул.Дружбы, ул.Советская</t>
  </si>
  <si>
    <t>00000704</t>
  </si>
  <si>
    <t>01.01.1967</t>
  </si>
  <si>
    <t>https://portal.eias.ru/Portal/DownloadPage.aspx?type=12&amp;guid=e23956bd-264b-4ac5-bd25-b25ec3a41cf2</t>
  </si>
  <si>
    <t>К/коллектор переход кол. г.Мин-Воды-Железнов [Филиал ГУП СК "Ставрополькрайводоканал" - "Южный" ПТП Минераловодское]</t>
  </si>
  <si>
    <t>00000687</t>
  </si>
  <si>
    <t>https://portal.eias.ru/Portal/DownloadPage.aspx?type=12&amp;guid=beeb28c6-bd6e-4a7b-9814-aab617f9b725</t>
  </si>
  <si>
    <t>К/сети "Жилой городок 411 ГА", ул.50 лет Октября39, ул.Советская, 46, Октябрьская,10 (К.Пахарь) [Филиал ГУП СК "Ставрополькрайводоканал" - "Южный" ПТП Минераловодское]</t>
  </si>
  <si>
    <t>ул.50лет Октября, ул.Советская, ул.Окрябрьская</t>
  </si>
  <si>
    <t>36,46,1</t>
  </si>
  <si>
    <t>00000722</t>
  </si>
  <si>
    <t>https://portal.eias.ru/Portal/DownloadPage.aspx?type=12&amp;guid=f11104fd-94cb-4528-89b0-cd75642b067e</t>
  </si>
  <si>
    <t>К/сети 50 лет Октября [Филиал ГУП СК "Ставрополькрайводоканал" - "Южный" ПТП Минераловодское]</t>
  </si>
  <si>
    <t>ул. 50 лет Октября</t>
  </si>
  <si>
    <t>00000731</t>
  </si>
  <si>
    <t>01.01.1994</t>
  </si>
  <si>
    <t>https://portal.eias.ru/Portal/DownloadPage.aspx?type=12&amp;guid=6fefa95f-03c5-4d85-a415-97efda8f844e</t>
  </si>
  <si>
    <t>К/сети Л.Толстого , ул.Красная, ул.Георгиевская [Филиал ГУП СК "Ставрополькрайводоканал" - "Южный" ПТП Минераловодское]</t>
  </si>
  <si>
    <t>ул.л.Толстого, ул.Красная, ул.Георгиевская</t>
  </si>
  <si>
    <t>00000701</t>
  </si>
  <si>
    <t>01.01.1952</t>
  </si>
  <si>
    <t>https://portal.eias.ru/Portal/DownloadPage.aspx?type=12&amp;guid=af06e872-908b-41ab-9668-0f519b79717f</t>
  </si>
  <si>
    <t>К/сети М.Горького, Бибика [Филиал ГУП СК "Ставрополькрайводоканал" - "Южный" ПТП Минераловодское]</t>
  </si>
  <si>
    <t>ул.М.Горького, ул.Бибика</t>
  </si>
  <si>
    <t>00000730</t>
  </si>
  <si>
    <t>01.01.1971</t>
  </si>
  <si>
    <t>https://portal.eias.ru/Portal/DownloadPage.aspx?type=12&amp;guid=1904579d-ba4a-45e0-8fc0-f704cef3e4ef</t>
  </si>
  <si>
    <t>К/сети Мик- н № 1 "Б" р-он ж.д. 55,57,63,68,70,74, [Филиал ГУП СК "Ставрополькрайводоканал" - "Южный" ПТП Минераловодское]</t>
  </si>
  <si>
    <t>ул.50лет Октября, ул.Советская</t>
  </si>
  <si>
    <t>00000715</t>
  </si>
  <si>
    <t>https://portal.eias.ru/Portal/DownloadPage.aspx?type=12&amp;guid=8b22954b-d8af-470e-baf8-4c48fcc7f646</t>
  </si>
  <si>
    <t>К/сети Мик- н № 1 ж.д.45,47,58,49,53,51,52,54 [Филиал ГУП СК "Ставрополькрайводоканал" - "Южный" ПТП Минераловодское]</t>
  </si>
  <si>
    <t>00000716</t>
  </si>
  <si>
    <t>https://portal.eias.ru/Portal/DownloadPage.aspx?type=12&amp;guid=bbe4a180-c6d3-4dd9-8ae8-a0913cf6b4d9</t>
  </si>
  <si>
    <t>К/сети внутриквартальные ул. 22 Партсъезда 137 [Филиал ГУП СК "Ставрополькрайводоканал" - "Южный" ПТП Минераловодское]</t>
  </si>
  <si>
    <t>пр-кт. 22 Партсъезда</t>
  </si>
  <si>
    <t>137</t>
  </si>
  <si>
    <t>00000782</t>
  </si>
  <si>
    <t>https://portal.eias.ru/Portal/DownloadPage.aspx?type=12&amp;guid=2724c2b6-1a12-417a-917f-692295e2ad34</t>
  </si>
  <si>
    <t>К/сети внутриквартальные ул. 22 Партсъезда,149, Новоселов, СШ №20 [Филиал ГУП СК "Ставрополькрайводоканал" - "Южный" ПТП Минераловодское]</t>
  </si>
  <si>
    <t>149</t>
  </si>
  <si>
    <t>00000807</t>
  </si>
  <si>
    <t>01.01.1990</t>
  </si>
  <si>
    <t>https://portal.eias.ru/Portal/DownloadPage.aspx?type=12&amp;guid=36a4bebc-e562-4c17-b0e9-18a6c6259500</t>
  </si>
  <si>
    <t>К/сети внутриквартальные ул. 50 лет Октября № 61 [Филиал ГУП СК "Ставрополькрайводоканал" - "Южный" ПТП Минераловодское]</t>
  </si>
  <si>
    <t>61</t>
  </si>
  <si>
    <t>00000978</t>
  </si>
  <si>
    <t>01.01.1972</t>
  </si>
  <si>
    <t>https://portal.eias.ru/Portal/DownloadPage.aspx?type=12&amp;guid=3038bf62-4c1c-4ba5-a757-1b9992c1d3b7</t>
  </si>
  <si>
    <t>К/сети внутриквартальные ул. 50 лет Октября д.65 [Филиал ГУП СК "Ставрополькрайводоканал" - "Южный" ПТП Минераловодское]</t>
  </si>
  <si>
    <t>65</t>
  </si>
  <si>
    <t>00001073</t>
  </si>
  <si>
    <t>31.12.2000</t>
  </si>
  <si>
    <t>https://portal.eias.ru/Portal/DownloadPage.aspx?type=12&amp;guid=f5d6c1c0-c848-4b58-a50f-38e1bea06de0</t>
  </si>
  <si>
    <t>К/сети внутриквартальные ул. 50Л.Октября, № 67а [Филиал ГУП СК "Ставрополькрайводоканал" - "Южный" ПТП Минераловодское]</t>
  </si>
  <si>
    <t>67а</t>
  </si>
  <si>
    <t>00000399</t>
  </si>
  <si>
    <t>01.01.1980</t>
  </si>
  <si>
    <t>https://portal.eias.ru/Portal/DownloadPage.aspx?type=12&amp;guid=23243f35-7287-4eb9-a41d-cdad9379f0b7</t>
  </si>
  <si>
    <t>К/сети внутриквартальные ул. Анджиевского, 124 [Филиал ГУП СК "Ставрополькрайводоканал" - "Южный" ПТП Минераловодское]</t>
  </si>
  <si>
    <t>ул. Анджиевского</t>
  </si>
  <si>
    <t>124</t>
  </si>
  <si>
    <t>00000973</t>
  </si>
  <si>
    <t>21.11.2000</t>
  </si>
  <si>
    <t>https://portal.eias.ru/Portal/DownloadPage.aspx?type=12&amp;guid=a36366ca-1a38-40ee-90cf-a68b5cafee4f</t>
  </si>
  <si>
    <t>К/сети внутриквартальные ул. Анджиевского,136 [Филиал ГУП СК "Ставрополькрайводоканал" - "Южный" ПТП Минераловодское]</t>
  </si>
  <si>
    <t>136</t>
  </si>
  <si>
    <t>00000802</t>
  </si>
  <si>
    <t>01.01.1987</t>
  </si>
  <si>
    <t>https://portal.eias.ru/Portal/DownloadPage.aspx?type=12&amp;guid=ccba42c1-c032-4f4c-915c-6ff82e014745</t>
  </si>
  <si>
    <t>К/сети внутриквартальные ул. Анжиевского, 122 [Филиал ГУП СК "Ставрополькрайводоканал" - "Южный" ПТП Минераловодское]</t>
  </si>
  <si>
    <t>122</t>
  </si>
  <si>
    <t>00000987</t>
  </si>
  <si>
    <t>25.12.2000</t>
  </si>
  <si>
    <t>https://portal.eias.ru/Portal/DownloadPage.aspx?type=12&amp;guid=c4a3aad2-0b52-4ac2-8e9e-a1c47304ddb1</t>
  </si>
  <si>
    <t>К/сети внутриквартальные ул. Береговая 1а [Филиал ГУП СК "Ставрополькрайводоканал" - "Южный" ПТП Минераловодское]</t>
  </si>
  <si>
    <t>1а</t>
  </si>
  <si>
    <t>00000738</t>
  </si>
  <si>
    <t>01.01.1993</t>
  </si>
  <si>
    <t>https://portal.eias.ru/Portal/DownloadPage.aspx?type=12&amp;guid=776dd020-821f-4d82-86ac-156dfe335ac4</t>
  </si>
  <si>
    <t>К/сети внутриквартальные ул. Бештаугорская, 7 п 9-10 [Филиал ГУП СК "Ставрополькрайводоканал" - "Южный" ПТП Минераловодское]</t>
  </si>
  <si>
    <t>ул. Бештаугорская</t>
  </si>
  <si>
    <t>0000784</t>
  </si>
  <si>
    <t>01.01.1997</t>
  </si>
  <si>
    <t>https://portal.eias.ru/Portal/DownloadPage.aspx?type=12&amp;guid=66158602-14ca-4747-8463-97c173ae715c</t>
  </si>
  <si>
    <t>К/сети внутриквартальные ул. Дачная -Луговая [Филиал ГУП СК "Ставрополькрайводоканал" - "Южный" ПТП Минераловодское]</t>
  </si>
  <si>
    <t>ул.Дачная, ул.Луговая</t>
  </si>
  <si>
    <t>00000986</t>
  </si>
  <si>
    <t>https://portal.eias.ru/Portal/DownloadPage.aspx?type=12&amp;guid=ad338e77-b4cb-446a-9ef5-e9189c958efb</t>
  </si>
  <si>
    <t>К/сети внутриквартальные ул. Дружбы 18,20,22 [Филиал ГУП СК "Ставрополькрайводоканал" - "Южный" ПТП Минераловодское]</t>
  </si>
  <si>
    <t>ул. Дружбы</t>
  </si>
  <si>
    <t>18,20,22</t>
  </si>
  <si>
    <t>00000694</t>
  </si>
  <si>
    <t>https://portal.eias.ru/Portal/DownloadPage.aspx?type=12&amp;guid=ffc4e61d-5866-44b1-8284-e4278647ef2f</t>
  </si>
  <si>
    <t>К/сети внутриквартальные ул. Дружбы 32,35 [Филиал ГУП СК "Ставрополькрайводоканал" - "Южный" ПТП Минераловодское]</t>
  </si>
  <si>
    <t>32,35</t>
  </si>
  <si>
    <t>00000695</t>
  </si>
  <si>
    <t>https://portal.eias.ru/Portal/DownloadPage.aspx?type=12&amp;guid=02fba7e0-4edc-4534-b7db-0c5a39657163</t>
  </si>
  <si>
    <t>К/сети внутриквартальные ул. Дружбы 37,39 [Филиал ГУП СК "Ставрополькрайводоканал" - "Южный" ПТП Минераловодское]</t>
  </si>
  <si>
    <t>37,39</t>
  </si>
  <si>
    <t>00000697</t>
  </si>
  <si>
    <t>01.01.1986</t>
  </si>
  <si>
    <t>https://portal.eias.ru/Portal/DownloadPage.aspx?type=12&amp;guid=5b63e36e-d952-44c4-8ce4-28dd89a7af89</t>
  </si>
  <si>
    <t>К/сети внутриквартальные ул. Дружбы,39А [Филиал ГУП СК "Ставрополькрайводоканал" - "Южный" ПТП Минераловодское]</t>
  </si>
  <si>
    <t>39А</t>
  </si>
  <si>
    <t>00000790</t>
  </si>
  <si>
    <t>https://portal.eias.ru/Portal/DownloadPage.aspx?type=12&amp;guid=7263ca3d-d87d-4883-90c7-1522b3d6c74e</t>
  </si>
  <si>
    <t>К/сети внутриквартальные ул. Железноводская авиагородок [Филиал ГУП СК "Ставрополькрайводоканал" - "Южный" ПТП Минераловодское]</t>
  </si>
  <si>
    <t>00000805</t>
  </si>
  <si>
    <t>01.02.1972</t>
  </si>
  <si>
    <t>https://portal.eias.ru/Portal/DownloadPage.aspx?type=12&amp;guid=29a05b61-797c-470f-b5be-61fcd2a83a41</t>
  </si>
  <si>
    <t>К/сети внутриквартальные ул. Почтовая 24 [Филиал ГУП СК "Ставрополькрайводоканал" - "Южный" ПТП Минераловодское]</t>
  </si>
  <si>
    <t>ул. Почтовая</t>
  </si>
  <si>
    <t>00000692</t>
  </si>
  <si>
    <t>https://portal.eias.ru/Portal/DownloadPage.aspx?type=12&amp;guid=8c498cae-7346-4443-b630-ec5c014f1fb2</t>
  </si>
  <si>
    <t>К/сети внутриквартальные ул. Пушкина 99 [Филиал ГУП СК "Ставрополькрайводоканал" - "Южный" ПТП Минераловодское]</t>
  </si>
  <si>
    <t>99</t>
  </si>
  <si>
    <t>00000691</t>
  </si>
  <si>
    <t>https://portal.eias.ru/Portal/DownloadPage.aspx?type=12&amp;guid=356202c4-57d3-4e02-89ab-49fb91e8f5e2</t>
  </si>
  <si>
    <t>К/сети внутриквартальные ул. Ставропольская 17 [Филиал ГУП СК "Ставрополькрайводоканал" - "Южный" ПТП Минераловодское]</t>
  </si>
  <si>
    <t>00000682</t>
  </si>
  <si>
    <t>01.01.1963</t>
  </si>
  <si>
    <t>https://portal.eias.ru/Portal/DownloadPage.aspx?type=12&amp;guid=b97198b3-0a99-433e-9a61-15177182533e</t>
  </si>
  <si>
    <t>К/сети внутриквартальные ул. Терешковой 9 з/д 411 ГА [Филиал ГУП СК "Ставрополькрайводоканал" - "Южный" ПТП Минераловодское]</t>
  </si>
  <si>
    <t>ул. Терешковой</t>
  </si>
  <si>
    <t>00000693</t>
  </si>
  <si>
    <t>https://portal.eias.ru/Portal/DownloadPage.aspx?type=12&amp;guid=a00a4517-6856-4052-bb4d-3c13f8eb606f</t>
  </si>
  <si>
    <t>К/сети внутриквартальные ул.22П. Съезда,137А [Филиал ГУП СК "Ставрополькрайводоканал" - "Южный" ПТП Минераловодское]</t>
  </si>
  <si>
    <t>137А</t>
  </si>
  <si>
    <t>00000791</t>
  </si>
  <si>
    <t>https://portal.eias.ru/Portal/DownloadPage.aspx?type=12&amp;guid=86ad2fef-c999-49a5-94a5-cc2479db0fa3</t>
  </si>
  <si>
    <t>К/сети внутриквартальные ул.50 лет Октября № 67 [Филиал ГУП СК "Ставрополькрайводоканал" - "Южный" ПТП Минераловодское]</t>
  </si>
  <si>
    <t>67</t>
  </si>
  <si>
    <t>00000397</t>
  </si>
  <si>
    <t>https://portal.eias.ru/Portal/DownloadPage.aspx?type=12&amp;guid=34c4d4fe-a141-4e28-87e0-739d11f15a5a</t>
  </si>
  <si>
    <t>К/сети внутриквартальные ул.Анджиевского, 37 [Филиал ГУП СК "Ставрополькрайводоканал" - "Южный" ПТП Минераловодское]</t>
  </si>
  <si>
    <t>00001276</t>
  </si>
  <si>
    <t>22.05.2002</t>
  </si>
  <si>
    <t>https://portal.eias.ru/Portal/DownloadPage.aspx?type=12&amp;guid=1303cbfe-8d9f-4e23-a90a-b290d98bde1f</t>
  </si>
  <si>
    <t>К/сети внутриквартальные ул.Бештаугорская д,7, п.4,5 [Филиал ГУП СК "Ставрополькрайводоканал" - "Южный" ПТП Минераловодское]</t>
  </si>
  <si>
    <t>00001070</t>
  </si>
  <si>
    <t>https://portal.eias.ru/Portal/DownloadPage.aspx?type=12&amp;guid=0bd19c0c-40d8-4a33-bd70-f14e4c081a6c</t>
  </si>
  <si>
    <t>К/сети внутриквартальные ул.Железноводская,30 [Филиал ГУП СК "Ставрополькрайводоканал" - "Южный" ПТП Минераловодское]</t>
  </si>
  <si>
    <t>00000800</t>
  </si>
  <si>
    <t>https://portal.eias.ru/Portal/DownloadPage.aspx?type=12&amp;guid=136e3b75-12c0-412c-9fe1-7a4719343e6a</t>
  </si>
  <si>
    <t>К/сети внутриквартальные ул.Змейская 1 п.Анджиевский [Филиал ГУП СК "Ставрополькрайводоканал" - "Южный" ПТП Минераловодское]</t>
  </si>
  <si>
    <t>ул. Змейская</t>
  </si>
  <si>
    <t>00000732</t>
  </si>
  <si>
    <t>https://portal.eias.ru/Portal/DownloadPage.aspx?type=12&amp;guid=97c6b475-60ad-46e1-bd83-dea61cad0590</t>
  </si>
  <si>
    <t>К/сети внутриквартальные ул.К.Маркса 55 [Филиал ГУП СК "Ставрополькрайводоканал" - "Южный" ПТП Минераловодское]</t>
  </si>
  <si>
    <t>пр-кт. Карла Маркса</t>
  </si>
  <si>
    <t>00000683</t>
  </si>
  <si>
    <t>https://portal.eias.ru/Portal/DownloadPage.aspx?type=12&amp;guid=9aad61c3-183f-4c34-8f23-f18518a66088</t>
  </si>
  <si>
    <t>К/сети внутриквартальные ул.К.Маркса 69,71 [Филиал ГУП СК "Ставрополькрайводоканал" - "Южный" ПТП Минераловодское]</t>
  </si>
  <si>
    <t>69,71</t>
  </si>
  <si>
    <t>00000798</t>
  </si>
  <si>
    <t>https://portal.eias.ru/Portal/DownloadPage.aspx?type=12&amp;guid=7ae82975-db42-4783-8d22-3072a66bf17f</t>
  </si>
  <si>
    <t>К/сети внутриквартальные ул.Карла Маркса .70 [Филиал ГУП СК "Ставрополькрайводоканал" - "Южный" ПТП Минераловодское]</t>
  </si>
  <si>
    <t>70</t>
  </si>
  <si>
    <t>00001277</t>
  </si>
  <si>
    <t>01.01.1954</t>
  </si>
  <si>
    <t>https://portal.eias.ru/Portal/DownloadPage.aspx?type=12&amp;guid=3d546d04-9c3a-4a75-a0a2-abda66cf64a6</t>
  </si>
  <si>
    <t>К/сети внутриквартальные ул.Новоселов,9 [Филиал ГУП СК "Ставрополькрайводоканал" - "Южный" ПТП Минераловодское]</t>
  </si>
  <si>
    <t>ул. Новоселов</t>
  </si>
  <si>
    <t>00001272</t>
  </si>
  <si>
    <t>27.04.2002</t>
  </si>
  <si>
    <t>https://portal.eias.ru/Portal/DownloadPage.aspx?type=12&amp;guid=b55df2d1-e810-4001-b043-370254c13e1b</t>
  </si>
  <si>
    <t>К/сети внутриквартальные ул.Октябрьская 7 [Филиал ГУП СК "Ставрополькрайводоканал" - "Южный" ПТП Минераловодское]</t>
  </si>
  <si>
    <t>ул.Октябрьская</t>
  </si>
  <si>
    <t>https://portal.eias.ru/Portal/DownloadPage.aspx?type=12&amp;guid=4c150773-1f7d-4b59-870e-33669e547796</t>
  </si>
  <si>
    <t>К/сети внутриквартальные ул.Пушкина 68 [Филиал ГУП СК "Ставрополькрайводоканал" - "Южный" ПТП Минераловодское]</t>
  </si>
  <si>
    <t>00000785</t>
  </si>
  <si>
    <t>01.01.1975</t>
  </si>
  <si>
    <t>https://portal.eias.ru/Portal/DownloadPage.aspx?type=12&amp;guid=3de3360b-5cfe-4ca7-a0d0-bcbb12f04656</t>
  </si>
  <si>
    <t>К/сети внутриквартальные ул.Советская 45 [Филиал ГУП СК "Ставрополькрайводоканал" - "Южный" ПТП Минераловодское]</t>
  </si>
  <si>
    <t>00000696</t>
  </si>
  <si>
    <t>https://portal.eias.ru/Portal/DownloadPage.aspx?type=12&amp;guid=8b4a06e8-2126-475f-838c-ccde090971e7</t>
  </si>
  <si>
    <t>К/сети внутриквартальные ул.Советская 80,82 [Филиал ГУП СК "Ставрополькрайводоканал" - "Южный" ПТП Минераловодское]</t>
  </si>
  <si>
    <t>80,82</t>
  </si>
  <si>
    <t>00000982</t>
  </si>
  <si>
    <t>https://portal.eias.ru/Portal/DownloadPage.aspx?type=12&amp;guid=686ad535-b74d-4f6d-8f81-15d15ba35943</t>
  </si>
  <si>
    <t>К/сети внутриквартальные ул.Школьная 15 абвг [Филиал ГУП СК "Ставрополькрайводоканал" - "Южный" ПТП Минераловодское]</t>
  </si>
  <si>
    <t>15а,б,в,г</t>
  </si>
  <si>
    <t>00000737</t>
  </si>
  <si>
    <t>https://portal.eias.ru/Portal/DownloadPage.aspx?type=12&amp;guid=c0183a63-70a3-447f-9963-f5036e310404</t>
  </si>
  <si>
    <t>К/сети внутриквартальные ул.Юбилейная,5 [Филиал ГУП СК "Ставрополькрайводоканал" - "Южный" ПТП Минераловодское]</t>
  </si>
  <si>
    <t>ул. Юбилейная</t>
  </si>
  <si>
    <t>00001083</t>
  </si>
  <si>
    <t>01.09.2001</t>
  </si>
  <si>
    <t>https://portal.eias.ru/Portal/DownloadPage.aspx?type=12&amp;guid=cb29d76c-e898-40f6-8d86-eda284ac9cdb</t>
  </si>
  <si>
    <t>К/сети мик-н №1 ж.д 46,48,39,41 [Филиал ГУП СК "Ставрополькрайводоканал" - "Южный" ПТП Минераловодское]</t>
  </si>
  <si>
    <t>ул.Советская, ул.50лет Октября</t>
  </si>
  <si>
    <t>00000720</t>
  </si>
  <si>
    <t>https://portal.eias.ru/Portal/DownloadPage.aspx?type=12&amp;guid=f7f39507-d42a-480a-9574-bde8469c3f49</t>
  </si>
  <si>
    <t>К/сети мик-ул. бл.П-60 к ж.д. [Филиал ГУП СК "Ставрополькрайводоканал" - "Южный" ПТП Минераловодское]</t>
  </si>
  <si>
    <t>00000676</t>
  </si>
  <si>
    <t>01.01.1973</t>
  </si>
  <si>
    <t>https://portal.eias.ru/Portal/DownloadPage.aspx?type=12&amp;guid=6ad09322-cc8e-426b-a3b1-8222e11395e8</t>
  </si>
  <si>
    <t>К/сети п.Анджиевский Красногвардейская 17,21 [Филиал ГУП СК "Ставрополькрайводоканал" - "Южный" ПТП Минераловодское]</t>
  </si>
  <si>
    <t>ул. Красногвардейская</t>
  </si>
  <si>
    <t>17,21</t>
  </si>
  <si>
    <t>00000734</t>
  </si>
  <si>
    <t>01.01.1988</t>
  </si>
  <si>
    <t>https://portal.eias.ru/Portal/DownloadPage.aspx?type=12&amp;guid=94bc42cc-4453-40ff-bd5a-3f19004390f7</t>
  </si>
  <si>
    <t>К/сети п.Анджиевский Речная 6,8 [Филиал ГУП СК "Ставрополькрайводоканал" - "Южный" ПТП Минераловодское]</t>
  </si>
  <si>
    <t>ул. Речная</t>
  </si>
  <si>
    <t>6,8</t>
  </si>
  <si>
    <t>00000733</t>
  </si>
  <si>
    <t>https://portal.eias.ru/Portal/DownloadPage.aspx?type=12&amp;guid=c48719ae-76de-4b86-992f-ac58fcabca73</t>
  </si>
  <si>
    <t>К/сети п.Анджиевский Трудовая 33 [Филиал ГУП СК "Ставрополькрайводоканал" - "Южный" ПТП Минераловодское]</t>
  </si>
  <si>
    <t>ул. Трудовая</t>
  </si>
  <si>
    <t>оперативное управление</t>
  </si>
  <si>
    <t>00000736</t>
  </si>
  <si>
    <t>https://portal.eias.ru/Portal/DownloadPage.aspx?type=12&amp;guid=06242fc9-5ec1-44f2-b8ed-7c738184f8dc</t>
  </si>
  <si>
    <t>К/сети п.Анджиевский ул. Заводская 34 [Филиал ГУП СК "Ставрополькрайводоканал" - "Южный" ПТП Минераловодское]</t>
  </si>
  <si>
    <t>ул. Заводская</t>
  </si>
  <si>
    <t>00000685</t>
  </si>
  <si>
    <t>https://portal.eias.ru/Portal/DownloadPage.aspx?type=12&amp;guid=88bc6d49-cfb5-47ad-8a60-d3e700785334</t>
  </si>
  <si>
    <t>К/сети п.Анджиевский ул.Заводская 32 [Филиал ГУП СК "Ставрополькрайводоканал" - "Южный" ПТП Минераловодское]</t>
  </si>
  <si>
    <t>00000735</t>
  </si>
  <si>
    <t>https://portal.eias.ru/Portal/DownloadPage.aspx?type=12&amp;guid=5e48b4c8-d745-4b2a-a7bf-1210776c2bcf</t>
  </si>
  <si>
    <t>К/сети п.Анджиевский ул.Красногвардейская 21 [Филиал ГУП СК "Ставрополькрайводоканал" - "Южный" ПТП Минераловодское]</t>
  </si>
  <si>
    <t>000000686</t>
  </si>
  <si>
    <t>https://portal.eias.ru/Portal/DownloadPage.aspx?type=12&amp;guid=4778fc21-ffe0-4cb9-90f1-56fa3b0e85ff</t>
  </si>
  <si>
    <t>К/сети п.Анджиевский ул.Речная, 8 АО "Кавминстекло" канализац с напорной от КНС до ул.Заводская [Филиал ГУП СК "Ставрополькрайводоканал" - "Южный" ПТП Минераловодское]</t>
  </si>
  <si>
    <t>ул.Речная, ул.Заводская</t>
  </si>
  <si>
    <t>00000580</t>
  </si>
  <si>
    <t>https://portal.eias.ru/Portal/DownloadPage.aspx?type=12&amp;guid=51606dda-fb4e-4858-b2df-dc4de61aac1d</t>
  </si>
  <si>
    <t>К/сети п.Безымянный - ул. Красная, Садовая, Луговая, Прикумская [Филиал ГУП СК "Ставрополькрайводоканал" - "Южный" ПТП Минераловодское]</t>
  </si>
  <si>
    <t>п.Безымянный,ул.Красная,ул.Садовая,ул.Луговая,ул.Прикумская</t>
  </si>
  <si>
    <t>00000981</t>
  </si>
  <si>
    <t>https://portal.eias.ru/Portal/DownloadPage.aspx?type=12&amp;guid=a7206e51-b4c8-4bfd-85af-9773acf8595b</t>
  </si>
  <si>
    <t>К/сети п.Безымянный [Филиал ГУП СК "Ставрополькрайводоканал" - "Южный" ПТП Минераловодское]</t>
  </si>
  <si>
    <t>пер. Безымянный</t>
  </si>
  <si>
    <t>00000741</t>
  </si>
  <si>
    <t>https://portal.eias.ru/Portal/DownloadPage.aspx?type=12&amp;guid=91f0ad33-7661-4004-b6f5-69c0d93c8a4b</t>
  </si>
  <si>
    <t>К/сети п.Красный Пахарь ул.Октябрьская (участок от ул. Северной до существующей за ул. Мира) [Филиал ГУП СК "Ставрополькрайводоканал" - "Южный" ПТП Минераловодское]</t>
  </si>
  <si>
    <t>967</t>
  </si>
  <si>
    <t>18.11.2003</t>
  </si>
  <si>
    <t>https://portal.eias.ru/Portal/DownloadPage.aspx?type=12&amp;guid=45337202-be2b-4c80-90bb-d4b6d9cb8efb</t>
  </si>
  <si>
    <t>К/сети п.Красный Пахарь ул.Яблоневая (от ул. Северной до подключения котельной) [Филиал ГУП СК "Ставрополькрайводоканал" - "Южный" ПТП Минераловодское]</t>
  </si>
  <si>
    <t>ул.Яблоневая</t>
  </si>
  <si>
    <t>971</t>
  </si>
  <si>
    <t>https://portal.eias.ru/Portal/DownloadPage.aspx?type=12&amp;guid=ad268d5e-f5f6-4dc8-bcd0-97eab923122f</t>
  </si>
  <si>
    <t>К/сети п.Красный пахарь ул. Змейская ( от существующей) [Филиал ГУП СК "Ставрополькрайводоканал" - "Южный" ПТП Минераловодское]</t>
  </si>
  <si>
    <t>ул.Змейская</t>
  </si>
  <si>
    <t>972</t>
  </si>
  <si>
    <t>https://portal.eias.ru/Portal/DownloadPage.aspx?type=12&amp;guid=cfbf13eb-3993-4ff8-bf29-491cb8eab56c</t>
  </si>
  <si>
    <t>К/сети пер.Солнечный с.Прикумское [Филиал ГУП СК "Ставрополькрайводоканал" - "Южный" ПТП Минераловодское]</t>
  </si>
  <si>
    <t>ул. Солнечная</t>
  </si>
  <si>
    <t>903</t>
  </si>
  <si>
    <t>https://portal.eias.ru/Portal/DownloadPage.aspx?type=12&amp;guid=c8e57488-7ecb-40d0-be06-8b10b6502e2b</t>
  </si>
  <si>
    <t>90</t>
  </si>
  <si>
    <t>К/сети по ул.Змейская.1 п. Красный Пахарь [Филиал ГУП СК "Ставрополькрайводоканал" - "Южный" ПТП Минераловодское]</t>
  </si>
  <si>
    <t>994</t>
  </si>
  <si>
    <t>10.03.2004</t>
  </si>
  <si>
    <t>https://portal.eias.ru/Portal/DownloadPage.aspx?type=12&amp;guid=cb53e0db-6338-4297-a1be-a314e8bd59b2</t>
  </si>
  <si>
    <t>К/сети пр.22 Парт.съезда-Бештаугорская до ул.Анджиевского [Филиал ГУП СК "Ставрополькрайводоканал" - "Южный" ПТП Минераловодское]</t>
  </si>
  <si>
    <t>пр.22 Партсъезда, ул.Бештаугорская</t>
  </si>
  <si>
    <t>00000702</t>
  </si>
  <si>
    <t>https://portal.eias.ru/Portal/DownloadPage.aspx?type=12&amp;guid=9bec9386-0d3a-4688-8b73-8f7b8df1349b</t>
  </si>
  <si>
    <t>К/сети с.Левокумка, ул. Дубикова -ул.Школьная (КНС№6-ул.Школьная) [Филиал ГУП СК "Ставрополькрайводоканал" - "Южный" ПТП Минераловодское]</t>
  </si>
  <si>
    <t>ул.Дубикова, ул.Школьная</t>
  </si>
  <si>
    <t>00000510</t>
  </si>
  <si>
    <t>01.01.1979</t>
  </si>
  <si>
    <t>https://portal.eias.ru/Portal/DownloadPage.aspx?type=12&amp;guid=808ade39-5a4c-4d93-8329-9a389c35f8c3</t>
  </si>
  <si>
    <t>К/сети с.Левокумка, ул.Мостовая - Дубикова (внутриквартальные сети (городок "буровиков") [Филиал ГУП СК "Ставрополькрайводоканал" - "Южный" ПТП Минераловодское]</t>
  </si>
  <si>
    <t>ул.Мостовая, ул.Дубикова</t>
  </si>
  <si>
    <t>00000507</t>
  </si>
  <si>
    <t>https://portal.eias.ru/Portal/DownloadPage.aspx?type=12&amp;guid=c23c2919-aea3-4ac8-8b03-d53abe1ea5ee</t>
  </si>
  <si>
    <t>К/сети с.Побегайловка [Филиал ГУП СК "Ставрополькрайводоканал" - "Южный" ПТП Минераловодское]</t>
  </si>
  <si>
    <t>ул.Школьная, ул.Клубная ,ул.Советская,ул.Парковая, ул.Садовая и т.д.</t>
  </si>
  <si>
    <t>00000393</t>
  </si>
  <si>
    <t>https://portal.eias.ru/Portal/DownloadPage.aspx?type=12&amp;guid=e96df51e-f8dd-415b-9d15-4c33f9245775</t>
  </si>
  <si>
    <t>К/сети ул. 22 Партсъезда [Филиал ГУП СК "Ставрополькрайводоканал" - "Южный" ПТП Минераловодское]</t>
  </si>
  <si>
    <t>00000708</t>
  </si>
  <si>
    <t>01.01.1960</t>
  </si>
  <si>
    <t>https://portal.eias.ru/Portal/DownloadPage.aspx?type=12&amp;guid=4012d23b-b195-41d3-8c6c-b1894e178f15</t>
  </si>
  <si>
    <t>К/сети ул. Анджиевского с переходом ч/з ж/д до междугороднего коллектора [Филиал ГУП СК "Ставрополькрайводоканал" - "Южный" ПТП Минераловодское]</t>
  </si>
  <si>
    <t>00000808</t>
  </si>
  <si>
    <t>https://portal.eias.ru/Portal/DownloadPage.aspx?type=12&amp;guid=35ffc5ca-beab-438b-9632-01bb352f1359</t>
  </si>
  <si>
    <t>К/сети ул. Интарнациональная, 57 [Филиал ГУП СК "Ставрополькрайводоканал" - "Южный" ПТП Минераловодское]</t>
  </si>
  <si>
    <t>ул. Интернациональная</t>
  </si>
  <si>
    <t>00000681</t>
  </si>
  <si>
    <t>https://portal.eias.ru/Portal/DownloadPage.aspx?type=12&amp;guid=80bcf0da-a877-429c-950b-651f83c4db98</t>
  </si>
  <si>
    <t>К/сети ул. Интернациональная 43 [Филиал ГУП СК "Ставрополькрайводоканал" - "Южный" ПТП Минераловодское]</t>
  </si>
  <si>
    <t>00000684</t>
  </si>
  <si>
    <t>https://portal.eias.ru/Portal/DownloadPage.aspx?type=12&amp;guid=4db58bfb-0257-48aa-aa68-50d96e9ecb79</t>
  </si>
  <si>
    <t>К/сети ул. Калинина [Филиал ГУП СК "Ставрополькрайводоканал" - "Южный" ПТП Минераловодское]</t>
  </si>
  <si>
    <t>ул. Калинина</t>
  </si>
  <si>
    <t>00000709</t>
  </si>
  <si>
    <t>https://portal.eias.ru/Portal/DownloadPage.aspx?type=12&amp;guid=71711b21-1ba9-48a6-9854-e55f20bcb6f2</t>
  </si>
  <si>
    <t>К/сети ул. Крайняя [Филиал ГУП СК "Ставрополькрайводоканал" - "Южный" ПТП Минераловодское]</t>
  </si>
  <si>
    <t>ул. Крайняя</t>
  </si>
  <si>
    <t>00000723</t>
  </si>
  <si>
    <t>https://portal.eias.ru/Portal/DownloadPage.aspx?type=12&amp;guid=f429867c-888b-4c6f-836d-ca96304b849e</t>
  </si>
  <si>
    <t>К/сети ул. Л.Толстого [Филиал ГУП СК "Ставрополькрайводоканал" - "Южный" ПТП Минераловодское]</t>
  </si>
  <si>
    <t>ул. Л.Толстого</t>
  </si>
  <si>
    <t>00000700</t>
  </si>
  <si>
    <t>01.01.1957</t>
  </si>
  <si>
    <t>https://portal.eias.ru/Portal/DownloadPage.aspx?type=12&amp;guid=cb3b57be-ecb2-4ed4-972f-7a709aa6dcf4</t>
  </si>
  <si>
    <t>К/сети ул. Луначарского [Филиал ГУП СК "Ставрополькрайводоканал" - "Южный" ПТП Минераловодское]</t>
  </si>
  <si>
    <t>ул. Луначарского</t>
  </si>
  <si>
    <t>00000710</t>
  </si>
  <si>
    <t>https://portal.eias.ru/Portal/DownloadPage.aspx?type=12&amp;guid=6c34ca91-b446-4970-b2c1-caa59880fefa</t>
  </si>
  <si>
    <t>К/сети ул. Молодая [Филиал ГУП СК "Ставрополькрайводоканал" - "Южный" ПТП Минераловодское]</t>
  </si>
  <si>
    <t>ул. Молодая</t>
  </si>
  <si>
    <t>00000713</t>
  </si>
  <si>
    <t>https://portal.eias.ru/Portal/DownloadPage.aspx?type=12&amp;guid=2f124548-5f19-4244-983c-f7210cce4ad2</t>
  </si>
  <si>
    <t>К/сети ул. Московская от Рубероид.з-да до КНС №2 [Филиал ГУП СК "Ставрополькрайводоканал" - "Южный" ПТП Минераловодское]</t>
  </si>
  <si>
    <t>ул. Московская</t>
  </si>
  <si>
    <t>00000727</t>
  </si>
  <si>
    <t>https://portal.eias.ru/Portal/DownloadPage.aspx?type=12&amp;guid=1b049ed8-3f58-450e-a706-4cc746a796d6</t>
  </si>
  <si>
    <t>К/сети ул. Мостовая -Дубикова [Филиал ГУП СК "Ставрополькрайводоканал" - "Южный" ПТП Минераловодское]</t>
  </si>
  <si>
    <t>00000509</t>
  </si>
  <si>
    <t>https://portal.eias.ru/Portal/DownloadPage.aspx?type=12&amp;guid=9152e2ea-303b-4137-a8a0-9d661e338c8c</t>
  </si>
  <si>
    <t>К/сети ул. Мостовая [Филиал ГУП СК "Ставрополькрайводоканал" - "Южный" ПТП Минераловодское]</t>
  </si>
  <si>
    <t>ул. Мостовая</t>
  </si>
  <si>
    <t>00000707</t>
  </si>
  <si>
    <t>https://portal.eias.ru/Portal/DownloadPage.aspx?type=12&amp;guid=494d6666-e82c-4fec-9b79-26ae7cbff97c</t>
  </si>
  <si>
    <t>К/сети ул. Победы от 22П.Съезда до ул. Молодая [Филиал ГУП СК "Ставрополькрайводоканал" - "Южный" ПТП Минераловодское]</t>
  </si>
  <si>
    <t>ул. Победы</t>
  </si>
  <si>
    <t>00000706</t>
  </si>
  <si>
    <t>01.02.1952</t>
  </si>
  <si>
    <t>https://portal.eias.ru/Portal/DownloadPage.aspx?type=12&amp;guid=623dcd47-a1db-4a37-a13f-a9886316c262</t>
  </si>
  <si>
    <t>К/сети ул. Почтовая [Филиал ГУП СК "Ставрополькрайводоканал" - "Южный" ПТП Минераловодское]</t>
  </si>
  <si>
    <t>00000712</t>
  </si>
  <si>
    <t>https://portal.eias.ru/Portal/DownloadPage.aspx?type=12&amp;guid=097068d8-d9fd-4842-8ddd-d72e21f03688</t>
  </si>
  <si>
    <t>К/сети ул. Прикумская-ул. Калинина [Филиал ГУП СК "Ставрополькрайводоканал" - "Южный" ПТП Минераловодское]</t>
  </si>
  <si>
    <t>ул.Прикумская, ул.Калинина</t>
  </si>
  <si>
    <t>00000724</t>
  </si>
  <si>
    <t>https://portal.eias.ru/Portal/DownloadPage.aspx?type=12&amp;guid=d5e42861-f913-4c97-8301-a995c019dfa7</t>
  </si>
  <si>
    <t>К/сети ул. Пятигорская [Филиал ГУП СК "Ставрополькрайводоканал" - "Южный" ПТП Минераловодское]</t>
  </si>
  <si>
    <t>ул. Пятигорская</t>
  </si>
  <si>
    <t>00000714</t>
  </si>
  <si>
    <t>https://portal.eias.ru/Portal/DownloadPage.aspx?type=12&amp;guid=e8c6fce7-328e-465b-bc6e-a75433923771</t>
  </si>
  <si>
    <t>К/сети ул. Советская 34 [Филиал ГУП СК "Ставрополькрайводоканал" - "Южный" ПТП Минераловодское]</t>
  </si>
  <si>
    <t>00000404</t>
  </si>
  <si>
    <t>01.01.1968</t>
  </si>
  <si>
    <t>https://portal.eias.ru/Portal/DownloadPage.aspx?type=12&amp;guid=e75964ae-f3de-47bd-8f30-7d419ff49bcb</t>
  </si>
  <si>
    <t>К/сети ул. Советская [Филиал ГУП СК "Ставрополькрайводоканал" - "Южный" ПТП Минераловодское]</t>
  </si>
  <si>
    <t>00000677</t>
  </si>
  <si>
    <t>https://portal.eias.ru/Portal/DownloadPage.aspx?type=12&amp;guid=e3430cfa-fbc3-4efe-aa6f-5d0e3187a3dd</t>
  </si>
  <si>
    <t>К/сети ул. Советская от х.К.Пахарь до ул. 22П.Съезда [Филиал ГУП СК "Ставрополькрайводоканал" - "Южный" ПТП Минераловодское]</t>
  </si>
  <si>
    <t>000000726</t>
  </si>
  <si>
    <t>https://portal.eias.ru/Portal/DownloadPage.aspx?type=12&amp;guid=f82ad959-18d4-4ab0-85f4-ee2565e4f3d1</t>
  </si>
  <si>
    <t>К/сети ул. Спортивная с. Прикумское [Филиал ГУП СК "Ставрополькрайводоканал" - "Южный" ПТП Минераловодское]</t>
  </si>
  <si>
    <t>ул. Спортивная</t>
  </si>
  <si>
    <t>901</t>
  </si>
  <si>
    <t>https://portal.eias.ru/Portal/DownloadPage.aspx?type=12&amp;guid=34484f76-a46a-4ee3-9ae6-b02ee4c71e99</t>
  </si>
  <si>
    <t>К/сети ул. Терешковой (от Водоканала до ул.Пушкина) [Филиал ГУП СК "Ставрополькрайводоканал" - "Южный" ПТП Минераловодское]</t>
  </si>
  <si>
    <t>00000679</t>
  </si>
  <si>
    <t>https://portal.eias.ru/Portal/DownloadPage.aspx?type=12&amp;guid=367a5338-ba6f-449f-b87b-41c8d2fb4215</t>
  </si>
  <si>
    <t>К/сети ул. Терешковой -К.Маркса (от 50 лет Октября до ул.Пролетарская) [Филиал ГУП СК "Ставрополькрайводоканал" - "Южный" ПТП Минераловодское]</t>
  </si>
  <si>
    <t>ул.Терешковой,пр.К.Маркса</t>
  </si>
  <si>
    <t>00000717</t>
  </si>
  <si>
    <t>01.01.1965</t>
  </si>
  <si>
    <t>https://portal.eias.ru/Portal/DownloadPage.aspx?type=12&amp;guid=06bcaa28-c73c-4554-bfa6-32d30490c00d</t>
  </si>
  <si>
    <t>К/сети ул. Тихая, Тихая 1а,1б, 16 [Филиал ГУП СК "Ставрополькрайводоканал" - "Южный" ПТП Минераловодское]</t>
  </si>
  <si>
    <t>ул. Тихая</t>
  </si>
  <si>
    <t>1а,1б,16</t>
  </si>
  <si>
    <t>00000729</t>
  </si>
  <si>
    <t>https://portal.eias.ru/Portal/DownloadPage.aspx?type=12&amp;guid=4a749e00-f794-42b1-8eb5-4284c5efe658</t>
  </si>
  <si>
    <t>К/сети ул. Школьная от к.к. 163-136 [Филиал ГУП СК "Ставрополькрайводоканал" - "Южный" ПТП Минераловодское]</t>
  </si>
  <si>
    <t>00000728</t>
  </si>
  <si>
    <t>https://portal.eias.ru/Portal/DownloadPage.aspx?type=12&amp;guid=9dcc905e-c7df-4b4b-8e2a-445a7d0b1771</t>
  </si>
  <si>
    <t>К/сети ул.Горская [Филиал ГУП СК "Ставрополькрайводоканал" - "Южный" ПТП Минераловодское]</t>
  </si>
  <si>
    <t>ул. Горская</t>
  </si>
  <si>
    <t>00000711</t>
  </si>
  <si>
    <t>01.01.1955</t>
  </si>
  <si>
    <t>https://portal.eias.ru/Portal/DownloadPage.aspx?type=12&amp;guid=10d285e5-30a6-465a-99ed-b1b68640189d</t>
  </si>
  <si>
    <t>К/сети ул.Интернациональная [Филиал ГУП СК "Ставрополькрайводоканал" - "Южный" ПТП Минераловодское]</t>
  </si>
  <si>
    <t>00000718</t>
  </si>
  <si>
    <t>https://portal.eias.ru/Portal/DownloadPage.aspx?type=12&amp;guid=67bb08ca-0d1e-48e0-89dc-f55253c995e0</t>
  </si>
  <si>
    <t>К/сети ул.Комсомольская с. Прикумское [Филиал ГУП СК "Ставрополькрайводоканал" - "Южный" ПТП Минераловодское]</t>
  </si>
  <si>
    <t>https://portal.eias.ru/Portal/DownloadPage.aspx?type=12&amp;guid=3a739964-041b-49a8-965f-a855016dbafe</t>
  </si>
  <si>
    <t>К/сети ул.Ленина с. Прикумское [Филиал ГУП СК "Ставрополькрайводоканал" - "Южный" ПТП Минераловодское]</t>
  </si>
  <si>
    <t>898</t>
  </si>
  <si>
    <t>https://portal.eias.ru/Portal/DownloadPage.aspx?type=12&amp;guid=0c5da2d2-24c1-4fe3-aac9-07214100b6db</t>
  </si>
  <si>
    <t>К/сети ул.Ново-Виноградная с. Прикумское [Филиал ГУП СК "Ставрополькрайводоканал" - "Южный" ПТП Минераловодское]</t>
  </si>
  <si>
    <t>902</t>
  </si>
  <si>
    <t>https://portal.eias.ru/Portal/DownloadPage.aspx?type=12&amp;guid=d5bd1259-00f1-48d2-8fa6-c031c36fe90d</t>
  </si>
  <si>
    <t>К/сети ул.Октябрьская с. Прикумское [Филиал ГУП СК "Ставрополькрайводоканал" - "Южный" ПТП Минераловодское]</t>
  </si>
  <si>
    <t>ул. Октябрьская</t>
  </si>
  <si>
    <t>899</t>
  </si>
  <si>
    <t>https://portal.eias.ru/Portal/DownloadPage.aspx?type=12&amp;guid=d99add91-61f2-4c46-a8eb-b5c3b714184b</t>
  </si>
  <si>
    <t>К/сети ул.Пролетарская до ул. Пушкина [Филиал ГУП СК "Ставрополькрайводоканал" - "Южный" ПТП Минераловодское]</t>
  </si>
  <si>
    <t>ул. Пролетарская</t>
  </si>
  <si>
    <t>00000705</t>
  </si>
  <si>
    <t>01.01.1958</t>
  </si>
  <si>
    <t>https://portal.eias.ru/Portal/DownloadPage.aspx?type=12&amp;guid=9d91e8fc-cd31-4606-9a13-d92bc8bd7884</t>
  </si>
  <si>
    <t>К/сети ул.Пушкина [Филиал ГУП СК "Ставрополькрайводоканал" - "Южный" ПТП Минераловодское]</t>
  </si>
  <si>
    <t>00000690</t>
  </si>
  <si>
    <t>https://portal.eias.ru/Portal/DownloadPage.aspx?type=12&amp;guid=8ce8067c-a3c8-41c9-8ae4-7cac2047f6e1</t>
  </si>
  <si>
    <t>К/сети ул.Чапаева от Железнодорожной до Московской [Филиал ГУП СК "Ставрополькрайводоканал" - "Южный" ПТП Минераловодское]</t>
  </si>
  <si>
    <t>00000680</t>
  </si>
  <si>
    <t>https://portal.eias.ru/Portal/DownloadPage.aspx?type=12&amp;guid=fc59abc9-4983-4e4f-9d33-7ea13eee24f0</t>
  </si>
  <si>
    <t>КНС (с. Солдато-Александровское) бесхоз</t>
  </si>
  <si>
    <t>ул. Кооперативная</t>
  </si>
  <si>
    <t>https://portal.eias.ru/Portal/DownloadPage.aspx?type=12&amp;guid=ea8385c1-a4ce-4bc0-9166-86826600ea30</t>
  </si>
  <si>
    <t>510</t>
  </si>
  <si>
    <t>20.10.2004</t>
  </si>
  <si>
    <t>https://portal.eias.ru/Portal/DownloadPage.aspx?type=12&amp;guid=e315f66f-1aa4-4387-8cf1-790ce75f4ea0</t>
  </si>
  <si>
    <t>150</t>
  </si>
  <si>
    <t>КНС № 1 [Филиал ГУП СК "Ставрополькрайводоканал" - "Восточный" ПТП Буденновское]</t>
  </si>
  <si>
    <t>ул.Кирпичных заводов</t>
  </si>
  <si>
    <t>10013</t>
  </si>
  <si>
    <t>31.01.1978</t>
  </si>
  <si>
    <t>https://portal.eias.ru/Portal/DownloadPage.aspx?type=12&amp;guid=ac0cff9f-aab4-4366-9560-a5f1b5c5a0a8</t>
  </si>
  <si>
    <t>537.5</t>
  </si>
  <si>
    <t>КНС № 2 [Филиал ГУП СК "Ставрополькрайводоканал" - "Восточный" ПТП Буденновское]</t>
  </si>
  <si>
    <t>кв-л 49а</t>
  </si>
  <si>
    <t>10012</t>
  </si>
  <si>
    <t>28.01.1981</t>
  </si>
  <si>
    <t>https://portal.eias.ru/Portal/DownloadPage.aspx?type=12&amp;guid=fd4fdd80-e08f-4d95-8b4f-64f71e0171e9</t>
  </si>
  <si>
    <t>141.6</t>
  </si>
  <si>
    <t>КНС № 4 [Филиал ГУП СК "Ставрополькрайводоканал" - "Восточный" ПТП Буденновское]</t>
  </si>
  <si>
    <t>кв-л 262</t>
  </si>
  <si>
    <t>https://portal.eias.ru/Portal/DownloadPage.aspx?type=12&amp;guid=ffb24def-0de2-487a-914e-df663df8fb13</t>
  </si>
  <si>
    <t>10010</t>
  </si>
  <si>
    <t>31.01.1984</t>
  </si>
  <si>
    <t>https://portal.eias.ru/Portal/DownloadPage.aspx?type=12&amp;guid=f7175c1d-2912-4db3-b864-69c2ab75da40</t>
  </si>
  <si>
    <t>КНС № 5 [Филиал ГУП СК "Ставрополькрайводоканал" - "Восточный" ПТП Буденновское]</t>
  </si>
  <si>
    <t>ул. Пущкинская</t>
  </si>
  <si>
    <t>10011</t>
  </si>
  <si>
    <t>31.10.1983</t>
  </si>
  <si>
    <t>https://portal.eias.ru/Portal/DownloadPage.aspx?type=12&amp;guid=c2736209-0d9b-4d66-b164-d5d7ae0b6d78</t>
  </si>
  <si>
    <t>КНС № 6 [Филиал ГУП СК "Ставрополькрайводоканал" - "Восточный" ПТП Буденновское]</t>
  </si>
  <si>
    <t>кв-л 175</t>
  </si>
  <si>
    <t>10015</t>
  </si>
  <si>
    <t>31.03.1981</t>
  </si>
  <si>
    <t>https://portal.eias.ru/Portal/DownloadPage.aspx?type=12&amp;guid=67a0074c-2414-458c-a99c-d4a5d6104039</t>
  </si>
  <si>
    <t>КНС № 7 [Филиал ГУП СК "Ставрополькрайводоканал" - "Восточный" ПТП Буденновское]</t>
  </si>
  <si>
    <t>микр.8</t>
  </si>
  <si>
    <t>10014а</t>
  </si>
  <si>
    <t>31.01.1981</t>
  </si>
  <si>
    <t>https://portal.eias.ru/Portal/DownloadPage.aspx?type=12&amp;guid=75c59de4-1311-4738-96bb-4cb2b8312b24</t>
  </si>
  <si>
    <t>558.3</t>
  </si>
  <si>
    <t>КНС № 8 [Филиал ГУП СК "Ставрополькрайводоканал" - "Восточный" ПТП Буденновское]</t>
  </si>
  <si>
    <t>ул. Лесная</t>
  </si>
  <si>
    <t>107</t>
  </si>
  <si>
    <t>987/2</t>
  </si>
  <si>
    <t>30.12.2008</t>
  </si>
  <si>
    <t>https://portal.eias.ru/Portal/DownloadPage.aspx?type=12&amp;guid=81814c4e-9066-4c3d-afbc-d4ae37fdce56</t>
  </si>
  <si>
    <t>КНС №1 [Филиал ГУП СК "Ставрополькрайводоканал" - "Северный" ПТП Александровское]</t>
  </si>
  <si>
    <t>ул. Блинова</t>
  </si>
  <si>
    <t>https://portal.eias.ru/Portal/DownloadPage.aspx?type=12&amp;guid=56cec982-161b-4639-8aac-021f74a02026</t>
  </si>
  <si>
    <t>222.5</t>
  </si>
  <si>
    <t>107.5</t>
  </si>
  <si>
    <t>КНС №2 [Филиал ГУП СК "Ставрополькрайводоканал" - "Северный" ПТП Александровское]</t>
  </si>
  <si>
    <t>пер. Школьный</t>
  </si>
  <si>
    <t>https://portal.eias.ru/Portal/DownloadPage.aspx?type=12&amp;guid=1760978a-d495-4e43-906a-e1ad6b76ca28</t>
  </si>
  <si>
    <t>договор</t>
  </si>
  <si>
    <t>аренда</t>
  </si>
  <si>
    <t>13.12.2006</t>
  </si>
  <si>
    <t>https://portal.eias.ru/Portal/DownloadPage.aspx?type=12&amp;guid=e1ee4b31-4b3f-4c73-9903-471cf4c21381</t>
  </si>
  <si>
    <t>251.5</t>
  </si>
  <si>
    <t>194</t>
  </si>
  <si>
    <t>КНС №2 с.Побегайловка Минераловодский район [Филиал ГУП СК "Ставрополькрайводоканал" - "Южный" ПТП Минераловодское]</t>
  </si>
  <si>
    <t>00393</t>
  </si>
  <si>
    <t>https://portal.eias.ru/Portal/DownloadPage.aspx?type=12&amp;guid=22e9497a-9f3d-47c3-ba7b-2b285de6bff9</t>
  </si>
  <si>
    <t>КНС №3 [Филиал ГУП СК "Ставрополькрайводоканал" - "Северный" ПТП Александровское]</t>
  </si>
  <si>
    <t>пер. Речной</t>
  </si>
  <si>
    <t>9А</t>
  </si>
  <si>
    <t>КНС пос. Новоизобильного №1295 [Филиал ГУП СК "Ставрополькрайводоканал" - Изобильненский "Райводоканал"]</t>
  </si>
  <si>
    <t>п Новоизобильный</t>
  </si>
  <si>
    <t>07713000151</t>
  </si>
  <si>
    <t>п. Новоизобильный</t>
  </si>
  <si>
    <t>1295</t>
  </si>
  <si>
    <t>https://portal.eias.ru/Portal/DownloadPage.aspx?type=12&amp;guid=7d09a757-223e-4f63-9022-62c29c4c0992</t>
  </si>
  <si>
    <t>200</t>
  </si>
  <si>
    <t>41.6</t>
  </si>
  <si>
    <t>с Найденовка</t>
  </si>
  <si>
    <t>07520000146</t>
  </si>
  <si>
    <t>безвозмездное пользование</t>
  </si>
  <si>
    <t>1/3589-ю</t>
  </si>
  <si>
    <t>23.05.2014</t>
  </si>
  <si>
    <t>https://portal.eias.ru/Portal/DownloadPage.aspx?type=12&amp;guid=37cc5b73-d8bd-4a37-a4ba-a3d8ea37a207</t>
  </si>
  <si>
    <t>КНС-2 [Филиал ГУП СК "Ставрополькрайводоканал" - Труновский "Межрайводоканал"]</t>
  </si>
  <si>
    <t>Участок находится примерно в 112 м по направлению от пересечения ул. Крестьянская и пер. Степной от ориентира с. Донское, адрес ориентира: Труновский район, с. Донское</t>
  </si>
  <si>
    <t>558</t>
  </si>
  <si>
    <t>30.03.2004</t>
  </si>
  <si>
    <t>https://portal.eias.ru/Portal/DownloadPage.aspx?type=12&amp;guid=77a82f1c-bc3f-4891-896d-4660e0602ab3</t>
  </si>
  <si>
    <t>КНС2 (с. Солдато-Александровское) бесхоз</t>
  </si>
  <si>
    <t>г Ессентуки</t>
  </si>
  <si>
    <t>07710000001</t>
  </si>
  <si>
    <t>https://portal.eias.ru/Portal/DownloadPage.aspx?type=12&amp;guid=6720546e-f5d0-4c3b-9fca-15039e902ed4</t>
  </si>
  <si>
    <t>30129</t>
  </si>
  <si>
    <t>https://portal.eias.ru/Portal/DownloadPage.aspx?type=12&amp;guid=f3b38e6e-5c4a-4dbc-bd81-5b9fc68b1bde</t>
  </si>
  <si>
    <t>14500</t>
  </si>
  <si>
    <t>6601.01</t>
  </si>
  <si>
    <t>с Золотушка</t>
  </si>
  <si>
    <t>07727000106</t>
  </si>
  <si>
    <t>п Подкумок</t>
  </si>
  <si>
    <t>07548000221</t>
  </si>
  <si>
    <t>п Ясная Поляна</t>
  </si>
  <si>
    <t>07548000321</t>
  </si>
  <si>
    <t>https://portal.eias.ru/Portal/DownloadPage.aspx?type=12&amp;guid=fc3ab344-f90e-48d6-8118-872251262957</t>
  </si>
  <si>
    <t>У82087</t>
  </si>
  <si>
    <t>https://portal.eias.ru/Portal/DownloadPage.aspx?type=12&amp;guid=14fe33ae-8e19-45d8-bb05-790e929d5d28</t>
  </si>
  <si>
    <t>950</t>
  </si>
  <si>
    <t>138.08</t>
  </si>
  <si>
    <t>ст-ца Константиновская</t>
  </si>
  <si>
    <t>07727000111</t>
  </si>
  <si>
    <t>Канализ-ые сети и коллек. Д 300,а/ц,ул.Мира,1200 м</t>
  </si>
  <si>
    <t>ул.Мира</t>
  </si>
  <si>
    <t>Канализ.коллектор№1 Левобереж.р-на Д400,1812 м</t>
  </si>
  <si>
    <t>500</t>
  </si>
  <si>
    <t>Канализац.коллектор запад.пром.зоны Д 400-600,1460</t>
  </si>
  <si>
    <t>300</t>
  </si>
  <si>
    <t>Канализационная насосная станция (КНС-4)</t>
  </si>
  <si>
    <t>ул,З,Космодемьянской</t>
  </si>
  <si>
    <t>Канализационная насосная станция (КНС-5)</t>
  </si>
  <si>
    <t>ул,Восточная</t>
  </si>
  <si>
    <t>Канализационная насосная станция (литера А) [Филиал ГУП СК "Ставрополькрайводоканал" - "Южный" ПТП Минераловодское]</t>
  </si>
  <si>
    <t>село Прикумское.   ул.Ленина, дом № 5,  примерно в 120 м от ориентира по направлению на юго-восток</t>
  </si>
  <si>
    <t>https://portal.eias.ru/Portal/DownloadPage.aspx?type=12&amp;guid=406cd3de-3dc0-4d17-8467-b6ced02c258c</t>
  </si>
  <si>
    <t>905</t>
  </si>
  <si>
    <t>https://portal.eias.ru/Portal/DownloadPage.aspx?type=12&amp;guid=1183921b-e18d-4566-8b14-86a6c7cd1304</t>
  </si>
  <si>
    <t>Канализационная насосная станция - 1 (имущество переданное от ЗАО Пятигорская Птицефабрика)</t>
  </si>
  <si>
    <t>108</t>
  </si>
  <si>
    <t>Канализационная насосная станция [Филиал ГУП СК "Ставрополькрайводоканал" - "Северный" ПТП Благодарненское]</t>
  </si>
  <si>
    <t>ул. Вокзальная</t>
  </si>
  <si>
    <t>https://portal.eias.ru/Portal/DownloadPage.aspx?type=12&amp;guid=e2b4c047-2ad1-4733-a996-c8c79e7797f3</t>
  </si>
  <si>
    <t>https://portal.eias.ru/Portal/DownloadPage.aspx?type=12&amp;guid=82db6624-4932-43e2-bf70-c58fbfe2cfe4</t>
  </si>
  <si>
    <t>80</t>
  </si>
  <si>
    <t>28.8</t>
  </si>
  <si>
    <t>000143</t>
  </si>
  <si>
    <t>20.09.1997</t>
  </si>
  <si>
    <t>https://portal.eias.ru/Portal/DownloadPage.aspx?type=12&amp;guid=8b984be2-e48d-410a-a4e3-c54f1a0629e7</t>
  </si>
  <si>
    <t>07525000001</t>
  </si>
  <si>
    <t>Канализационная насосная станция № 4 [Филиал ГУП СК "Ставрополькрайводоканал" - "Северный" ПТП Ипатовское]</t>
  </si>
  <si>
    <t>20354</t>
  </si>
  <si>
    <t>01.04.1989</t>
  </si>
  <si>
    <t>https://portal.eias.ru/Portal/DownloadPage.aspx?type=12&amp;guid=1618da4e-cc96-4515-8af5-bc5a8b5fe59b</t>
  </si>
  <si>
    <t>70.1</t>
  </si>
  <si>
    <t>Канализационная насосная станция № 8 (литер А.под А) [Филиал ГУП СК "Ставрополькрайводоканал" - "Южный" ПТП Минераловодское]</t>
  </si>
  <si>
    <t>https://portal.eias.ru/Portal/DownloadPage.aspx?type=12&amp;guid=f477b6c0-e3bc-44ea-ac88-ec81e57bcd43</t>
  </si>
  <si>
    <t>00000524</t>
  </si>
  <si>
    <t>31.03.2000</t>
  </si>
  <si>
    <t>https://portal.eias.ru/Portal/DownloadPage.aspx?type=12&amp;guid=30e568df-1fc6-4161-a757-8dc74e982cce</t>
  </si>
  <si>
    <t>75</t>
  </si>
  <si>
    <t>Канализационная насосная станция №1 (литера А,а,а1,под А [Филиал ГУП СК "Ставрополькрайводоканал" - "Южный" ПТП Минераловодское]</t>
  </si>
  <si>
    <t>https://portal.eias.ru/Portal/DownloadPage.aspx?type=12&amp;guid=3f8e6cef-39d3-4ea0-af59-5b2e1327c4b3</t>
  </si>
  <si>
    <t>00000592</t>
  </si>
  <si>
    <t>https://portal.eias.ru/Portal/DownloadPage.aspx?type=12&amp;guid=4f9c652e-46c0-4722-9f51-da397b9bedfd</t>
  </si>
  <si>
    <t>1088</t>
  </si>
  <si>
    <t>270</t>
  </si>
  <si>
    <t>Канализационная насосная станция №1 [Филиал ГУП СК "Ставрополькрайводоканал" - "Южный" ПТП Кировское]</t>
  </si>
  <si>
    <t>ул. Центральная</t>
  </si>
  <si>
    <t>КНС № 1</t>
  </si>
  <si>
    <t>000140</t>
  </si>
  <si>
    <t>https://portal.eias.ru/Portal/DownloadPage.aspx?type=12&amp;guid=e24751ef-ca2b-41fa-9cfa-84f49969e61a</t>
  </si>
  <si>
    <t>748</t>
  </si>
  <si>
    <t>01.11.1988</t>
  </si>
  <si>
    <t>https://portal.eias.ru/Portal/DownloadPage.aspx?type=12&amp;guid=388196dc-2c44-45c7-a9a8-9f267137c5e2</t>
  </si>
  <si>
    <t>1200</t>
  </si>
  <si>
    <t>800</t>
  </si>
  <si>
    <t>Канализационная насосная станция №1, лит."А",подземная часть под лит "А [Филиал ГУП СК "Ставрополькрайводоканал" - "Южный" ПТП Минераловодское]</t>
  </si>
  <si>
    <t>0000393</t>
  </si>
  <si>
    <t>https://portal.eias.ru/Portal/DownloadPage.aspx?type=12&amp;guid=200cc9d8-13c6-404d-b369-b16f7d92adf2</t>
  </si>
  <si>
    <t>Канализационная насосная станция №10, Литер А [Филиал ГУП СК "Ставрополькрайводоканал" - "Восточный" ПТП Нефтекумское]</t>
  </si>
  <si>
    <t>мкр. 3-й</t>
  </si>
  <si>
    <t>https://portal.eias.ru/Portal/DownloadPage.aspx?type=12&amp;guid=018f116a-61ed-4f4c-afef-17bb214db6f6</t>
  </si>
  <si>
    <t>20092</t>
  </si>
  <si>
    <t>https://portal.eias.ru/Portal/DownloadPage.aspx?type=12&amp;guid=76370cdf-e8e5-4638-bce4-accee824a134</t>
  </si>
  <si>
    <t>59.61</t>
  </si>
  <si>
    <t>59.6</t>
  </si>
  <si>
    <t>Канализационная насосная станция №11, Литер А [Филиал ГУП СК "Ставрополькрайводоканал" - "Восточный" ПТП Нефтекумское]</t>
  </si>
  <si>
    <t>ул. Садовая</t>
  </si>
  <si>
    <t>https://portal.eias.ru/Portal/DownloadPage.aspx?type=12&amp;guid=dc9c3dca-81ac-4c4d-a28f-cbb72f1d1f3a</t>
  </si>
  <si>
    <t>10049</t>
  </si>
  <si>
    <t>https://portal.eias.ru/Portal/DownloadPage.aspx?type=12&amp;guid=66f0da06-c770-4ef3-a00f-9336c00093f5</t>
  </si>
  <si>
    <t>24.85</t>
  </si>
  <si>
    <t>Канализационная насосная станция №12, Литер А [Филиал ГУП СК "Ставрополькрайводоканал" - "Восточный" ПТП Нефтекумское]</t>
  </si>
  <si>
    <t>ул. Кирова</t>
  </si>
  <si>
    <t>https://portal.eias.ru/Portal/DownloadPage.aspx?type=12&amp;guid=3d6ac445-74aa-48c9-a578-06b4eb4caf9d</t>
  </si>
  <si>
    <t>20392</t>
  </si>
  <si>
    <t>28.05.2021</t>
  </si>
  <si>
    <t>https://portal.eias.ru/Portal/DownloadPage.aspx?type=12&amp;guid=0e751bcc-a05c-4b3a-81c3-035705f90aea</t>
  </si>
  <si>
    <t>73.85</t>
  </si>
  <si>
    <t>73.35</t>
  </si>
  <si>
    <t>Канализационная насосная станция №13, Литер А [Филиал ГУП СК "Ставрополькрайводоканал" - "Восточный" ПТП Нефтекумское]</t>
  </si>
  <si>
    <t>ул. Дзержинского</t>
  </si>
  <si>
    <t>https://portal.eias.ru/Portal/DownloadPage.aspx?type=12&amp;guid=0fdcf3de-a87f-4819-b4d5-89a188824da2</t>
  </si>
  <si>
    <t>10046</t>
  </si>
  <si>
    <t>https://portal.eias.ru/Portal/DownloadPage.aspx?type=12&amp;guid=39942124-98de-4404-a0bd-19b8af64173a</t>
  </si>
  <si>
    <t>22.57</t>
  </si>
  <si>
    <t>Канализационная насосная станция №14, Литер А [Филиал ГУП СК "Ставрополькрайводоканал" - "Восточный" ПТП Нефтекумское]</t>
  </si>
  <si>
    <t>ул. Горбатко</t>
  </si>
  <si>
    <t>3978-ю</t>
  </si>
  <si>
    <t>23.03.2015</t>
  </si>
  <si>
    <t>https://portal.eias.ru/Portal/DownloadPage.aspx?type=12&amp;guid=44dc6e14-a59c-437a-8681-dc1073213ca4</t>
  </si>
  <si>
    <t>8.4</t>
  </si>
  <si>
    <t>Канализационная насосная станция №2 (литера А,а,под А) [Филиал ГУП СК "Ставрополькрайводоканал" - "Южный" ПТП Минераловодское]</t>
  </si>
  <si>
    <t>https://portal.eias.ru/Portal/DownloadPage.aspx?type=12&amp;guid=e664c491-6692-4010-a984-32286fbcd2f1</t>
  </si>
  <si>
    <t>00000593</t>
  </si>
  <si>
    <t>26.12.1976</t>
  </si>
  <si>
    <t>https://portal.eias.ru/Portal/DownloadPage.aspx?type=12&amp;guid=24dc7a81-e144-43f2-bad1-a51e77a1d6f7</t>
  </si>
  <si>
    <t>1350</t>
  </si>
  <si>
    <t>450</t>
  </si>
  <si>
    <t>Канализационная насосная станция №2 [Филиал ГУП СК "Ставрополькрайводоканал" - "Южный" ПТП Кировское]</t>
  </si>
  <si>
    <t>ул.Ставропольская</t>
  </si>
  <si>
    <t>КНС № 2</t>
  </si>
  <si>
    <t>000141</t>
  </si>
  <si>
    <t>https://portal.eias.ru/Portal/DownloadPage.aspx?type=12&amp;guid=b645f3c4-f74e-4fe6-ac27-b990a3ca6c7b</t>
  </si>
  <si>
    <t>952</t>
  </si>
  <si>
    <t>https://portal.eias.ru/Portal/DownloadPage.aspx?type=12&amp;guid=ebe46778-fb30-414a-8760-df76482ffc25</t>
  </si>
  <si>
    <t>Канализационная насосная станция №2, Литер А [Филиал ГУП СК "Ставрополькрайводоканал" - "Восточный" ПТП Нефтекумское]</t>
  </si>
  <si>
    <t>мкр. 0-й</t>
  </si>
  <si>
    <t>10036</t>
  </si>
  <si>
    <t>https://portal.eias.ru/Portal/DownloadPage.aspx?type=12&amp;guid=6fd418b4-9ae3-4ef2-bf59-ab5f21a2d51f</t>
  </si>
  <si>
    <t>27.57</t>
  </si>
  <si>
    <t>п Затеречный</t>
  </si>
  <si>
    <t>07725000056</t>
  </si>
  <si>
    <t>ул. Лермонтова</t>
  </si>
  <si>
    <t>https://portal.eias.ru/Portal/DownloadPage.aspx?type=12&amp;guid=9d20407e-d852-4384-a7dd-6663da9dc213</t>
  </si>
  <si>
    <t>10001</t>
  </si>
  <si>
    <t>https://portal.eias.ru/Portal/DownloadPage.aspx?type=12&amp;guid=e5e1df82-88a0-4d5c-ae08-aec6910cbacc</t>
  </si>
  <si>
    <t>48.88</t>
  </si>
  <si>
    <t>07541000056</t>
  </si>
  <si>
    <t>Канализационная насосная станция №3 [Филиал ГУП СК "Ставрополькрайводоканал" - "Южный" ПТП Кировское]</t>
  </si>
  <si>
    <t>КНС № 3</t>
  </si>
  <si>
    <t>000945</t>
  </si>
  <si>
    <t>23.12.2018</t>
  </si>
  <si>
    <t>https://portal.eias.ru/Portal/DownloadPage.aspx?type=12&amp;guid=0c3afd3e-e463-495e-8278-e61d2b10194e</t>
  </si>
  <si>
    <t>0000986</t>
  </si>
  <si>
    <t>https://portal.eias.ru/Portal/DownloadPage.aspx?type=12&amp;guid=d5abb943-1d6d-4c27-b75a-e2a3e5b7eb6a</t>
  </si>
  <si>
    <t>130</t>
  </si>
  <si>
    <t>Канализационная насосная станция №3, Литер А [Филиал ГУП СК "Ставрополькрайводоканал" - "Восточный" ПТП Нефтекумское]</t>
  </si>
  <si>
    <t>ул. Мелиораторов</t>
  </si>
  <si>
    <t>20230</t>
  </si>
  <si>
    <t>https://portal.eias.ru/Portal/DownloadPage.aspx?type=12&amp;guid=d9a96e62-ded1-4a44-ab5f-16be6f09be7e</t>
  </si>
  <si>
    <t>19.63</t>
  </si>
  <si>
    <t>Канализационная насосная станция №3, лит "А [Филиал ГУП СК "Ставрополькрайводоканал" - "Южный" ПТП Минераловодское]</t>
  </si>
  <si>
    <t>000393</t>
  </si>
  <si>
    <t>https://portal.eias.ru/Portal/DownloadPage.aspx?type=12&amp;guid=f80593ab-0431-4eab-9510-4f0cc9d0f99a</t>
  </si>
  <si>
    <t>Канализационная насосная станция №4 (литеры А,под А) [Филиал ГУП СК "Ставрополькрайводоканал" - "Южный" ПТП Минераловодское]</t>
  </si>
  <si>
    <t>https://portal.eias.ru/Portal/DownloadPage.aspx?type=12&amp;guid=d76eff8c-a152-455a-a56a-eeb4e0818e9d</t>
  </si>
  <si>
    <t>00000974</t>
  </si>
  <si>
    <t>https://portal.eias.ru/Portal/DownloadPage.aspx?type=12&amp;guid=fd75eb6c-8428-4cc9-9421-66baef50cbd3</t>
  </si>
  <si>
    <t>288</t>
  </si>
  <si>
    <t>144</t>
  </si>
  <si>
    <t>Канализационная насосная станция №4 [Филиал ГУП СК "Ставрополькрайводоканал" - "Южный" ПТП Кировское]</t>
  </si>
  <si>
    <t>КНС № 4</t>
  </si>
  <si>
    <t>000142</t>
  </si>
  <si>
    <t>https://portal.eias.ru/Portal/DownloadPage.aspx?type=12&amp;guid=da40d9f0-a55c-420a-90f9-4d1c1b462467</t>
  </si>
  <si>
    <t>Канализационная насосная станция №4, Литер А [Филиал ГУП СК "Ставрополькрайводоканал" - "Восточный" ПТП Нефтекумское]</t>
  </si>
  <si>
    <t>пер. Лесной</t>
  </si>
  <si>
    <t>30098</t>
  </si>
  <si>
    <t>https://portal.eias.ru/Portal/DownloadPage.aspx?type=12&amp;guid=6e57775f-7a58-434a-ade7-6bf5cdc073c5</t>
  </si>
  <si>
    <t>6.35</t>
  </si>
  <si>
    <t>https://portal.eias.ru/Portal/DownloadPage.aspx?type=12&amp;guid=22c13444-ccd1-4ebc-818e-acee96741325</t>
  </si>
  <si>
    <t>20229</t>
  </si>
  <si>
    <t>https://portal.eias.ru/Portal/DownloadPage.aspx?type=12&amp;guid=34333bef-2a79-4350-85fd-c4efad20968c</t>
  </si>
  <si>
    <t>Канализационная насосная станция №5 (литера А) [Филиал ГУП СК "Ставрополькрайводоканал" - "Южный" ПТП Минераловодское]</t>
  </si>
  <si>
    <t>85</t>
  </si>
  <si>
    <t>https://portal.eias.ru/Portal/DownloadPage.aspx?type=12&amp;guid=ccf8b03a-d626-4eb1-a881-b0b40c611d39</t>
  </si>
  <si>
    <t>00000795</t>
  </si>
  <si>
    <t>https://portal.eias.ru/Portal/DownloadPage.aspx?type=12&amp;guid=d17bcc26-a24d-4dd2-80d4-0a58b372267d</t>
  </si>
  <si>
    <t>274</t>
  </si>
  <si>
    <t>Канализационная насосная станция №5, Литер А [Филиал ГУП СК "Ставрополькрайводоканал" - "Восточный" ПТП Нефтекумское]</t>
  </si>
  <si>
    <t>ул. Анны Шилиной</t>
  </si>
  <si>
    <t>10050</t>
  </si>
  <si>
    <t>https://portal.eias.ru/Portal/DownloadPage.aspx?type=12&amp;guid=11d39643-1e0e-47ca-80b9-e286771b0df9</t>
  </si>
  <si>
    <t>17.07</t>
  </si>
  <si>
    <t>Канализационная насосная станция №6 [Филиал ГУП СК "Ставрополькрайводоканал" - "Южный" ПТП Минераловодское]</t>
  </si>
  <si>
    <t>0000507</t>
  </si>
  <si>
    <t>https://portal.eias.ru/Portal/DownloadPage.aspx?type=12&amp;guid=48373298-ab6f-49cf-a556-9e70f3ea43ba</t>
  </si>
  <si>
    <t>https://portal.eias.ru/Portal/DownloadPage.aspx?type=12&amp;guid=6eff4f5a-2c07-4846-a2ec-500a846adb03</t>
  </si>
  <si>
    <t>00000804</t>
  </si>
  <si>
    <t>https://portal.eias.ru/Portal/DownloadPage.aspx?type=12&amp;guid=41c37312-045f-4d97-ba79-7e6991f6f340</t>
  </si>
  <si>
    <t>465</t>
  </si>
  <si>
    <t>120</t>
  </si>
  <si>
    <t>Канализационная насосная станция №9, Литер А [Филиал ГУП СК "Ставрополькрайводоканал" - "Восточный" ПТП Нефтекумское]</t>
  </si>
  <si>
    <t>г. Нефтекумск</t>
  </si>
  <si>
    <t>https://portal.eias.ru/Portal/DownloadPage.aspx?type=12&amp;guid=a3e4f385-9a7b-4e9c-ab3d-96ee18a0828d</t>
  </si>
  <si>
    <t>10044</t>
  </si>
  <si>
    <t>https://portal.eias.ru/Portal/DownloadPage.aspx?type=12&amp;guid=252c1231-7590-4dc1-900b-7efbae85305b</t>
  </si>
  <si>
    <t>7.8</t>
  </si>
  <si>
    <t>62.6</t>
  </si>
  <si>
    <t>Канализационная насосная станция комплекса ООСК (литера А) [Филиал ГУП СК "Ставрополькрайводоканал" - "Южный" ПТП Минераловодское]</t>
  </si>
  <si>
    <t>00000625</t>
  </si>
  <si>
    <t>https://portal.eias.ru/Portal/DownloadPage.aspx?type=12&amp;guid=1f8bf867-9f80-4dc4-b10f-d4aff97b6049</t>
  </si>
  <si>
    <t>Канализационная насосная станция комплекса ОСК, лит "А" [Филиал ГУП СК "Ставрополькрайводоканал" - "Южный" ПТП Минераловодское]</t>
  </si>
  <si>
    <t>235 м на северо-запад от жилого дома №59 по ул.Садовая с.Побегайловка</t>
  </si>
  <si>
    <t>https://portal.eias.ru/Portal/DownloadPage.aspx?type=12&amp;guid=b5406dc3-5e72-4322-afb5-3513446fd4a1</t>
  </si>
  <si>
    <t>https://portal.eias.ru/Portal/DownloadPage.aspx?type=12&amp;guid=1fc585fe-7e54-45a3-90e9-593d89448bee</t>
  </si>
  <si>
    <t>29.1666666667</t>
  </si>
  <si>
    <t>9.4583333333</t>
  </si>
  <si>
    <t>Канализационная сеть [Филиал ГУП СК "Ставрополькрайводоканал" - "Северный" ПТП Благодарненское]</t>
  </si>
  <si>
    <t>https://portal.eias.ru/Portal/DownloadPage.aspx?type=12&amp;guid=a234235d-af15-47c3-8f52-aa261ba9d86f</t>
  </si>
  <si>
    <t>пер. Черепичный</t>
  </si>
  <si>
    <t>https://portal.eias.ru/Portal/DownloadPage.aspx?type=12&amp;guid=f11f56e6-4b06-4d4e-9606-53da4a40ae1b</t>
  </si>
  <si>
    <t>ул. Свобода</t>
  </si>
  <si>
    <t>https://portal.eias.ru/Portal/DownloadPage.aspx?type=12&amp;guid=84080b5d-083f-431e-b505-f2e883cf79b4</t>
  </si>
  <si>
    <t>https://portal.eias.ru/Portal/DownloadPage.aspx?type=12&amp;guid=0db03399-ec28-4b67-9528-991667fad4b2</t>
  </si>
  <si>
    <t>ул. Туманная</t>
  </si>
  <si>
    <t>https://portal.eias.ru/Portal/DownloadPage.aspx?type=12&amp;guid=686e8900-f65d-4722-a88d-d36e603d64a8</t>
  </si>
  <si>
    <t>https://portal.eias.ru/Portal/DownloadPage.aspx?type=12&amp;guid=8850cc5a-e974-4552-8fa6-f14f4c1e67f6</t>
  </si>
  <si>
    <t>пер. 9 Января</t>
  </si>
  <si>
    <t>https://portal.eias.ru/Portal/DownloadPage.aspx?type=12&amp;guid=bb4797a4-4d9e-4117-a82a-d0f8c0bb1e99</t>
  </si>
  <si>
    <t>ул. Оболенского</t>
  </si>
  <si>
    <t>https://portal.eias.ru/Portal/DownloadPage.aspx?type=12&amp;guid=47c655af-3868-4c6d-8196-03431d145e44</t>
  </si>
  <si>
    <t>Канализационная сеть [Филиал ГУП СК "Ставрополькрайводоканал" - "Северный" ПТП Благодарненское].</t>
  </si>
  <si>
    <t>https://portal.eias.ru/Portal/DownloadPage.aspx?type=12&amp;guid=c9140067-09ff-43f6-9c78-27be85482165</t>
  </si>
  <si>
    <t>Канализационная сеть [Филиал ГУП СК "Ставрополькрайводоканал" - "Северный" ПТП Благодарненское]ул. Вокзальная.</t>
  </si>
  <si>
    <t>https://portal.eias.ru/Portal/DownloadPage.aspx?type=12&amp;guid=088dd020-d217-4a19-a9ec-4e27f989dc5e</t>
  </si>
  <si>
    <t>Канализационная сеть [Филиал ГУП СК "Ставрополькрайводоканал" - Предгорный "Межрайводоканал" ПТП Ессентукское]</t>
  </si>
  <si>
    <t>п Нежинский</t>
  </si>
  <si>
    <t>07548000191</t>
  </si>
  <si>
    <t>пос. Нежинский</t>
  </si>
  <si>
    <t>https://portal.eias.ru/Portal/DownloadPage.aspx?type=12&amp;guid=3316b06f-193d-4623-89d1-338f70bb005c</t>
  </si>
  <si>
    <t>пос. Подкумок</t>
  </si>
  <si>
    <t>https://portal.eias.ru/Portal/DownloadPage.aspx?type=12&amp;guid=2c451f61-9032-4d1f-8eae-077469885b51</t>
  </si>
  <si>
    <t>пос. Пятигорский</t>
  </si>
  <si>
    <t>https://portal.eias.ru/Portal/DownloadPage.aspx?type=12&amp;guid=319f7d20-4633-4ade-84a2-c82754e973bb</t>
  </si>
  <si>
    <t>пос. Ясная Поляна</t>
  </si>
  <si>
    <t>283</t>
  </si>
  <si>
    <t>01.01.1989</t>
  </si>
  <si>
    <t>https://portal.eias.ru/Portal/DownloadPage.aspx?type=12&amp;guid=d431e7ca-2f65-4daf-87c6-ae691f8ca84a</t>
  </si>
  <si>
    <t>с Винсады</t>
  </si>
  <si>
    <t>07548000141</t>
  </si>
  <si>
    <t>с. Вин-Сады</t>
  </si>
  <si>
    <t>https://portal.eias.ru/Portal/DownloadPage.aspx?type=12&amp;guid=2801b05e-ce17-49a8-86f0-7e468c8b24c4</t>
  </si>
  <si>
    <t>ст-ца Бекешевская</t>
  </si>
  <si>
    <t>07548000106</t>
  </si>
  <si>
    <t>ст. Бекешевская</t>
  </si>
  <si>
    <t>https://portal.eias.ru/Portal/DownloadPage.aspx?type=12&amp;guid=9f29736e-27ef-4155-96c4-bacd9eca5b52</t>
  </si>
  <si>
    <t>ст. Ессентукская</t>
  </si>
  <si>
    <t>08.06.2020</t>
  </si>
  <si>
    <t>https://portal.eias.ru/Portal/DownloadPage.aspx?type=12&amp;guid=fa4fddf3-0005-47d2-a05e-28f60d2fd330</t>
  </si>
  <si>
    <t>910</t>
  </si>
  <si>
    <t>01.10.1996</t>
  </si>
  <si>
    <t>https://portal.eias.ru/Portal/DownloadPage.aspx?type=12&amp;guid=81ed2f21-356a-44eb-8ba9-1c37ef57b108</t>
  </si>
  <si>
    <t>Канализационная сеть протяженностью 1300 м [Филиал ГУП СК "Ставрополькрайводоканал" - "Северный" ПТП Благодарненское]</t>
  </si>
  <si>
    <t>г. Благодарный</t>
  </si>
  <si>
    <t>464</t>
  </si>
  <si>
    <t>01.01.1983</t>
  </si>
  <si>
    <t>https://portal.eias.ru/Portal/DownloadPage.aspx?type=12&amp;guid=c0fa8607-58bd-4211-b00f-99db32b06b4e</t>
  </si>
  <si>
    <t>Канализационная сеть протяженностью 1695 м [Филиал ГУП СК "Ставрополькрайводоканал" - "Северный" ПТП Благодарненское]</t>
  </si>
  <si>
    <t>463</t>
  </si>
  <si>
    <t>https://portal.eias.ru/Portal/DownloadPage.aspx?type=12&amp;guid=6b93ee8d-25de-4f12-85ad-fb71af96c4bb</t>
  </si>
  <si>
    <t>Канализационная сеть протяженностью 206м [Филиал ГУП СК "Ставрополькрайводоканал" - "Северный" ПТП Благодарненское]</t>
  </si>
  <si>
    <t>468</t>
  </si>
  <si>
    <t>01.05.1999</t>
  </si>
  <si>
    <t>https://portal.eias.ru/Portal/DownloadPage.aspx?type=12&amp;guid=28ea6095-2f05-4ef6-950e-1e65f6ab2f18</t>
  </si>
  <si>
    <t>Канализационная сеть протяженностью 2215 м [Филиал ГУП СК "Ставрополькрайводоканал" - "Северный" ПТП Благодарненское]</t>
  </si>
  <si>
    <t>462</t>
  </si>
  <si>
    <t>https://portal.eias.ru/Portal/DownloadPage.aspx?type=12&amp;guid=6be829c3-a288-4d97-badb-e046d78a8094</t>
  </si>
  <si>
    <t>Канализационная сеть села Горькая Балка (26:27:000000:4796)</t>
  </si>
  <si>
    <t>с Горькая Балка</t>
  </si>
  <si>
    <t>07550000126</t>
  </si>
  <si>
    <t>Канализационная станция 1 с напорным коллектором протяженностью 4050 м [Филиал ГУП СК "Ставрополькрайводоканал" - "Северный" ПТП Благодарненское]</t>
  </si>
  <si>
    <t>455</t>
  </si>
  <si>
    <t>01.01.1981</t>
  </si>
  <si>
    <t>https://portal.eias.ru/Portal/DownloadPage.aspx?type=12&amp;guid=d1e59fd8-04fd-4d70-9d7d-ffa6a86d46aa</t>
  </si>
  <si>
    <t>Канализационная станция с коллектором №4 [Филиал ГУП СК "Ставрополькрайводоканал" - "Северный" ПТП Благодарненское]</t>
  </si>
  <si>
    <t>пер. Тюленина</t>
  </si>
  <si>
    <t>457</t>
  </si>
  <si>
    <t>https://portal.eias.ru/Portal/DownloadPage.aspx?type=12&amp;guid=dc357d76-06fa-46aa-9d04-0e9ea00a97fd</t>
  </si>
  <si>
    <t>416.66</t>
  </si>
  <si>
    <t>133</t>
  </si>
  <si>
    <t>Канализационно насосная станция [Филиал ГУП СК "Ставрополькрайводоканал" - Сенгилеевский "Межрайводоканал"]</t>
  </si>
  <si>
    <t>с Грачевка</t>
  </si>
  <si>
    <t>07517000101</t>
  </si>
  <si>
    <t>пер. Базарный</t>
  </si>
  <si>
    <t>272,309</t>
  </si>
  <si>
    <t>05.05.04</t>
  </si>
  <si>
    <t>https://portal.eias.ru/Portal/DownloadPage.aspx?type=12&amp;guid=65ee9961-2d80-40f3-9554-70634175f207</t>
  </si>
  <si>
    <t>750</t>
  </si>
  <si>
    <t>Канализационные выпуски ММКД</t>
  </si>
  <si>
    <t>микрорайон 1, микрорайон 3, микрорайон 8, квартал 175 А</t>
  </si>
  <si>
    <t>764</t>
  </si>
  <si>
    <t>12.08.2022</t>
  </si>
  <si>
    <t>https://portal.eias.ru/Portal/DownloadPage.aspx?type=12&amp;guid=2d937a7d-e834-47de-8d56-25e823ebc3b4</t>
  </si>
  <si>
    <t>Канализационные сети [Филиал ГУП СК "Ставрополькрайводоканал" - "Кавминводоканал" ПТП Пятигорское]</t>
  </si>
  <si>
    <t>00-000404</t>
  </si>
  <si>
    <t>01.01.2007</t>
  </si>
  <si>
    <t>https://portal.eias.ru/Portal/DownloadPage.aspx?type=12&amp;guid=87647c7c-a4f2-4a64-bb90-94bc716c0d37</t>
  </si>
  <si>
    <t>Канализационные сети [Филиал ГУП СК "Ставрополькрайводоканал" - "Северный" ПТП Благодарненское]</t>
  </si>
  <si>
    <t>Канализационные сети [Филиал ГУП СК "Ставрополькрайводоканал" - Предгорный "Межрайводоканал" ПТП Железноводское]</t>
  </si>
  <si>
    <t>г Лермонтов</t>
  </si>
  <si>
    <t>07718000001</t>
  </si>
  <si>
    <t>14 | Муниципальная собственность</t>
  </si>
  <si>
    <t>договор безвозмездного пользования</t>
  </si>
  <si>
    <t>https://portal.eias.ru/Portal/DownloadPage.aspx?type=12&amp;guid=95957f2c-5bf9-4c0c-a5ff-d25501b0c2aa</t>
  </si>
  <si>
    <t>27.09.2019</t>
  </si>
  <si>
    <t>https://portal.eias.ru/Portal/DownloadPage.aspx?type=12&amp;guid=c27f66cb-574a-4893-a37a-a9cef2153b63</t>
  </si>
  <si>
    <t>2322</t>
  </si>
  <si>
    <t>31.12.1979</t>
  </si>
  <si>
    <t>https://portal.eias.ru/Portal/DownloadPage.aspx?type=12&amp;guid=52c3f014-c4a1-43f1-9786-f9a96da5ffe1</t>
  </si>
  <si>
    <t>Канализационные сети [Филиал ГУП СК "Ставрополькрайводоканал" - Труновский "Межрайводоканал"]</t>
  </si>
  <si>
    <t>571</t>
  </si>
  <si>
    <t>https://portal.eias.ru/Portal/DownloadPage.aspx?type=12&amp;guid=0c412b57-3084-4439-9dac-dbe1a6860de5</t>
  </si>
  <si>
    <t>Канализационные сети [Филиал ГУП СК "Ставрополькрайводоканал" - Труновский "Межрайводоканал"]с. Донское</t>
  </si>
  <si>
    <t>572</t>
  </si>
  <si>
    <t>https://portal.eias.ru/Portal/DownloadPage.aspx?type=12&amp;guid=e68ba647-099a-4292-aef1-3e93b5edea7d</t>
  </si>
  <si>
    <t>Канализационные сети [Филиал ГУП СК "Ставрополькрайводоканал" - Труновский "Межрайводоканал"]с. Донское б/н</t>
  </si>
  <si>
    <t>574</t>
  </si>
  <si>
    <t>https://portal.eias.ru/Portal/DownloadPage.aspx?type=12&amp;guid=f9322b8f-049e-460c-aef5-cf7c15990da5</t>
  </si>
  <si>
    <t>Канализационные сети [Филиал ГУП СК "Ставрополькрайводоканал" - Труновский "Межрайводоканал"]с. Донское.,,,</t>
  </si>
  <si>
    <t>575</t>
  </si>
  <si>
    <t>https://portal.eias.ru/Portal/DownloadPage.aspx?type=12&amp;guid=a645ef94-f490-4752-9f73-f2258c89afbe</t>
  </si>
  <si>
    <t>Канализационные сети [Филиал ГУП СК "Ставрополькрайводоканал" - Труновский "Межрайводоканал"]с. Донское.,.,.,.</t>
  </si>
  <si>
    <t>573</t>
  </si>
  <si>
    <t>https://portal.eias.ru/Portal/DownloadPage.aspx?type=12&amp;guid=8e22bc94-9482-4438-be7e-1f4942307fa5</t>
  </si>
  <si>
    <t>Канализационные сети [Филиал ГУП СК "Ставрополькрайводоканал" - Труновский "Межрайводоканал"]с. Донское..</t>
  </si>
  <si>
    <t>577</t>
  </si>
  <si>
    <t>https://portal.eias.ru/Portal/DownloadPage.aspx?type=12&amp;guid=d49e58c5-0ad8-4359-96cf-d87e9f8b5b50</t>
  </si>
  <si>
    <t>Канализационные сети [Филиал ГУП СК "Ставрополькрайводоканал" - Труновский "Межрайводоканал"]с. Донское…</t>
  </si>
  <si>
    <t>576</t>
  </si>
  <si>
    <t>https://portal.eias.ru/Portal/DownloadPage.aspx?type=12&amp;guid=21f632ba-fa94-4d29-b308-f129bbaa098a</t>
  </si>
  <si>
    <t>Канализационные сети г.Минеральные Воды [Филиал ГУП СК "Ставрополькрайводоканал" - "Южный" ПТП Минераловодское Бесхозяйные сети]</t>
  </si>
  <si>
    <t>г.Минеральные Воды</t>
  </si>
  <si>
    <t>29.12.2014</t>
  </si>
  <si>
    <t>https://portal.eias.ru/Portal/DownloadPage.aspx?type=12&amp;guid=efb49307-9579-4a9c-8125-e1b43a0628e6</t>
  </si>
  <si>
    <t>Канализационные сети керамические трубы Ду 350 мм 3 км [Филиал ГУП СК "Ставрополькрайводоканал" - Сенгилеевский "Межрайводоканал"]</t>
  </si>
  <si>
    <t>х Демино</t>
  </si>
  <si>
    <t>07558000151</t>
  </si>
  <si>
    <t>х. Демино</t>
  </si>
  <si>
    <t>00000274</t>
  </si>
  <si>
    <t>01.06.1996</t>
  </si>
  <si>
    <t>https://portal.eias.ru/Portal/DownloadPage.aspx?type=12&amp;guid=b072fcb9-4b92-433f-83fc-f9ed6848b732</t>
  </si>
  <si>
    <t>Канализационные сети п.Анджиевский [Филиал ГУП СК "Ставрополькрайводоканал" - "Южный" ПТП Минераловодское Бесхозяйные сети]</t>
  </si>
  <si>
    <t>п.Анджиевский</t>
  </si>
  <si>
    <t>03.10.2016</t>
  </si>
  <si>
    <t>https://portal.eias.ru/Portal/DownloadPage.aspx?type=12&amp;guid=bd0888b0-ee6e-4bda-ba19-4d9dbebe5fba</t>
  </si>
  <si>
    <t>Канализационные сети п.Первомайский [Филиал ГУП СК "Ставрополькрайводоканал" - "Южный" ПТП Минераловодское Бесхозяйные сети]</t>
  </si>
  <si>
    <t>п.Первомайский</t>
  </si>
  <si>
    <t>Канализационные сети протяженностью 73м [Филиал ГУП СК "Ставрополькрайводоканал" - "Северный" ПТП Благодарненское]</t>
  </si>
  <si>
    <t>467</t>
  </si>
  <si>
    <t>https://portal.eias.ru/Portal/DownloadPage.aspx?type=12&amp;guid=fb6cd933-2150-4623-a2bd-6c7b7656f753</t>
  </si>
  <si>
    <t>Канализационные сети с.Левокумка [Филиал ГУП СК "Ставрополькрайводоканал" - "Южный" ПТП Минераловодское Бесхозяйные сети]</t>
  </si>
  <si>
    <t>с.Левокумка</t>
  </si>
  <si>
    <t>Канализационные сети сбросные (с. Солдато-Александровское) бесхоз</t>
  </si>
  <si>
    <t>11.8</t>
  </si>
  <si>
    <t>Канализационные сети стальные трубы Ду 250 мм 1,7 км [Филиал ГУП СК "Ставрополькрайводоканал" - Сенгилеевский "Межрайводоканал"]</t>
  </si>
  <si>
    <t>00000275</t>
  </si>
  <si>
    <t>https://portal.eias.ru/Portal/DownloadPage.aspx?type=12&amp;guid=f19fb7e2-6abd-48b7-9ad3-c4a88f5224cd</t>
  </si>
  <si>
    <t>Канализационные сети, кадастровый номер 26:06:000000:9355, протяженность 117 м.</t>
  </si>
  <si>
    <t>ул.Донская от ул.Первомайской до пер.Уютный</t>
  </si>
  <si>
    <t>Канализационные сети, кадастровый номер 26:06:000000:9368, протяженность 230 м.</t>
  </si>
  <si>
    <t>ул.Ставропольская, от дома №21 до ул.Колхозной</t>
  </si>
  <si>
    <t>Канализационные сети, кадастровый номер 26:06:000000:9393, протяженность 284 м.</t>
  </si>
  <si>
    <t>ул.Ленинградская от №11 до ул.Чапаева</t>
  </si>
  <si>
    <t>Канализационные сети, кадастровый номер 26:06:000000:9468, протяженность 190 м.</t>
  </si>
  <si>
    <t>ул.Пушкина от дома №52 до ул.Донской</t>
  </si>
  <si>
    <t>Канализационные сети, кадастровый номер 26:06:120202:88, протяженность 173 м.</t>
  </si>
  <si>
    <t>пер.Спортивный</t>
  </si>
  <si>
    <t>Канализационные сети, кадастровый номер 26:06:120304:56, протяженность 180 м.</t>
  </si>
  <si>
    <t>ул.Первомайская от №51 до ул.Донская</t>
  </si>
  <si>
    <t>Канализационные сети, кадастровый номер 26:06:122407:242, протяженность 113 м.</t>
  </si>
  <si>
    <t>ул.Доватора от ИЖС №353 до ул.Кулакова</t>
  </si>
  <si>
    <t>Канализационный коллектор [Филиал ГУП СК "Ставрополькрайводоканал" - Сенгилеевский "Межрайводоканал"]</t>
  </si>
  <si>
    <t>г. Михайловск</t>
  </si>
  <si>
    <t>ЖК "Гармония</t>
  </si>
  <si>
    <t>https://portal.eias.ru/Portal/DownloadPage.aspx?type=12&amp;guid=0046960a-759f-4768-85b2-c68750f89c37</t>
  </si>
  <si>
    <t>№3869ю</t>
  </si>
  <si>
    <t>15.12.2014</t>
  </si>
  <si>
    <t>Канализационный коллектор от д/с березка до ул. Гоголя</t>
  </si>
  <si>
    <t>.248</t>
  </si>
  <si>
    <t>Канализационный коллектор от квартальной котельной до д/с Березка (бесхоз)</t>
  </si>
  <si>
    <t>.3</t>
  </si>
  <si>
    <t>Канализационный коллектор от ул. Гоголя до КНС 2 (бесхоз)</t>
  </si>
  <si>
    <t>.997</t>
  </si>
  <si>
    <t>Канализационный коллектор п.Новотерский,пос,Змейка [Филиал ГУП СК "Ставрополькрайводоканал" - "Южный" ПТП Минераловодское]</t>
  </si>
  <si>
    <t>963</t>
  </si>
  <si>
    <t>06.10.2003</t>
  </si>
  <si>
    <t>https://portal.eias.ru/Portal/DownloadPage.aspx?type=12&amp;guid=1e35e868-79b3-4c59-ab2b-63b57a581d00</t>
  </si>
  <si>
    <t>Канализационный коллектор по ул. Мира (от ул. Гражданской до ул. Гоголя) (бесхоз)</t>
  </si>
  <si>
    <t>.92</t>
  </si>
  <si>
    <t>Канализационный коллектор по ул. Мира (от ул. Почтовой до ул. Гоголя) (бесхоз)</t>
  </si>
  <si>
    <t>.53</t>
  </si>
  <si>
    <t>Канализационный коллектор протяженностью 2521 м [Филиал ГУП СК "Ставрополькрайводоканал" - "Северный" ПТП Благодарненское]</t>
  </si>
  <si>
    <t>466</t>
  </si>
  <si>
    <t>01.01.1991</t>
  </si>
  <si>
    <t>https://portal.eias.ru/Portal/DownloadPage.aspx?type=12&amp;guid=388e8feb-ddb2-465f-8cb8-5cf554118186</t>
  </si>
  <si>
    <t>Канализационный коллектор протяженностью 2625 м [Филиал ГУП СК "Ставрополькрайводоканал" - "Северный" ПТП Благодарненское]</t>
  </si>
  <si>
    <t>456</t>
  </si>
  <si>
    <t>https://portal.eias.ru/Portal/DownloadPage.aspx?type=12&amp;guid=de2836b7-2691-4a95-b4be-f9742b6b34d0</t>
  </si>
  <si>
    <t>Канализационный коллектор протяженностью 790 м [Филиал ГУП СК "Ставрополькрайводоканал" - "Северный" ПТП Благодарненское]</t>
  </si>
  <si>
    <t>https://portal.eias.ru/Portal/DownloadPage.aspx?type=12&amp;guid=12127068-6fd7-448f-b2dd-b826e6ae1602</t>
  </si>
  <si>
    <t>Канализационный коллектор пртяженностью 2525 м [Филиал ГУП СК "Ставрополькрайводоканал" - "Северный" ПТП Благодарненское]</t>
  </si>
  <si>
    <t>собственность</t>
  </si>
  <si>
    <t>08.02.2008</t>
  </si>
  <si>
    <t>https://portal.eias.ru/Portal/DownloadPage.aspx?type=12&amp;guid=0cc2dfb3-1023-4c42-a654-21f8addcfd51</t>
  </si>
  <si>
    <t>Канализационный коллектор самотечный Д=200мм, l=282,5м [Филиал ГУП СК "Ставрополькрайводоканал" - Предгорный "Межрайводоканал" ПТП Кисловодское ]</t>
  </si>
  <si>
    <t>Велинград район</t>
  </si>
  <si>
    <t>5034</t>
  </si>
  <si>
    <t>30.11.2005</t>
  </si>
  <si>
    <t>https://portal.eias.ru/Portal/DownloadPage.aspx?type=12&amp;guid=a61cd6f7-c416-4c2f-b676-4633923c3b83</t>
  </si>
  <si>
    <t>Канализационный коллектор самотечный и напорный неоконченный строительствомД=200мм, l=282,5м [Филиал ГУП СК "Ставрополькрайводоканал" - Предгорный "Межрайводоканал" ПТП Кисловодское ]</t>
  </si>
  <si>
    <t>ул. Крепостная, Велинград район</t>
  </si>
  <si>
    <t>8408</t>
  </si>
  <si>
    <t>28.11.2003</t>
  </si>
  <si>
    <t>https://portal.eias.ru/Portal/DownloadPage.aspx?type=12&amp;guid=abcc4ac7-4cfc-4772-8152-17c87cd8f9ce</t>
  </si>
  <si>
    <t>Канализация [Филиал ГУП СК "Ставрополькрайводоканал" - Труновский "Межрайводоканал"]</t>
  </si>
  <si>
    <t>549</t>
  </si>
  <si>
    <t>https://portal.eias.ru/Portal/DownloadPage.aspx?type=12&amp;guid=e3e4b70c-28b8-4cb2-a91d-bbc259190da9</t>
  </si>
  <si>
    <t>Канализация ул. Кочубея, 272 п/м</t>
  </si>
  <si>
    <t>ул. Кочубея</t>
  </si>
  <si>
    <t>Канализация ул. Лермонтова, а/ц, Д 150-200, 50 п/м</t>
  </si>
  <si>
    <t>60</t>
  </si>
  <si>
    <t>Канализация ул. Энгельса, а/ц, Д 100-150, 20 п/м</t>
  </si>
  <si>
    <t>ул. Энгельса</t>
  </si>
  <si>
    <t>Квартальные сети канализации пр-д Свечкарёва, 790</t>
  </si>
  <si>
    <t>Коллектор Д 300, а/ц, ул.З.Космодемьянской,800 п/м</t>
  </si>
  <si>
    <t>ул.З.Космодемьянской</t>
  </si>
  <si>
    <t>Коллектор Д 300, а/ц,ул. Заводская, 1000 п/м</t>
  </si>
  <si>
    <t>Коллектор, Д300, а/ц, ул.Калинина,100 п/м</t>
  </si>
  <si>
    <t>ул.Калинина</t>
  </si>
  <si>
    <t>Контактный отстойник  - 2 (имущество переданное от ЗАО Пятигорская Птицефабрика)</t>
  </si>
  <si>
    <t>Контактный отстойник - 1  (имущество переданное от ЗАО Пятигорская Птицефабрика)</t>
  </si>
  <si>
    <t>Контактный резервуар очистных сооружений канализации п. Кумагорский [Филиал ГУП СК "Ставрополькрайводоканал" - "Южный" ПТП Минераловодское]</t>
  </si>
  <si>
    <t>3397м на северо-восток от ж.д.№60 по ул.Шоссейная с.Канглы</t>
  </si>
  <si>
    <t>2581</t>
  </si>
  <si>
    <t>https://portal.eias.ru/Portal/DownloadPage.aspx?type=12&amp;guid=f3b69057-1dea-4a30-871c-43712e4ffa95</t>
  </si>
  <si>
    <t>6.25</t>
  </si>
  <si>
    <t>3.46</t>
  </si>
  <si>
    <t>Контактный резервуар очистных сооружений канализации п. Кумагорский [Филиал ГУП СК "Ставрополькрайводоканал" - "Южный" ПТП Минераловодское]3397м на северо-восток</t>
  </si>
  <si>
    <t>2582</t>
  </si>
  <si>
    <t>https://portal.eias.ru/Portal/DownloadPage.aspx?type=12&amp;guid=e93b158d-d51b-4492-b7f8-ebf0f41b11c9</t>
  </si>
  <si>
    <t>Межъёмкостные лотки с лотком Вентуры</t>
  </si>
  <si>
    <t>Метантенк (литер ы М,М1) общей площадью 155,1кв.м [Филиал ГУП СК "Ставрополькрайводоканал" - "Южный" ПТП Минераловодское]</t>
  </si>
  <si>
    <t>https://portal.eias.ru/Portal/DownloadPage.aspx?type=12&amp;guid=b358dea6-3170-4644-a292-f84e99d0cbee</t>
  </si>
  <si>
    <t>05412</t>
  </si>
  <si>
    <t>https://portal.eias.ru/Portal/DownloadPage.aspx?type=12&amp;guid=fce6e3b5-7219-4478-84ea-1bc8c5d75417</t>
  </si>
  <si>
    <t>Метантенк (литеры Н, Н1) общей площадью 155,8 кв.м [Филиал ГУП СК "Ставрополькрайводоканал" - "Южный" ПТП Минераловодское]</t>
  </si>
  <si>
    <t>05413</t>
  </si>
  <si>
    <t>https://portal.eias.ru/Portal/DownloadPage.aspx?type=12&amp;guid=eb7ea864-3959-4b51-aa57-a201a2b2d6b0</t>
  </si>
  <si>
    <t>Напорная канализация от КНС № 2 до камеры гашения по ул. Февральской (бесхоз)</t>
  </si>
  <si>
    <t>1.67</t>
  </si>
  <si>
    <t>Напорная канализация от КНС3 до камеры гашения по ул.Мира (бесхоз)</t>
  </si>
  <si>
    <t>.69</t>
  </si>
  <si>
    <t>Напорная канализация от КНС4 до камеры гашения по ул.Мира (бесхоз)</t>
  </si>
  <si>
    <t>2.99</t>
  </si>
  <si>
    <t>Напорный канализационный коллектор с. Прикумское [Филиал ГУП СК "Ставрополькрайводоканал" - "Южный" ПТП Минераловодское]</t>
  </si>
  <si>
    <t>906</t>
  </si>
  <si>
    <t>https://portal.eias.ru/Portal/DownloadPage.aspx?type=12&amp;guid=95996e69-6704-404e-a1ca-622a203fd485</t>
  </si>
  <si>
    <t>Напорный коллектор 2 нитки протяженностью 17 км [Филиал ГУП СК "Ставрополькрайводоканал" - "Северный" ПТП Благодарненское]</t>
  </si>
  <si>
    <t>454</t>
  </si>
  <si>
    <t>08.12.1988</t>
  </si>
  <si>
    <t>https://portal.eias.ru/Portal/DownloadPage.aspx?type=12&amp;guid=83b32b0f-c11a-4c11-bc02-3f3509136ba4</t>
  </si>
  <si>
    <t>Напорный коллектор [Филиал ГУП СК "Ставрополькрайводоканал" - Сенгилеевский "Межрайводоканал"]</t>
  </si>
  <si>
    <t>№3869-ю</t>
  </si>
  <si>
    <t>Напорный коллектор, Д100, ул.З.Космодемьянской,700</t>
  </si>
  <si>
    <t>Напорный трубопр. от н/ст.№ 2 [Филиал ГУП СК "Ставрополькрайводоканал" - "Южный" ПТП Минераловодское]</t>
  </si>
  <si>
    <t>00000648</t>
  </si>
  <si>
    <t>https://portal.eias.ru/Portal/DownloadPage.aspx?type=12&amp;guid=a06ce447-eeef-4ae3-b864-543c18b5a244</t>
  </si>
  <si>
    <t>Напорный трубопровод от ГНС до ОСК, 4200 п/м</t>
  </si>
  <si>
    <t>170</t>
  </si>
  <si>
    <t>Наружные сети канализации х.Красный пахарь, ул. 9 Мая,1 [Филиал ГУП СК "Ставрополькрайводоканал" - "Южный" ПТП Минераловодское]</t>
  </si>
  <si>
    <t>ул.9 Мая</t>
  </si>
  <si>
    <t>00000972</t>
  </si>
  <si>
    <t>https://portal.eias.ru/Portal/DownloadPage.aspx?type=12&amp;guid=1d95a373-cd3e-4268-8b1c-81149ccda0e2</t>
  </si>
  <si>
    <t>Наружные сети канализации, ул. Новая, 70 п/м</t>
  </si>
  <si>
    <t>ул. Новая</t>
  </si>
  <si>
    <t>Насосная  (имущество переданное от ЗАО Пятигорская Птицефабрика)</t>
  </si>
  <si>
    <t>20.8</t>
  </si>
  <si>
    <t>4.8</t>
  </si>
  <si>
    <t>Насосная (литер Г) [Филиал ГУП СК "Ставрополькрайводоканал" - "Южный" ПТП Минераловодское]</t>
  </si>
  <si>
    <t>05417</t>
  </si>
  <si>
    <t>https://portal.eias.ru/Portal/DownloadPage.aspx?type=12&amp;guid=e31e7bf9-346f-4fa8-adb6-6f26cdf0d87e</t>
  </si>
  <si>
    <t>Насосная (литера Г11) [Филиал ГУП СК "Ставрополькрайводоканал" - Предгорный "Межрайводоканал" ПТП Кисловодское ]</t>
  </si>
  <si>
    <t>ул. Чехова</t>
  </si>
  <si>
    <t>63</t>
  </si>
  <si>
    <t>4032</t>
  </si>
  <si>
    <t>31.12.1946</t>
  </si>
  <si>
    <t>https://portal.eias.ru/Portal/DownloadPage.aspx?type=12&amp;guid=18062e34-9b73-4673-8381-d759952d8639</t>
  </si>
  <si>
    <t>1.04</t>
  </si>
  <si>
    <t>Насосная станция "Константиновская" (литер А) [Филиал ГУП СК "Ставрополькрайводоканал" - "Кавминводоканал" ПТП Пятигорское]</t>
  </si>
  <si>
    <t>2145</t>
  </si>
  <si>
    <t>https://portal.eias.ru/Portal/DownloadPage.aspx?type=12&amp;guid=6855328a-edbf-4de4-8a47-39487f1e146e</t>
  </si>
  <si>
    <t>31.07</t>
  </si>
  <si>
    <t>Насосная станция "Римгорская-1", (литер А) [Филиал ГУП СК "Ставрополькрайводоканал" - Предгорный "Межрайводоканал" ПТП Кисловодское ]</t>
  </si>
  <si>
    <t>ул. Римгорская</t>
  </si>
  <si>
    <t>литер А</t>
  </si>
  <si>
    <t>2053</t>
  </si>
  <si>
    <t>31.12.1976</t>
  </si>
  <si>
    <t>https://portal.eias.ru/Portal/DownloadPage.aspx?type=12&amp;guid=b4bccb03-64ae-49f3-97ae-6981424b2b0a</t>
  </si>
  <si>
    <t>Насосная станция 10339, 10341 [Филиал ГУП СК "Ставрополькрайводоканал" - Изобильненский "Райводоканал"]</t>
  </si>
  <si>
    <t>п. Солнечнодольск</t>
  </si>
  <si>
    <t>https://portal.eias.ru/Portal/DownloadPage.aspx?type=12&amp;guid=ecd3dc4e-0af7-426e-bad5-5d00f60ab66f</t>
  </si>
  <si>
    <t>168</t>
  </si>
  <si>
    <t>Насосная станция 2 с напорным коллектором 2 нитки протяженностью 850 м [Филиал ГУП СК "Ставрополькрайводоканал" - "Северный" ПТП Благодарненское]</t>
  </si>
  <si>
    <t>453</t>
  </si>
  <si>
    <t>https://portal.eias.ru/Portal/DownloadPage.aspx?type=12&amp;guid=be3c17a5-67f4-48ad-955a-d35853e1e7e7</t>
  </si>
  <si>
    <t>Насосная станция 3 с напорным коллектором протяженностью 450м [Филиал ГУП СК "Ставрополькрайводоканал" - "Северный" ПТП Благодарненское]</t>
  </si>
  <si>
    <t>452</t>
  </si>
  <si>
    <t>https://portal.eias.ru/Portal/DownloadPage.aspx?type=12&amp;guid=07a73a22-99ce-495d-9f90-da6b2d28c1d2</t>
  </si>
  <si>
    <t>Насосная станция метантенков (литера Г общей площадью 62,1 кв.м) [Филиал ГУП СК "Ставрополькрайводоканал" - "Южный" ПТП Минераловодское]</t>
  </si>
  <si>
    <t>https://portal.eias.ru/Portal/DownloadPage.aspx?type=12&amp;guid=3220d263-c267-4592-aa95-1f917001fe6a</t>
  </si>
  <si>
    <t>00000980</t>
  </si>
  <si>
    <t>https://portal.eias.ru/Portal/DownloadPage.aspx?type=12&amp;guid=b8660ad4-a824-4c3b-933a-b4657ba67a32</t>
  </si>
  <si>
    <t>Насосная станция очистных сооружений канализации, Литер Ж [Филиал ГУП СК "Ставрополькрайводоканал" - Новоалександровский "Райводоканал"]</t>
  </si>
  <si>
    <t>г Новоалександровск</t>
  </si>
  <si>
    <t>07726000001</t>
  </si>
  <si>
    <t>г. Новоалександровск</t>
  </si>
  <si>
    <t>https://portal.eias.ru/Portal/DownloadPage.aspx?type=12&amp;guid=6058c566-39c3-4686-9fb3-30deecc441b4</t>
  </si>
  <si>
    <t>02.03.2012</t>
  </si>
  <si>
    <t>https://portal.eias.ru/Portal/DownloadPage.aspx?type=12&amp;guid=3bed3a91-8720-4ef2-b898-45fedf55e4a6</t>
  </si>
  <si>
    <t>83.33</t>
  </si>
  <si>
    <t>33.33</t>
  </si>
  <si>
    <t>07543000001</t>
  </si>
  <si>
    <t>Насосная станция перекачки стоков [Филиал ГУП СК "Ставрополькрайводоканал" - "Южный" ПТП Георгиевское]</t>
  </si>
  <si>
    <t>ул. Мельничная</t>
  </si>
  <si>
    <t>1А</t>
  </si>
  <si>
    <t>муниципальное имущество</t>
  </si>
  <si>
    <t>1155</t>
  </si>
  <si>
    <t>13.11.2019</t>
  </si>
  <si>
    <t>https://portal.eias.ru/Portal/DownloadPage.aspx?type=12&amp;guid=0b03e01c-8168-4ce1-a70b-c67a7da742fa</t>
  </si>
  <si>
    <t>158</t>
  </si>
  <si>
    <t>79</t>
  </si>
  <si>
    <t>п Нижнезольский</t>
  </si>
  <si>
    <t>07707000146</t>
  </si>
  <si>
    <t>28/1</t>
  </si>
  <si>
    <t>00-013157</t>
  </si>
  <si>
    <t>29.12.2022</t>
  </si>
  <si>
    <t>https://portal.eias.ru/Portal/DownloadPage.aspx?type=12&amp;guid=3dbfd460-1255-45cb-8da4-ff58e8adb82b</t>
  </si>
  <si>
    <t>п Новоульяновский</t>
  </si>
  <si>
    <t>07707000161</t>
  </si>
  <si>
    <t>00-013239</t>
  </si>
  <si>
    <t>https://portal.eias.ru/Portal/DownloadPage.aspx?type=12&amp;guid=5a2ac22a-829d-48de-9812-bb24897a3a23</t>
  </si>
  <si>
    <t>129</t>
  </si>
  <si>
    <t>ст-ца Незлобная</t>
  </si>
  <si>
    <t>07707000141</t>
  </si>
  <si>
    <t>00-013180</t>
  </si>
  <si>
    <t>https://portal.eias.ru/Portal/DownloadPage.aspx?type=12&amp;guid=1f51b31b-9838-4c2b-9e4e-a268d5e7d42a</t>
  </si>
  <si>
    <t>07515000001</t>
  </si>
  <si>
    <t>07515000146</t>
  </si>
  <si>
    <t>07515000161</t>
  </si>
  <si>
    <t>07515000141</t>
  </si>
  <si>
    <t>Насосная станция производственного водоснабжения 10205 [Филиал ГУП СК "Ставрополькрайводоканал" - Изобильненский "Райводоканал"]</t>
  </si>
  <si>
    <t>10205</t>
  </si>
  <si>
    <t>01.12.1977</t>
  </si>
  <si>
    <t>https://portal.eias.ru/Portal/DownloadPage.aspx?type=12&amp;guid=2bb29b0b-7ea0-4185-9f7d-dd7ebbec8ad4</t>
  </si>
  <si>
    <t>198</t>
  </si>
  <si>
    <t>Насосная станция сточных вод</t>
  </si>
  <si>
    <t>274.7</t>
  </si>
  <si>
    <t>Насосная станция, Литер А [Филиал ГУП СК "Ставрополькрайводоканал" - Новоалександровский "Райводоканал"]</t>
  </si>
  <si>
    <t>ул. Маршала Жукова</t>
  </si>
  <si>
    <t>Насосная фекальная станция №3, Литер А [Филиал ГУП СК "Ставрополькрайводоканал" - "Восточный" ПТП Нефтекумское]</t>
  </si>
  <si>
    <t>мкр. 1-й</t>
  </si>
  <si>
    <t>10035</t>
  </si>
  <si>
    <t>https://portal.eias.ru/Portal/DownloadPage.aspx?type=12&amp;guid=60daac88-c754-4094-ae06-3663e9c49a48</t>
  </si>
  <si>
    <t>42.3</t>
  </si>
  <si>
    <t>Нежилое здание (насосная станция "Римгорская-2", литер Б) [Филиал ГУП СК "Ставрополькрайводоканал" - Предгорный "Межрайводоканал" ПТП Кисловодское ]</t>
  </si>
  <si>
    <t>литер Б</t>
  </si>
  <si>
    <t>2054</t>
  </si>
  <si>
    <t>https://portal.eias.ru/Portal/DownloadPage.aspx?type=12&amp;guid=098c11f0-8226-4523-90a1-0b75db898f99</t>
  </si>
  <si>
    <t>О/сооружения здание с.Побегайловка канализация [Филиал ГУП СК "Ставрополькрайводоканал" - "Южный" ПТП Минераловодское]</t>
  </si>
  <si>
    <t>00000603</t>
  </si>
  <si>
    <t>01.08.1995</t>
  </si>
  <si>
    <t>https://portal.eias.ru/Portal/DownloadPage.aspx?type=12&amp;guid=2777d065-fc37-49aa-be4a-938f3b1f34a9</t>
  </si>
  <si>
    <t>29.17</t>
  </si>
  <si>
    <t>9.46</t>
  </si>
  <si>
    <t>00000064</t>
  </si>
  <si>
    <t>https://portal.eias.ru/Portal/DownloadPage.aspx?type=12&amp;guid=c3f57a1e-d728-44b6-860d-7702b4c11e5c</t>
  </si>
  <si>
    <t>30.06.1999</t>
  </si>
  <si>
    <t>https://portal.eias.ru/Portal/DownloadPage.aspx?type=12&amp;guid=144e8888-d551-4eb5-bc78-67ed39e50b7e</t>
  </si>
  <si>
    <t>833</t>
  </si>
  <si>
    <t>ОСК г. Светлоград</t>
  </si>
  <si>
    <t>204</t>
  </si>
  <si>
    <t>https://portal.eias.ru/Portal/DownloadPage.aspx?type=12&amp;guid=1ff26e52-e692-4c28-a624-3032010072fe</t>
  </si>
  <si>
    <t>417</t>
  </si>
  <si>
    <t>83</t>
  </si>
  <si>
    <t>ОСК п. Каскадный [Филиал ГУП СК "Ставрополькрайводоканал" - "Южный" ПТП Андроповское]</t>
  </si>
  <si>
    <t>п Каскадный</t>
  </si>
  <si>
    <t>07503000146</t>
  </si>
  <si>
    <t>п. Каскадный</t>
  </si>
  <si>
    <t>31.12.1968</t>
  </si>
  <si>
    <t>https://portal.eias.ru/Portal/DownloadPage.aspx?type=12&amp;guid=246a0e9d-3510-4212-8fd2-e0c03b315152</t>
  </si>
  <si>
    <t>14.5</t>
  </si>
  <si>
    <t>ОСК п. Терский</t>
  </si>
  <si>
    <t>https://portal.eias.ru/Portal/DownloadPage.aspx?type=12&amp;guid=d0521817-33cf-45d2-bcac-63ef618345b3</t>
  </si>
  <si>
    <t>https://portal.eias.ru/Portal/DownloadPage.aspx?type=12&amp;guid=e069c8d4-444a-4b82-9144-41cd61d50f85</t>
  </si>
  <si>
    <t>982</t>
  </si>
  <si>
    <t>31.12.1991</t>
  </si>
  <si>
    <t>https://portal.eias.ru/Portal/DownloadPage.aspx?type=12&amp;guid=27812aa5-3b94-4a00-942a-904e779fdc51</t>
  </si>
  <si>
    <t>112.5</t>
  </si>
  <si>
    <t>Отстойник очистных сооружений канализации п. Кумагорский [Филиал ГУП СК "Ставрополькрайводоканал" - "Южный" ПТП Минераловодское]</t>
  </si>
  <si>
    <t>2580</t>
  </si>
  <si>
    <t>https://portal.eias.ru/Portal/DownloadPage.aspx?type=12&amp;guid=85b97ddf-12d5-4cbc-993a-a9c67d6df603</t>
  </si>
  <si>
    <t>Очистные сооружения</t>
  </si>
  <si>
    <t>ш. Черкесское</t>
  </si>
  <si>
    <t>Очистные сооружения канализации</t>
  </si>
  <si>
    <t>№4-18</t>
  </si>
  <si>
    <t>25.04.2012</t>
  </si>
  <si>
    <t>https://portal.eias.ru/Portal/DownloadPage.aspx?type=12&amp;guid=c5b6da1f-23c6-4c42-96de-01e18f1ae26e</t>
  </si>
  <si>
    <t>ул. Строительная</t>
  </si>
  <si>
    <t>№3</t>
  </si>
  <si>
    <t>02.10.2003</t>
  </si>
  <si>
    <t>https://portal.eias.ru/Portal/DownloadPage.aspx?type=12&amp;guid=f78c4696-0bf7-42a2-959c-9f3d7a5da7f2</t>
  </si>
  <si>
    <t>2.08</t>
  </si>
  <si>
    <t>Очистные сооружения канализации [Филиал ГУП СК "Ставрополькрайводоканал" - "Восточный" ПТП Нефтекумское]</t>
  </si>
  <si>
    <t>п. Затеречный</t>
  </si>
  <si>
    <t>https://portal.eias.ru/Portal/DownloadPage.aspx?type=12&amp;guid=a98d0df6-73d0-42f9-81b0-967894ad2943</t>
  </si>
  <si>
    <t>625</t>
  </si>
  <si>
    <t>20353</t>
  </si>
  <si>
    <t>01.11.1979</t>
  </si>
  <si>
    <t>https://portal.eias.ru/Portal/DownloadPage.aspx?type=12&amp;guid=653865b0-6649-4ac0-85e1-355664aa6298</t>
  </si>
  <si>
    <t>383</t>
  </si>
  <si>
    <t>333</t>
  </si>
  <si>
    <t>808</t>
  </si>
  <si>
    <t>179</t>
  </si>
  <si>
    <t>00-002331</t>
  </si>
  <si>
    <t>https://portal.eias.ru/Portal/DownloadPage.aspx?type=12&amp;guid=9e724fea-8cec-45d1-a767-5af2fe85f6f4</t>
  </si>
  <si>
    <t>113</t>
  </si>
  <si>
    <t>292</t>
  </si>
  <si>
    <t>146</t>
  </si>
  <si>
    <t>Очистные сооружения п.Привольное [Филиал ГУП СК "Ставрополькрайводоканал" - "Кавминводоканал" ПТП Пятигорское]</t>
  </si>
  <si>
    <t>с Привольное</t>
  </si>
  <si>
    <t>07727000121</t>
  </si>
  <si>
    <t>1738</t>
  </si>
  <si>
    <t>01.04.1971</t>
  </si>
  <si>
    <t>https://portal.eias.ru/Portal/DownloadPage.aspx?type=12&amp;guid=856952ff-4b43-462c-ac56-4909daa0c681</t>
  </si>
  <si>
    <t>8.33</t>
  </si>
  <si>
    <t>Первичный отстойник - 1 (имущество переданное от ЗАО Пятигорская Птицефабрика)</t>
  </si>
  <si>
    <t>Первичный отстойник - 2 (имущество переданное от ЗАО Пятигорская Птицефабрика)</t>
  </si>
  <si>
    <t>Первичный отстойник - 3 (имущество переданное от ЗАО Пятигорская Птицефабрика)</t>
  </si>
  <si>
    <t>Первичный отстойник - 4 (имущество переданное от ЗАО Пятигорская Птицефабрика)</t>
  </si>
  <si>
    <t>Песковые бункера</t>
  </si>
  <si>
    <t>Песколовки (литера №2) объемом 42 м3 [Филиал ГУП СК "Ставрополькрайводоканал" - "Южный" ПТП Минераловодское]</t>
  </si>
  <si>
    <t>05419</t>
  </si>
  <si>
    <t>https://portal.eias.ru/Portal/DownloadPage.aspx?type=12&amp;guid=880a8ad0-7446-4aa5-a9c4-fd586a5656eb</t>
  </si>
  <si>
    <t>Песколовки ООСК ( литера №9) объемом 276 куб.м [Филиал ГУП СК "Ставрополькрайводоканал" - "Южный" ПТП Минераловодское]</t>
  </si>
  <si>
    <t>https://portal.eias.ru/Portal/DownloadPage.aspx?type=12&amp;guid=eea04178-78bf-42ec-b289-731551934a3d</t>
  </si>
  <si>
    <t>00000617</t>
  </si>
  <si>
    <t>https://portal.eias.ru/Portal/DownloadPage.aspx?type=12&amp;guid=dcadba28-e988-41e5-a251-07ba3570d4d8</t>
  </si>
  <si>
    <t>Поля фильтрации №362, 171 [Филиал ГУП СК "Ставрополькрайводоканал" - Изобильненский "Райводоканал"]</t>
  </si>
  <si>
    <t>362</t>
  </si>
  <si>
    <t>30.12.1978</t>
  </si>
  <si>
    <t>https://portal.eias.ru/Portal/DownloadPage.aspx?type=12&amp;guid=ce45b1ce-6009-4a49-9fd1-cabf39be1579</t>
  </si>
  <si>
    <t>41.7</t>
  </si>
  <si>
    <t>07520000151</t>
  </si>
  <si>
    <t>Поселковая канализационная сеть [Филиал ГУП СК "Ставрополькрайводоканал" - Труновский "Межрайводоканал"]</t>
  </si>
  <si>
    <t>551</t>
  </si>
  <si>
    <t>https://portal.eias.ru/Portal/DownloadPage.aspx?type=12&amp;guid=fe4f30de-78ae-42ce-8667-fffcc178c02f</t>
  </si>
  <si>
    <t>Приёмная камера</t>
  </si>
  <si>
    <t>Приемная камера (литера1) объемом 2 куб.м [Филиал ГУП СК "Ставрополькрайводоканал" - "Южный" ПТП Минераловодское]</t>
  </si>
  <si>
    <t>05418</t>
  </si>
  <si>
    <t>https://portal.eias.ru/Portal/DownloadPage.aspx?type=12&amp;guid=09656354-f339-442d-9ca0-b9d5be5429ce</t>
  </si>
  <si>
    <t>4.4166666667</t>
  </si>
  <si>
    <t>Приемная камера [Филиал ГУП СК "Ставрополькрайводоканал" - "Южный" ПТП Минераловодское]</t>
  </si>
  <si>
    <t>00000646</t>
  </si>
  <si>
    <t>https://portal.eias.ru/Portal/DownloadPage.aspx?type=12&amp;guid=ca8012fd-806a-41de-8cc9-38790c070326</t>
  </si>
  <si>
    <t>Пристройка (литер а) очистных сооружений канализации п.Кумагорский [Филиал ГУП СК "Ставрополькрайводоканал" - "Южный" ПТП Минераловодское]</t>
  </si>
  <si>
    <t>2576</t>
  </si>
  <si>
    <t>https://portal.eias.ru/Portal/DownloadPage.aspx?type=12&amp;guid=e9010e28-7bfb-476e-bc20-09fb6cc54f1d</t>
  </si>
  <si>
    <t>Пристройка (литер б ) очистных сооружений канализации п.Кумагорский [Филиал ГУП СК "Ставрополькрайводоканал" - "Южный" ПТП Минераловодское]</t>
  </si>
  <si>
    <t>2578</t>
  </si>
  <si>
    <t>https://portal.eias.ru/Portal/DownloadPage.aspx?type=12&amp;guid=1d2d0a73-e41a-4d9e-a276-02fa3b3770e1</t>
  </si>
  <si>
    <t>Пристройка (литер б i ) очистных сооружений канализации п.Кумагорский [Филиал ГУП СК "Ставрополькрайводоканал" - "Южный" ПТП Минераловодское]</t>
  </si>
  <si>
    <t>2579</t>
  </si>
  <si>
    <t>https://portal.eias.ru/Portal/DownloadPage.aspx?type=12&amp;guid=67e6a8b5-16a6-47d4-8d9a-73f6be34a1d4</t>
  </si>
  <si>
    <t>Производственное помещение (литер А) очист.сооружений п.Кумагорский [Филиал ГУП СК "Ставрополькрайводоканал" - "Южный" ПТП Минераловодское]</t>
  </si>
  <si>
    <t>2575</t>
  </si>
  <si>
    <t>https://portal.eias.ru/Portal/DownloadPage.aspx?type=12&amp;guid=8f7fb7ee-8c77-45c4-80cd-261997154190</t>
  </si>
  <si>
    <t>Производственные помещения (литера В) [Филиал ГУП СК "Ставрополькрайводоканал" - "Южный" ПТП Минераловодское]</t>
  </si>
  <si>
    <t>05416</t>
  </si>
  <si>
    <t>https://portal.eias.ru/Portal/DownloadPage.aspx?type=12&amp;guid=0f954ba8-5f45-41a0-b12d-57e9d40a6058</t>
  </si>
  <si>
    <t>Производственный корпус ОСК одноэтажный [Филиал ГУП СК "Ставрополькрайводоканал" - Кочубеевский "Райводоканал"]</t>
  </si>
  <si>
    <t>000000022</t>
  </si>
  <si>
    <t>https://portal.eias.ru/Portal/DownloadPage.aspx?type=12&amp;guid=c18f0738-e8bb-47c8-a2de-d9a5fbe06090</t>
  </si>
  <si>
    <t>Прокладка второй нитки междугороднего канализационного коллектора Кисловодск-Ессентуки-Пятигорск Ставропольского края (первый этап строительства) в пределах ПК+ 102+10-173+46,5</t>
  </si>
  <si>
    <t>00-000163</t>
  </si>
  <si>
    <t>30.06.2019</t>
  </si>
  <si>
    <t>https://portal.eias.ru/Portal/DownloadPage.aspx?type=12&amp;guid=d5c0c6b3-d088-4bfa-8986-5907d0832f65</t>
  </si>
  <si>
    <t>7000</t>
  </si>
  <si>
    <t>Прокладка второй нитки междугороднего канализационного коллектора Кисловодск-Ессентуки-Пятигорск Ставропольского края (первый этап строительства) от ПК 0+00 до ПК+ 102+10-173+46,5</t>
  </si>
  <si>
    <t>00-000162</t>
  </si>
  <si>
    <t>https://portal.eias.ru/Portal/DownloadPage.aspx?type=12&amp;guid=9d320ad4-0a40-4665-9564-5b41628d15f1</t>
  </si>
  <si>
    <t>Разводящая канализационная сеть (бесхоз) г. Железноводск</t>
  </si>
  <si>
    <t>17.03.2014</t>
  </si>
  <si>
    <t>https://portal.eias.ru/Portal/DownloadPage.aspx?type=12&amp;guid=a2d15462-054e-4ac2-b233-ab4a25ed01c7</t>
  </si>
  <si>
    <t>Резервуар ёмкостью 250 куб,м,</t>
  </si>
  <si>
    <t>Резервуар избытка хлора ООСК [Филиал ГУП СК "Ставрополькрайводоканал" - "Южный" ПТП Минераловодское]</t>
  </si>
  <si>
    <t>00000631</t>
  </si>
  <si>
    <t>https://portal.eias.ru/Portal/DownloadPage.aspx?type=12&amp;guid=28068ec6-7fe9-4d12-935c-9c2580a9786b</t>
  </si>
  <si>
    <t>Резервуар сырого осадка ( литера №4) объемом 50 куб.м [Филиал ГУП СК "Ставрополькрайводоканал" - "Южный" ПТП Минераловодское]</t>
  </si>
  <si>
    <t>00000624</t>
  </si>
  <si>
    <t>https://portal.eias.ru/Portal/DownloadPage.aspx?type=12&amp;guid=402f25ae-f2ed-49f4-bf59-e3f256d5eaca</t>
  </si>
  <si>
    <t>Резервуар технической воды (литера №5) объемом 50 куб.м [Филиал ГУП СК "Ставрополькрайводоканал" - "Южный" ПТП Минераловодское]</t>
  </si>
  <si>
    <t>https://portal.eias.ru/Portal/DownloadPage.aspx?type=12&amp;guid=078b85db-42e0-4af7-bd25-dfb1ff5e3681</t>
  </si>
  <si>
    <t>00000623</t>
  </si>
  <si>
    <t>https://portal.eias.ru/Portal/DownloadPage.aspx?type=12&amp;guid=8f56dfd9-a7ea-48a6-9021-99a4f81e0569</t>
  </si>
  <si>
    <t>Резервуар хозяйственной питьевой воды ООСК (литера №6) объемом 250куб.м [Филиал ГУП СК "Ставрополькрайводоканал" - "Южный" ПТП Минераловодское]</t>
  </si>
  <si>
    <t>https://portal.eias.ru/Portal/DownloadPage.aspx?type=12&amp;guid=e9b63c9a-0c1e-4f17-92bf-bbf1da45eef4</t>
  </si>
  <si>
    <t>00000628</t>
  </si>
  <si>
    <t>https://portal.eias.ru/Portal/DownloadPage.aspx?type=12&amp;guid=59ed45d8-071f-4fed-a715-24d4044e145f</t>
  </si>
  <si>
    <t>Самотечные сети хозфекальной канализации</t>
  </si>
  <si>
    <t>Самотечный коллектор [Филиал ГУП СК "Ставрополькрайводоканал" - Сенгилеевский "Межрайводоканал"]</t>
  </si>
  <si>
    <t>Самотечный коллектор [Филиал ГУП СК "Ставрополькрайводоканал" - Сенгилеевский "Межрайводоканал"]ЖК "Гармония</t>
  </si>
  <si>
    <t>Самотечный коллектор [Филиал ГУП СК "Ставрополькрайводоканал" - Сенгилеевский "Межрайводоканал"]ЖК "Гармония ЖК "Гармония</t>
  </si>
  <si>
    <t>Самотечный коллектор Д 250, ул.Мельничная, 800п/м</t>
  </si>
  <si>
    <t>ул.Мельничная</t>
  </si>
  <si>
    <t>Самотечный коллектор, Д150, ул. Чапаева, 50 п/м</t>
  </si>
  <si>
    <t>Сети бытовой канализации, протяженностью 646м [Филиал ГУП СК "Ставрополькрайводоканал" - "Южный" ПТП Минераловодское]</t>
  </si>
  <si>
    <t>616 м на восток от жилого дома №10 по ул.Вишневая, х.Красный Пахарь</t>
  </si>
  <si>
    <t>БП-0000221</t>
  </si>
  <si>
    <t>24.12.2014</t>
  </si>
  <si>
    <t>https://portal.eias.ru/Portal/DownloadPage.aspx?type=12&amp;guid=2ab07822-c795-42ad-86ca-cb538b986b76</t>
  </si>
  <si>
    <t>Сети водоотведения, кадастровый номер 26:06:000000:11866, протяженность 659 м.</t>
  </si>
  <si>
    <t>ул.Южная</t>
  </si>
  <si>
    <t>Сети водоотведения, кадастровый номер 26:06:000000:11867, протяженность 357 м.</t>
  </si>
  <si>
    <t>ул.Кулакова</t>
  </si>
  <si>
    <t>Сети водоотведения, кадастровый номер 26:06:000000:9384, протяженность 88 м.</t>
  </si>
  <si>
    <t>ул.Ленинградская</t>
  </si>
  <si>
    <t>Сети водоотведения, кадастровый номер 26:06:000000:9392, протяженность 356 м.</t>
  </si>
  <si>
    <t>ул.Кавказская</t>
  </si>
  <si>
    <t>Сети водоотведения, кадастровый номер 26:06:000000:9404, протяженность 323 м.</t>
  </si>
  <si>
    <t>пер.Советский</t>
  </si>
  <si>
    <t>Сети водоотведения, кадастровый номер 26:06:000000:9405, протяженность 406 м.</t>
  </si>
  <si>
    <t>ул.Пирогова</t>
  </si>
  <si>
    <t>Сети водоотведения, кадастровый номер 26:06:000000:9406, протяженность 480 м.</t>
  </si>
  <si>
    <t>ул.Грязнова</t>
  </si>
  <si>
    <t>Сети водоотведения, кадастровый номер 26:06:000000:9407, протяженность 377 м.</t>
  </si>
  <si>
    <t>ул.Чернышевского</t>
  </si>
  <si>
    <t>Сети водоотведения, кадастровый номер 26:06:000000:9408, протяженность 469 м</t>
  </si>
  <si>
    <t>ул.Герцена</t>
  </si>
  <si>
    <t>Сети водоотведения, кадастровый номер 26:06:000000:9409, протяженность 396 м.</t>
  </si>
  <si>
    <t>ул.Молодогвардейцев</t>
  </si>
  <si>
    <t>Сети водоотведения, кадастровый номер 26:06:000000:9411, протяженность 154 м.</t>
  </si>
  <si>
    <t>ул.Розовая</t>
  </si>
  <si>
    <t>Сети водоотведения, кадастровый номер 26:06:000000:9412, протяженность 200 м.</t>
  </si>
  <si>
    <t>ул.Орджоникидзе</t>
  </si>
  <si>
    <t>Сети водоотведения, кадастровый номер 26:06:000000:9413, протяженность 237 м.</t>
  </si>
  <si>
    <t>ул.Жукова</t>
  </si>
  <si>
    <t>Сети водоотведения, кадастровый номер 26:06:000000:9429, протяженность 441 м.</t>
  </si>
  <si>
    <t>ул.Пушкина</t>
  </si>
  <si>
    <t>Сети водоотведения, кадастровый номер 26:06:000000:9434, протяженность 621 м.</t>
  </si>
  <si>
    <t>ул.Бонивура</t>
  </si>
  <si>
    <t>Сети водоотведения, кадастровый номер 26:06:000000:9467, протяженность 325 м.</t>
  </si>
  <si>
    <t>ул.Гоголя</t>
  </si>
  <si>
    <t>Сети водоотведения, кадастровый номер 26:06:120104:140, протяженность 228 м.</t>
  </si>
  <si>
    <t>ул.Буденного</t>
  </si>
  <si>
    <t>Сети водоотведения, кадастровый номер 26:06:120117:449, протяженность 265 м.</t>
  </si>
  <si>
    <t>ул.Апанасенко</t>
  </si>
  <si>
    <t>Сети водоотведения, кадастровый номер 26:06:120117:450, протяженность 236 м.</t>
  </si>
  <si>
    <t>пер.Строителей</t>
  </si>
  <si>
    <t>Сети водоотведения, кадастровый номер 26:06:120901:265, протяженность 283 м.</t>
  </si>
  <si>
    <t>ул.Западная</t>
  </si>
  <si>
    <t>Сети водоотведения, кадастровый номер 26:06:121301:331, протяженность 398 м.</t>
  </si>
  <si>
    <t>ул.Дружбы</t>
  </si>
  <si>
    <t>Сети водоотведения, кадастровый номер 26:06:122405:34, протяженность 156 м.</t>
  </si>
  <si>
    <t>пер.Дорожный</t>
  </si>
  <si>
    <t>Сети водоотведения, кадастровый номер 26:06:122503:123, протяженность 127 м.</t>
  </si>
  <si>
    <t>ул.50 лет Октября</t>
  </si>
  <si>
    <t>Сети водоотведения, кадастровый номер 26:06:122506:143, протяженность 168 м.</t>
  </si>
  <si>
    <t>ул.Р.Люксембург</t>
  </si>
  <si>
    <t>Сети водоотведения, кадастровый номер 26:06:122508:180, протяженность 440 м.</t>
  </si>
  <si>
    <t>ул.Ломоносова</t>
  </si>
  <si>
    <t>Сети водоотведения, кадастровый номер 26:06:122509:132, протяженность 175 м.</t>
  </si>
  <si>
    <t>ул.Добролюбова</t>
  </si>
  <si>
    <t>Сети водоотведения, кадастровый номер 26:06:122511:178, протяженность 48 м.</t>
  </si>
  <si>
    <t>ул.Цветочная</t>
  </si>
  <si>
    <t>Сети водоотведения, кадастровый номер 26:06:122511:179, протяженность 383 м.</t>
  </si>
  <si>
    <t>Сети водоотведения, кадастровый номер 26:06:122512:231, протяженность 200 м.</t>
  </si>
  <si>
    <t>ул.Лопатина</t>
  </si>
  <si>
    <t>Сети напорной канализации [Филиал ГУП СК "Ставрополькрайводоканал" - Труновский "Межрайводоканал"]</t>
  </si>
  <si>
    <t>554</t>
  </si>
  <si>
    <t>https://portal.eias.ru/Portal/DownloadPage.aspx?type=12&amp;guid=d6f7076e-56ab-43d8-8890-2329bf5746d8</t>
  </si>
  <si>
    <t>Сети хозяйственно-бытовой канализации г. Изобильного [Филиал ГУП СК "Ставрополькрайводоканал" - Изобильненский "Райводоканал"]</t>
  </si>
  <si>
    <t>https://portal.eias.ru/Portal/DownloadPage.aspx?type=12&amp;guid=27115201-36fe-4802-9d78-61222f4d4f14</t>
  </si>
  <si>
    <t>Сети хозяйственно-бытовой канализации пос. Новоизобильного [Филиал ГУП СК "Ставрополькрайводоканал" - Изобильненский "Райводоканал"]</t>
  </si>
  <si>
    <t>1254</t>
  </si>
  <si>
    <t>01.10.1995</t>
  </si>
  <si>
    <t>https://portal.eias.ru/Portal/DownloadPage.aspx?type=12&amp;guid=5737160c-270d-470d-809e-5ede6d1a402f</t>
  </si>
  <si>
    <t>Сети хозяйственно-бытовой канализации пос. Солнечнодольска</t>
  </si>
  <si>
    <t>27.09.2016</t>
  </si>
  <si>
    <t>https://portal.eias.ru/Portal/DownloadPage.aspx?type=12&amp;guid=f888b357-ea9f-4c0d-a2fe-6b7ae67b45c2</t>
  </si>
  <si>
    <t>Сети хозяйственно-бытовой канализации пос. Солнечнодольска [Филиал ГУП СК "Ставрополькрайводоканал" - Изобильненский "Райводоканал"]</t>
  </si>
  <si>
    <t>07.06.2022</t>
  </si>
  <si>
    <t>https://portal.eias.ru/Portal/DownloadPage.aspx?type=12&amp;guid=e870c347-4544-4528-aa89-003521c03c50</t>
  </si>
  <si>
    <t>Сети хозяйственно-бытовой канализации пос. Солнечнодольска [Филиал ГУП СК "Ставрополькрайводоканал" - Изобильненский "Райводоканал"]п. Солнечнодольск</t>
  </si>
  <si>
    <t>568</t>
  </si>
  <si>
    <t>15.06.2022</t>
  </si>
  <si>
    <t>https://portal.eias.ru/Portal/DownloadPage.aspx?type=12&amp;guid=06f7fd61-9c77-4bce-b72d-d8e472a1e61d</t>
  </si>
  <si>
    <t>Склад (литер Б ) очистных сооружений канализации п.Кумагорский [Филиал ГУП СК "Ставрополькрайводоканал" - "Южный" ПТП Минераловодское]</t>
  </si>
  <si>
    <t>2577</t>
  </si>
  <si>
    <t>https://portal.eias.ru/Portal/DownloadPage.aspx?type=12&amp;guid=8edb68bd-2147-43a9-9a2b-af79c18fcbd2</t>
  </si>
  <si>
    <t>Сооружения канализации, кадастровый номер 26:06:000000:9361, протяженность 112 м.</t>
  </si>
  <si>
    <t>ул.Киевская от ул.Ленинградская до ул.Московской</t>
  </si>
  <si>
    <t>Сооружения канализации, кадастровый номер 26:06:000000:9362, протяженность 79 м.</t>
  </si>
  <si>
    <t>пер.Ростовский до ул.Ростовской</t>
  </si>
  <si>
    <t>Сооружения канализации, кадастровый номер 26:06:000000:9386, протяженность 579 м.</t>
  </si>
  <si>
    <t>ул.Промышленная</t>
  </si>
  <si>
    <t>Сооружения канализации, кадастровый номер 26:06:000000:9403, протяженность 626 м.</t>
  </si>
  <si>
    <t>ул.Чапаева от №14 до ул.Минской</t>
  </si>
  <si>
    <t>Сооружения канализации, кадастровый номер 26:06:120403:70, протяженность 96 м.</t>
  </si>
  <si>
    <t>пер.Седова</t>
  </si>
  <si>
    <t>Сооружения канализации, кадастровый номер 26:06:121104:69, протяженность 202 м.</t>
  </si>
  <si>
    <t>ул.Гулиева от ул.Крупской до ул.Мира №48</t>
  </si>
  <si>
    <t>Сооружения канализации, кадастровый номер 26:06:130507:1326, протяженность 22 м.</t>
  </si>
  <si>
    <t>Сооружения канализации, кадастровый номер 26:06:130507:1327, протяженность 17 м.</t>
  </si>
  <si>
    <t>Сооружения канализации, кадастровый номер 26:06:130508:2086, протяженность 4 м.</t>
  </si>
  <si>
    <t>Сооружения канализации, кадастровый номер 26:06:130508:2087, протяженность 12 м.</t>
  </si>
  <si>
    <t>Сооружения канализации, кадастровый номер 26:06:130508:2091, протяженность 36 м.</t>
  </si>
  <si>
    <t>Сооружения канализации, кадастровый номер 26:06:130508:2092, протяженность 21 м.</t>
  </si>
  <si>
    <t>Сооружения канализации, кадастровый номер 26:06:130509:1880, протяженность 31 м.</t>
  </si>
  <si>
    <t>Сооружения канализации, кадастровый номер 26:06:130509:1881, протяженность 36 м.</t>
  </si>
  <si>
    <t>Сооружения канализации, кадастровый номер 26:06:130510:1817, протяженность 26 м.</t>
  </si>
  <si>
    <t>Станция доочистки (имущество переданное от ЗАО Пятигорская Птицефабрика)</t>
  </si>
  <si>
    <t>Усреднитель (литера №5) объемом 420 м3 [Филиал ГУП СК "Ставрополькрайводоканал" - "Южный" ПТП Минераловодское]</t>
  </si>
  <si>
    <t>05423</t>
  </si>
  <si>
    <t>https://portal.eias.ru/Portal/DownloadPage.aspx?type=12&amp;guid=01b10f05-bbad-4a6f-a15e-f595f42a1e37</t>
  </si>
  <si>
    <t>ФНС 3-го микрорайона   пос. Солнечнодольск [Филиал ГУП СК "Ставрополькрайводоканал" - Изобильненский "Райводоканал"]</t>
  </si>
  <si>
    <t>3-й микрорайон</t>
  </si>
  <si>
    <t>1/13</t>
  </si>
  <si>
    <t>18.07.2013</t>
  </si>
  <si>
    <t>Фекальная насосная</t>
  </si>
  <si>
    <t>ул. 3 микрорайон</t>
  </si>
  <si>
    <t>https://portal.eias.ru/Portal/DownloadPage.aspx?type=12&amp;guid=4ad2ab35-7e01-429b-a601-4705bbf585c0</t>
  </si>
  <si>
    <t>Фекальная насосная станция №1, Литер А [Филиал ГУП СК "Ставрополькрайводоканал" - "Восточный" ПТП Нефтекумское]</t>
  </si>
  <si>
    <t>20001</t>
  </si>
  <si>
    <t>https://portal.eias.ru/Portal/DownloadPage.aspx?type=12&amp;guid=b9e05689-1544-4da7-9e8a-65baa2270fea</t>
  </si>
  <si>
    <t>133.15</t>
  </si>
  <si>
    <t>Хлораторная   (имущество переданное от ЗАО Пятигорская Птицефабрика)</t>
  </si>
  <si>
    <t>Хозфекальная канализация</t>
  </si>
  <si>
    <t>Хозфекальная канализация  (с. Солдато-Александровское) бесхоз</t>
  </si>
  <si>
    <t>ул. Почтовая-Шоссейная</t>
  </si>
  <si>
    <t>.7</t>
  </si>
  <si>
    <t>Хозфекальная канализация на площадке ГНС</t>
  </si>
  <si>
    <t>внутриквартальные к/с ул.40Л.Победы,3,4 ,6,8 [Филиал ГУП СК "Ставрополькрайводоканал" - "Южный" ПТП Минераловодское]</t>
  </si>
  <si>
    <t>ул.40 лет Победы</t>
  </si>
  <si>
    <t>3,4,6,8</t>
  </si>
  <si>
    <t>00000797</t>
  </si>
  <si>
    <t>https://portal.eias.ru/Portal/DownloadPage.aspx?type=12&amp;guid=88635755-efb1-49be-9fad-aaac448dd70a</t>
  </si>
  <si>
    <t>внутриквартальные к/с ул.Советская,38 [Филиал ГУП СК "Ставрополькрайводоканал" - "Южный" ПТП Минераловодское]</t>
  </si>
  <si>
    <t>00000401</t>
  </si>
  <si>
    <t>01.01.1977</t>
  </si>
  <si>
    <t>https://portal.eias.ru/Portal/DownloadPage.aspx?type=12&amp;guid=2021923a-e664-4511-b236-f0d1705213c9</t>
  </si>
  <si>
    <t>внутриплощадочные и технологические канализационные сети объектов ВКХ [Филиал ГУП СК "Ставрополькрайводоканал" - "Южный" ПТП Минераловодское]</t>
  </si>
  <si>
    <t>00000635</t>
  </si>
  <si>
    <t>https://portal.eias.ru/Portal/DownloadPage.aspx?type=12&amp;guid=8fbaa9d0-d53a-466c-922b-3be110e21956</t>
  </si>
  <si>
    <t>канализационная сеть</t>
  </si>
  <si>
    <t>257</t>
  </si>
  <si>
    <t>02.04.1996</t>
  </si>
  <si>
    <t>https://portal.eias.ru/Portal/DownloadPage.aspx?type=12&amp;guid=461fb682-0d42-484f-b394-c932e2a0376d</t>
  </si>
  <si>
    <t>8.6</t>
  </si>
  <si>
    <t>6.4</t>
  </si>
  <si>
    <t>проезд Кавказский</t>
  </si>
  <si>
    <t>827</t>
  </si>
  <si>
    <t>02.09.2022</t>
  </si>
  <si>
    <t>https://portal.eias.ru/Portal/DownloadPage.aspx?type=12&amp;guid=2348d243-39ed-4894-bbaf-ca8cffc0ebbc</t>
  </si>
  <si>
    <t>ул. Титенко</t>
  </si>
  <si>
    <t>https://portal.eias.ru/Portal/DownloadPage.aspx?type=12&amp;guid=8371285b-20da-4077-8821-77cff0b08ef4</t>
  </si>
  <si>
    <t>ул. Набережная, б-р Солнечный, ул. Строителей, бульвар Школьный, ул. Энергетиков, б-р Солнечный</t>
  </si>
  <si>
    <t>ул. Заповедная</t>
  </si>
  <si>
    <t>2,3</t>
  </si>
  <si>
    <t>01.12.2022</t>
  </si>
  <si>
    <t>https://portal.eias.ru/Portal/DownloadPage.aspx?type=12&amp;guid=8c758718-d32a-4869-a827-602c76a411d8</t>
  </si>
  <si>
    <t>.1</t>
  </si>
  <si>
    <t>ул. Мира от МКД ул. 70 лет Победы, 2 до ж.д. по ул. Мира, 1А</t>
  </si>
  <si>
    <t>ул. Полевая</t>
  </si>
  <si>
    <t>02.04.2021</t>
  </si>
  <si>
    <t>8.2</t>
  </si>
  <si>
    <t>18.5</t>
  </si>
  <si>
    <t>6.8</t>
  </si>
  <si>
    <t>50202</t>
  </si>
  <si>
    <t>13.07.2020</t>
  </si>
  <si>
    <t>https://portal.eias.ru/Portal/DownloadPage.aspx?type=12&amp;guid=81620263-df9e-40f3-ac9f-52b809ed1079</t>
  </si>
  <si>
    <t>https://portal.eias.ru/Portal/DownloadPage.aspx?type=12&amp;guid=d9ba53e2-fe90-43e4-992a-bb2b289cf45a</t>
  </si>
  <si>
    <t>00-002660</t>
  </si>
  <si>
    <t>18.05.2021</t>
  </si>
  <si>
    <t>https://portal.eias.ru/Portal/DownloadPage.aspx?type=12&amp;guid=aaabef68-13ac-44cf-9573-140bf086aed5</t>
  </si>
  <si>
    <t>канализационные сети поселок Нижнезольский [Филиал ГУП СК "Ставрополькрайводоканал" - "Южный" ПТП Георгиевское]</t>
  </si>
  <si>
    <t>https://portal.eias.ru/Portal/DownloadPage.aspx?type=12&amp;guid=9921c901-bb6a-4430-8ae8-2157f213b873</t>
  </si>
  <si>
    <t>00-013155</t>
  </si>
  <si>
    <t>https://portal.eias.ru/Portal/DownloadPage.aspx?type=12&amp;guid=92fa8834-5c31-45a1-b530-f67ab5110426</t>
  </si>
  <si>
    <t>канализационные сети поселок Новоульяновский [Филиал ГУП СК "Ставрополькрайводоканал" - "Южный" ПТП Георгиевское]</t>
  </si>
  <si>
    <t>1171</t>
  </si>
  <si>
    <t>09.12.2022</t>
  </si>
  <si>
    <t>https://portal.eias.ru/Portal/DownloadPage.aspx?type=12&amp;guid=a2ce8839-f55d-4d96-85d2-af5588e66d72</t>
  </si>
  <si>
    <t>канализационные сети поселок Терский [Филиал ГУП СК "Ставрополькрайводоканал" - "Южный" ПТП Георгиевское]</t>
  </si>
  <si>
    <t>07707000206</t>
  </si>
  <si>
    <t>https://portal.eias.ru/Portal/DownloadPage.aspx?type=12&amp;guid=e7054809-27e1-41f6-9eae-154b46c19aae</t>
  </si>
  <si>
    <t>07515000206</t>
  </si>
  <si>
    <t>канализационные сети станица Незлобная [Филиал ГУП СК "Ставрополькрайводоканал" - "Южный" ПТП Георгиевское]</t>
  </si>
  <si>
    <t>https://portal.eias.ru/Portal/DownloadPage.aspx?type=12&amp;guid=227a279b-112c-4c7c-8415-c44be109fc37</t>
  </si>
  <si>
    <t>00-013240</t>
  </si>
  <si>
    <t>https://portal.eias.ru/Portal/DownloadPage.aspx?type=12&amp;guid=3695b98e-a605-48c0-8461-897ba0901361</t>
  </si>
  <si>
    <t>п. Терский</t>
  </si>
  <si>
    <t>https://portal.eias.ru/Portal/DownloadPage.aspx?type=12&amp;guid=4525a0f7-c03a-4b93-be03-635d2be4d974</t>
  </si>
  <si>
    <t>011147</t>
  </si>
  <si>
    <t>01.09.1998</t>
  </si>
  <si>
    <t>https://portal.eias.ru/Portal/DownloadPage.aspx?type=12&amp;guid=89a532cc-24e5-492e-ab90-df8e7f4fb0bb</t>
  </si>
  <si>
    <t>1333</t>
  </si>
  <si>
    <t>704</t>
  </si>
  <si>
    <t>00-013177</t>
  </si>
  <si>
    <t>https://portal.eias.ru/Portal/DownloadPage.aspx?type=12&amp;guid=e8013b09-acc3-4624-b63f-c288fbddda1e</t>
  </si>
  <si>
    <t>317</t>
  </si>
  <si>
    <t>07515000126</t>
  </si>
  <si>
    <t>п. Анджиевский коллектор от Мясокомбината до ул.Октябрьской [Филиал ГУП СК "Ставрополькрайводоканал" - "Южный" ПТП Минераловодское]</t>
  </si>
  <si>
    <t>00000689</t>
  </si>
  <si>
    <t>26.12.2006</t>
  </si>
  <si>
    <t>https://portal.eias.ru/Portal/DownloadPage.aspx?type=12&amp;guid=632ba65b-5160-4c27-8f58-304c90085a77</t>
  </si>
  <si>
    <t>с.Левокумка, ул.Мостовая-Дубикова (напорный коллектор от КНС №6 через р.Кума 2 нитки) [Филиал ГУП СК "Ставрополькрайводоканал" - "Южный" ПТП Минераловодское]</t>
  </si>
  <si>
    <t>00000508</t>
  </si>
  <si>
    <t>https://portal.eias.ru/Portal/DownloadPage.aspx?type=12&amp;guid=9c178e70-91a2-4e3c-9192-1986f396da8e</t>
  </si>
  <si>
    <t>сети водотведения [Филиал ГУП СК "Ставрополькрайводоканал" - Сенгилеевский "Межрайводоканал"]</t>
  </si>
  <si>
    <t>г Ставрополь</t>
  </si>
  <si>
    <t>07701000001</t>
  </si>
  <si>
    <t>ул. Федосеева</t>
  </si>
  <si>
    <t>дом 9</t>
  </si>
  <si>
    <t>https://portal.eias.ru/Portal/DownloadPage.aspx?type=12&amp;guid=d721c613-619b-4046-a0aa-746ee0062c14</t>
  </si>
  <si>
    <t>296</t>
  </si>
  <si>
    <t>21.05.2015</t>
  </si>
  <si>
    <t>сети канализации [Филиала ГУП СК "Ставрополькрайводоканал" - Предгорный "Межрайводоканал" ПТП Ессентукское Город Ессентуки]</t>
  </si>
  <si>
    <t>21.02.2001</t>
  </si>
  <si>
    <t>https://portal.eias.ru/Portal/DownloadPage.aspx?type=12&amp;guid=e41e9455-0b74-45c9-ac47-13550dc2590a</t>
  </si>
  <si>
    <t>TER_NAME</t>
  </si>
  <si>
    <t>Территория 1</t>
  </si>
  <si>
    <t>Территория 2</t>
  </si>
  <si>
    <t>ID_TARIFF_NAME</t>
  </si>
  <si>
    <t>TARIFF_NAME</t>
  </si>
  <si>
    <t>VED_NAME</t>
  </si>
  <si>
    <t>4189713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</si>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</sst>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296" formatCode="dd\.mm\.yyyy"/>
    <numFmt numFmtId="297" formatCode="000000"/>
    <numFmt numFmtId="298" formatCode="#,##0.000"/>
    <numFmt numFmtId="299" formatCode="#,##0.0000"/>
    <numFmt numFmtId="300" formatCode="h:mm;@"/>
  </numFmts>
  <fonts count="98">
    <font>
      <sz val="11"/>
      <color rgb="FF000000"/>
      <name val="Calibri"/>
      <scheme val="minor"/>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FFFFFF"/>
      <name val="Tahoma"/>
    </font>
    <font>
      <b/>
      <sz val="10"/>
      <color auto="1"/>
      <name val="Tahoma"/>
    </font>
    <font>
      <sz val="10"/>
      <color auto="1"/>
      <name val="Tahoma"/>
    </font>
    <font>
      <sz val="11"/>
      <color rgb="FF000000"/>
      <name val="Tahoma"/>
    </font>
    <font>
      <sz val="9"/>
      <color rgb="FF000000"/>
      <name val="Tahoma"/>
    </font>
    <font>
      <sz val="10"/>
      <color rgb="FF000000"/>
      <name val="Tahoma"/>
    </font>
    <font>
      <b/>
      <sz val="10"/>
      <color rgb="FF000000"/>
      <name val="Tahoma"/>
    </font>
    <font>
      <sz val="1"/>
      <color rgb="FFFFFFFF"/>
      <name val="Tahoma"/>
    </font>
    <font>
      <sz val="9"/>
      <color auto="1"/>
      <name val="Tahoma"/>
    </font>
    <font>
      <sz val="9"/>
      <color rgb="FFFFFFFF"/>
      <name val="Tahoma"/>
    </font>
    <font>
      <sz val="3"/>
      <color auto="1"/>
      <name val="Tahoma"/>
    </font>
    <font>
      <sz val="16"/>
      <color auto="1"/>
      <name val="Tahoma"/>
    </font>
    <font>
      <b/>
      <sz val="9"/>
      <color auto="1"/>
      <name val="Tahoma"/>
    </font>
    <font>
      <sz val="3"/>
      <color rgb="FF993300"/>
      <name val="Tahoma"/>
    </font>
    <font>
      <sz val="7"/>
      <color auto="1"/>
      <name val="Tahoma"/>
    </font>
    <font>
      <sz val="3"/>
      <color rgb="FFFFFFFF"/>
      <name val="Tahoma"/>
    </font>
    <font>
      <sz val="7"/>
      <color theme="0" tint="-0.5"/>
      <name val="Tahoma"/>
    </font>
    <font>
      <u/>
      <sz val="9"/>
      <color rgb="FF333399"/>
      <name val="Tahoma"/>
    </font>
    <font>
      <sz val="9"/>
      <color theme="0"/>
      <name val="Tahoma"/>
    </font>
    <font>
      <b/>
      <sz val="9"/>
      <color theme="0"/>
      <name val="Tahoma"/>
    </font>
    <font>
      <sz val="16"/>
      <color rgb="FFFFFFFF"/>
      <name val="Tahoma"/>
    </font>
    <font>
      <sz val="3"/>
      <color rgb="FF000000"/>
      <name val="Tahoma"/>
    </font>
    <font>
      <u/>
      <sz val="9"/>
      <color rgb="FF000080"/>
      <name val="Tahoma"/>
    </font>
    <font>
      <sz val="9"/>
      <color rgb="FFCC0000"/>
      <name val="Tahoma"/>
    </font>
    <font>
      <sz val="1"/>
      <color theme="0"/>
      <name val="Tahoma"/>
    </font>
    <font>
      <sz val="11"/>
      <color theme="0"/>
      <name val="Wingdings 2"/>
    </font>
    <font>
      <sz val="11"/>
      <color auto="1"/>
      <name val="Wingdings 2"/>
    </font>
    <font>
      <sz val="9"/>
      <color rgb="FFBCBCBC"/>
      <name val="Tahoma"/>
    </font>
    <font>
      <sz val="9"/>
      <color rgb="FF000080"/>
      <name val="Tahoma"/>
    </font>
    <font>
      <sz val="8"/>
      <color auto="1"/>
      <name val="Tahoma"/>
    </font>
    <font>
      <sz val="11"/>
      <color rgb="FFBCBCBC"/>
      <name val="Wingdings 2"/>
    </font>
    <font>
      <sz val="5"/>
      <color rgb="FFFF0000"/>
      <name val="Tahoma"/>
    </font>
    <font>
      <b/>
      <sz val="11"/>
      <color rgb="FF000000"/>
      <name val="Calibri"/>
    </font>
    <font>
      <sz val="9"/>
      <color theme="1"/>
      <name val="Tahoma"/>
    </font>
    <font>
      <sz val="12"/>
      <color auto="1"/>
      <name val="Marlett"/>
    </font>
    <font>
      <sz val="12"/>
      <color theme="0"/>
      <name val="Tahoma"/>
    </font>
    <font>
      <sz val="1"/>
      <color auto="1"/>
      <name val="Tahoma"/>
    </font>
    <font>
      <sz val="1"/>
      <color rgb="FF000000"/>
      <name val="Tahoma"/>
    </font>
    <font>
      <b/>
      <sz val="9"/>
      <color rgb="FF000080"/>
      <name val="Tahoma"/>
    </font>
    <font>
      <sz val="18"/>
      <color rgb="FF000000"/>
      <name val="Tahoma"/>
    </font>
    <font>
      <sz val="12"/>
      <color rgb="FF000000"/>
      <name val="Tahoma"/>
    </font>
    <font>
      <sz val="9"/>
      <color rgb="FF0066CC"/>
      <name val="Tahoma"/>
    </font>
    <font>
      <b/>
      <sz val="10"/>
      <color theme="1"/>
      <name val="Tahoma"/>
    </font>
    <font>
      <sz val="10"/>
      <color theme="1"/>
      <name val="Tahoma"/>
    </font>
    <font>
      <sz val="3"/>
      <color theme="0"/>
      <name val="Tahoma"/>
    </font>
    <font>
      <sz val="3"/>
      <color rgb="FFBCBCBC"/>
      <name val="Tahoma"/>
    </font>
    <font>
      <sz val="1"/>
      <color rgb="FFBCBCBC"/>
      <name val="Tahoma"/>
    </font>
    <font>
      <b/>
      <sz val="1"/>
      <color theme="0"/>
      <name val="Tahoma"/>
    </font>
    <font>
      <sz val="11"/>
      <color auto="1"/>
      <name val="Webdings2"/>
    </font>
    <font>
      <sz val="1"/>
      <color auto="1"/>
      <name val="Webdings2"/>
    </font>
    <font>
      <sz val="1"/>
      <color theme="0"/>
      <name val="Webdings2"/>
    </font>
    <font>
      <sz val="11"/>
      <color theme="0"/>
      <name val="Webdings2"/>
    </font>
    <font>
      <sz val="1"/>
      <color theme="0"/>
      <name val="Wingdings 2"/>
    </font>
    <font>
      <sz val="9"/>
      <color rgb="FFFF0000"/>
      <name val="Tahoma"/>
    </font>
    <font>
      <b/>
      <sz val="1"/>
      <color rgb="FF000080"/>
      <name val="Tahoma"/>
    </font>
    <font>
      <sz val="11"/>
      <color theme="0"/>
      <name val="Tahoma"/>
    </font>
    <font>
      <b/>
      <sz val="9"/>
      <color rgb="FFCC0000"/>
      <name val="Tahoma"/>
    </font>
    <font>
      <sz val="15"/>
      <color theme="0"/>
      <name val="Tahoma"/>
    </font>
    <font>
      <sz val="14"/>
      <color rgb="FFBCBCBC"/>
      <name val="Calibri"/>
    </font>
    <font>
      <b/>
      <u/>
      <sz val="9"/>
      <color rgb="FF000080"/>
      <name val="Tahoma"/>
    </font>
    <font>
      <sz val="15"/>
      <color auto="1"/>
      <name val="Tahoma"/>
    </font>
    <font>
      <sz val="12"/>
      <color auto="1"/>
      <name val="Tahoma"/>
    </font>
    <font>
      <sz val="8"/>
      <color rgb="FFFFFFFF"/>
      <name val="Tahoma"/>
    </font>
    <font>
      <u/>
      <sz val="1"/>
      <color rgb="FF333399"/>
      <name val="Tahoma"/>
    </font>
    <font>
      <sz val="10"/>
      <color rgb="FF000000"/>
      <name val="Arial"/>
    </font>
    <font>
      <sz val="15"/>
      <color rgb="FF000000"/>
      <name val="Tahoma"/>
    </font>
    <font>
      <sz val="18"/>
      <color theme="0"/>
      <name val="Tahoma"/>
    </font>
    <font>
      <u/>
      <sz val="9"/>
      <color auto="1"/>
      <name val="Tahoma"/>
    </font>
    <font>
      <b/>
      <sz val="9"/>
      <color rgb="FFFFFFFF"/>
      <name val="Tahoma"/>
    </font>
    <font>
      <sz val="9"/>
      <color rgb="FF333399"/>
      <name val="Tahoma"/>
    </font>
    <font>
      <b/>
      <sz val="9"/>
      <color rgb="FF000000"/>
      <name val="Tahoma"/>
    </font>
    <font>
      <sz val="8"/>
      <color theme="0"/>
      <name val="Tahoma"/>
    </font>
    <font>
      <b/>
      <sz val="8"/>
      <color theme="0"/>
      <name val="Wingdings 2"/>
    </font>
    <font>
      <b/>
      <sz val="8"/>
      <color rgb="FFC0C0C0"/>
      <name val="Wingdings 2"/>
    </font>
    <font>
      <sz val="8"/>
      <color rgb="FF000080"/>
      <name val="Tahoma"/>
    </font>
    <font>
      <sz val="7"/>
      <color rgb="FF000000"/>
      <name val="Tahoma"/>
    </font>
    <font>
      <sz val="1"/>
      <color rgb="FF000080"/>
      <name val="Tahoma"/>
    </font>
    <font>
      <b/>
      <u/>
      <sz val="9"/>
      <color auto="1"/>
      <name val="Tahoma"/>
    </font>
    <font>
      <u/>
      <sz val="9"/>
      <color theme="10"/>
      <name val="Tahoma"/>
    </font>
  </fonts>
  <fills count="57">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BCBCBC"/>
      </patternFill>
    </fill>
    <fill>
      <patternFill patternType="solid">
        <fgColor theme="0" tint="-0.15"/>
      </patternFill>
    </fill>
    <fill>
      <patternFill patternType="solid">
        <fgColor rgb="FFFFFFC0"/>
      </patternFill>
    </fill>
    <fill>
      <patternFill patternType="solid">
        <fgColor rgb="FFD3DBDB"/>
      </patternFill>
    </fill>
    <fill>
      <patternFill patternType="solid">
        <fgColor rgb="FFD7EAD3"/>
      </patternFill>
    </fill>
    <fill>
      <patternFill patternType="solid">
        <fgColor rgb="FFE3FAFD"/>
      </patternFill>
    </fill>
    <fill>
      <patternFill patternType="solid">
        <fgColor rgb="FFFFFFFF"/>
      </patternFill>
    </fill>
    <fill>
      <patternFill patternType="solid">
        <fgColor rgb="FFB7E4FF"/>
      </patternFill>
    </fill>
    <fill>
      <patternFill patternType="lightDown">
        <fgColor rgb="FFC0C0C0"/>
      </patternFill>
    </fill>
    <fill>
      <patternFill patternType="solid">
        <fgColor theme="0"/>
      </patternFill>
    </fill>
    <fill>
      <patternFill patternType="solid">
        <fgColor rgb="FF00CCFF"/>
      </patternFill>
    </fill>
    <fill>
      <patternFill patternType="solid">
        <fgColor rgb="FFCCCCFF"/>
      </patternFill>
    </fill>
    <fill>
      <patternFill patternType="solid">
        <fgColor rgb="FFEAEBEE"/>
      </patternFill>
    </fill>
    <fill>
      <patternFill patternType="solid">
        <fgColor rgb="FFFF9900"/>
      </patternFill>
    </fill>
    <fill>
      <patternFill patternType="solid">
        <fgColor rgb="FF0066CC"/>
      </patternFill>
    </fill>
    <fill>
      <patternFill patternType="solid">
        <fgColor rgb="FF808000"/>
      </patternFill>
    </fill>
    <fill>
      <patternFill patternType="solid">
        <fgColor rgb="FFCC99FF"/>
      </patternFill>
    </fill>
    <fill>
      <patternFill patternType="solid">
        <fgColor rgb="FFC0C0C0"/>
      </patternFill>
    </fill>
    <fill>
      <patternFill patternType="solid">
        <fgColor rgb="FFFFFF00"/>
      </patternFill>
    </fill>
    <fill>
      <patternFill patternType="solid">
        <fgColor rgb="FFFFB7B7"/>
      </patternFill>
    </fill>
    <fill>
      <patternFill patternType="lightDown">
        <fgColor rgb="FFB7E4FF"/>
        <bgColor rgb="FFFFFFFF"/>
      </patternFill>
    </fill>
    <fill>
      <patternFill patternType="solid">
        <fgColor rgb="FF8DB4E2"/>
      </patternFill>
    </fill>
    <fill>
      <patternFill patternType="solid">
        <fgColor theme="2" tint="-0.1"/>
      </patternFill>
    </fill>
    <fill>
      <patternFill patternType="solid">
        <fgColor theme="9" tint="-0.25"/>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BCBCBC"/>
      </left>
      <right/>
      <top/>
      <bottom/>
    </border>
    <border>
      <left/>
      <right style="thin">
        <color rgb="FFBCBCBC"/>
      </right>
      <top/>
      <bottom/>
    </border>
    <border>
      <left style="thin">
        <color rgb="FFBCBCBC"/>
      </left>
      <right/>
      <top style="thin">
        <color rgb="FFBCBCBC"/>
      </top>
      <bottom/>
    </border>
    <border>
      <left/>
      <right/>
      <top style="thin">
        <color rgb="FFBCBCBC"/>
      </top>
      <bottom/>
    </border>
    <border>
      <left/>
      <right style="thin">
        <color rgb="FFBCBCBC"/>
      </right>
      <top style="thin">
        <color rgb="FFBCBCBC"/>
      </top>
      <bottom/>
    </border>
    <border>
      <left style="thin">
        <color rgb="FFBCBCBC"/>
      </left>
      <right/>
      <top/>
      <bottom style="thin">
        <color rgb="FFBCBCBC"/>
      </bottom>
    </border>
    <border>
      <left/>
      <right/>
      <top/>
      <bottom style="thin">
        <color rgb="FFBCBCBC"/>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hair">
        <color rgb="FFC0C0C0"/>
      </left>
      <right/>
      <top style="hair">
        <color rgb="FFC0C0C0"/>
      </top>
      <bottom style="hair">
        <color rgb="FFC0C0C0"/>
      </bottom>
    </border>
    <border>
      <left style="thin">
        <color rgb="FFC0C0C0"/>
      </left>
      <right style="thin">
        <color rgb="FFC0C0C0"/>
      </right>
      <top style="thin">
        <color rgb="FFC0C0C0"/>
      </top>
      <bottom style="thin">
        <color rgb="FFC0C0C0"/>
      </bottom>
    </border>
    <border>
      <left style="thin">
        <color rgb="FFBCBCBC"/>
      </left>
      <right style="thin">
        <color rgb="FFBCBCBC"/>
      </right>
      <top style="thin">
        <color rgb="FFBCBCBC"/>
      </top>
      <bottom style="thin">
        <color rgb="FFBCBCBC"/>
      </bottom>
    </border>
    <border>
      <left/>
      <right/>
      <top style="thin">
        <color rgb="FFC0C0C0"/>
      </top>
      <bottom style="thin">
        <color rgb="FFC0C0C0"/>
      </bottom>
    </border>
    <border>
      <left/>
      <right/>
      <top style="thin">
        <color rgb="FFC0C0C0"/>
      </top>
      <bottom/>
    </border>
    <border>
      <left/>
      <right style="thin">
        <color rgb="FFC0C0C0"/>
      </right>
      <top style="thin">
        <color rgb="FFC0C0C0"/>
      </top>
      <bottom/>
    </border>
    <border>
      <left style="thin">
        <color rgb="FFC0C0C0"/>
      </left>
      <right/>
      <top/>
      <bottom/>
    </border>
    <border>
      <left/>
      <right style="thin">
        <color rgb="FFC0C0C0"/>
      </right>
      <top/>
      <bottom/>
    </border>
    <border>
      <left style="thin">
        <color rgb="FFC0C0C0"/>
      </left>
      <right style="thin">
        <color rgb="FFC0C0C0"/>
      </right>
      <top/>
      <bottom style="thin">
        <color rgb="FFC0C0C0"/>
      </bottom>
    </border>
    <border>
      <left/>
      <right/>
      <top style="thin">
        <color rgb="FFD3DBDB"/>
      </top>
      <bottom/>
    </border>
    <border>
      <left style="thin">
        <color rgb="FFC0C0C0"/>
      </left>
      <right style="thin">
        <color rgb="FFC0C0C0"/>
      </right>
      <top style="thin">
        <color rgb="FFC0C0C0"/>
      </top>
      <bottom/>
    </border>
    <border>
      <left style="thin">
        <color rgb="FFC0C0C0"/>
      </left>
      <right/>
      <top style="thin">
        <color rgb="FFC0C0C0"/>
      </top>
      <bottom/>
    </border>
    <border>
      <left/>
      <right style="thin">
        <color rgb="FFC0C0C0"/>
      </right>
      <top/>
      <bottom style="thin">
        <color rgb="FFC0C0C0"/>
      </bottom>
    </border>
    <border>
      <left style="thin">
        <color rgb="FFC0C0C0"/>
      </left>
      <right/>
      <top/>
      <bottom style="thin">
        <color rgb="FFC0C0C0"/>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C0C0C0"/>
      </left>
      <right style="thin">
        <color rgb="FFC0C0C0"/>
      </right>
      <top/>
      <bottom/>
    </border>
    <border>
      <left style="thin">
        <color rgb="FFC0C0C0"/>
      </left>
      <right/>
      <top style="thin">
        <color rgb="FFBCBCBC"/>
      </top>
      <bottom style="thin">
        <color rgb="FFC0C0C0"/>
      </bottom>
    </border>
    <border>
      <left/>
      <right/>
      <top style="thin">
        <color rgb="FFBCBCBC"/>
      </top>
      <bottom style="thin">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style="thin">
        <color theme="0" tint="-0.25"/>
      </right>
      <top style="thin">
        <color theme="0" tint="-0.25"/>
      </top>
      <bottom style="thin">
        <color theme="0" tint="-0.25"/>
      </bottom>
    </border>
    <border>
      <left style="thin">
        <color theme="0" tint="-0.25"/>
      </left>
      <right/>
      <top style="thin">
        <color theme="0" tint="-0.25"/>
      </top>
      <bottom style="thin">
        <color theme="0" tint="-0.25"/>
      </bottom>
    </border>
    <border>
      <left style="thin">
        <color theme="0" tint="-0.25"/>
      </left>
      <right style="thin">
        <color theme="0" tint="-0.25"/>
      </right>
      <top style="thin">
        <color theme="0" tint="-0.25"/>
      </top>
      <bottom/>
    </border>
    <border>
      <left style="thin">
        <color theme="0" tint="-0.25"/>
      </left>
      <right/>
      <top/>
      <bottom style="thin">
        <color theme="0" tint="-0.25"/>
      </bottom>
    </border>
    <border>
      <left style="thin">
        <color rgb="FFBCBCBC"/>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rgb="FFD3DBDB"/>
      </left>
      <right style="thin">
        <color rgb="FFD3DBDB"/>
      </right>
      <top style="thin">
        <color rgb="FFD3DBDB"/>
      </top>
      <bottom style="thin">
        <color rgb="FFD3DBDB"/>
      </bottom>
    </border>
    <border>
      <left style="thin">
        <color rgb="FF000000"/>
      </left>
      <right style="thin">
        <color rgb="FF000000"/>
      </right>
      <top style="thin">
        <color rgb="FF000000"/>
      </top>
      <bottom style="thin">
        <color rgb="FF000000"/>
      </bottom>
    </border>
    <border>
      <left style="thin">
        <color theme="0" tint="-0.35"/>
      </left>
      <right style="thin">
        <color theme="0" tint="-0.35"/>
      </right>
      <top style="thin">
        <color theme="0" tint="-0.35"/>
      </top>
      <bottom style="thin">
        <color theme="0" tint="-0.35"/>
      </bottom>
    </border>
    <border>
      <left style="thin">
        <color rgb="FFC0C0C0"/>
      </left>
      <right style="thin">
        <color rgb="FFC0C0C0"/>
      </right>
      <top style="thin">
        <color rgb="FFC0C0C0"/>
      </top>
      <bottom style="thin">
        <color rgb="FFBCBCBC"/>
      </bottom>
    </border>
    <border>
      <left style="thin">
        <color rgb="FFBCBCBC"/>
      </left>
      <right/>
      <top style="medium">
        <color rgb="FFBCBCBC"/>
      </top>
      <bottom/>
    </border>
    <border>
      <left/>
      <right/>
      <top style="medium">
        <color rgb="FFBCBCBC"/>
      </top>
      <bottom/>
    </border>
    <border>
      <left/>
      <right/>
      <top style="medium">
        <color rgb="FFBCBCBC"/>
      </top>
      <bottom style="thin">
        <color rgb="FFBCBCBC"/>
      </bottom>
    </border>
    <border>
      <left/>
      <right style="thin">
        <color rgb="FFBCBCBC"/>
      </right>
      <top style="medium">
        <color rgb="FFBCBCBC"/>
      </top>
      <bottom style="thin">
        <color rgb="FFBCBCBC"/>
      </bottom>
    </border>
    <border>
      <left/>
      <right style="thin">
        <color theme="0" tint="-0.25"/>
      </right>
      <top style="thin">
        <color rgb="FFC0C0C0"/>
      </top>
      <bottom style="thin">
        <color rgb="FFC0C0C0"/>
      </bottom>
    </border>
    <border>
      <left style="thin">
        <color rgb="FFC0C0C0"/>
      </left>
      <right style="thin">
        <color rgb="FFC0C0C0"/>
      </right>
      <top style="thin">
        <color rgb="FFC0C0C0"/>
      </top>
      <bottom style="medium">
        <color rgb="FFC0C0C0"/>
      </bottom>
    </border>
    <border>
      <left/>
      <right/>
      <top/>
      <bottom style="medium">
        <color rgb="FFC0C0C0"/>
      </bottom>
    </border>
    <border>
      <left/>
      <right/>
      <top style="thin">
        <color rgb="FFC0C0C0"/>
      </top>
      <bottom style="medium">
        <color rgb="FFC0C0C0"/>
      </bottom>
    </border>
    <border>
      <left style="thin">
        <color rgb="FFBCBCBC"/>
      </left>
      <right/>
      <top style="medium">
        <color rgb="FFBCBCBC"/>
      </top>
      <bottom style="thin">
        <color rgb="FFC0C0C0"/>
      </bottom>
    </border>
    <border>
      <left/>
      <right/>
      <top style="medium">
        <color rgb="FFC0C0C0"/>
      </top>
      <bottom style="thin">
        <color rgb="FFC0C0C0"/>
      </bottom>
    </border>
    <border>
      <left style="thin">
        <color rgb="FFC0C0C0"/>
      </left>
      <right/>
      <top style="thin">
        <color rgb="FFC0C0C0"/>
      </top>
      <bottom style="medium">
        <color rgb="FFC0C0C0"/>
      </bottom>
    </border>
    <border>
      <left/>
      <right/>
      <top style="dotted">
        <color rgb="FF000000"/>
      </top>
      <bottom style="dotted">
        <color rgb="FF000000"/>
      </bottom>
    </border>
  </borders>
  <cellStyleXfs count="1301">
    <xf numFmtId="0"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wrapText="1"/>
    </xf>
    <xf numFmtId="0" fontId="20" fillId="0" borderId="0" applyFont="1" applyFill="0" applyBorder="0">
      <alignment vertical="center" wrapText="1"/>
    </xf>
    <xf numFmtId="0" fontId="20" fillId="0" borderId="0" applyFont="1" applyFill="0" applyBorder="0">
      <alignment vertical="center"/>
    </xf>
    <xf numFmtId="0" fontId="21" fillId="33" borderId="10" applyFont="1" applyFill="1" applyBorder="1">
      <alignment horizontal="center" vertical="center" wrapText="1"/>
    </xf>
    <xf numFmtId="0" fontId="21" fillId="33" borderId="11" applyFont="1" applyFill="1" applyBorder="1">
      <alignment horizontal="center" vertical="center" wrapText="1"/>
    </xf>
    <xf numFmtId="0" fontId="21" fillId="33" borderId="12" applyFont="1" applyFill="1" applyBorder="1">
      <alignment horizontal="center" vertical="center" wrapText="1"/>
    </xf>
    <xf numFmtId="0" fontId="21" fillId="34" borderId="13" applyFont="1" applyFill="1" applyBorder="1">
      <alignment horizontal="right" vertical="center" wrapText="1" indent="1"/>
    </xf>
    <xf numFmtId="0" fontId="21" fillId="34" borderId="14" applyFont="1" applyFill="1" applyBorder="1">
      <alignment horizontal="right" vertical="center" wrapText="1" indent="1"/>
    </xf>
    <xf numFmtId="0" fontId="22" fillId="0" borderId="13" applyFont="1" applyFill="0" applyBorder="1">
      <alignment wrapText="1"/>
    </xf>
    <xf numFmtId="0" fontId="23" fillId="35" borderId="15" applyFont="1" applyFill="1" applyBorder="1">
      <alignment horizontal="center" vertical="center" wrapText="1"/>
    </xf>
    <xf numFmtId="0" fontId="24" fillId="0" borderId="13" applyFont="1" applyFill="0" applyBorder="1">
      <alignment vertical="center" wrapText="1"/>
    </xf>
    <xf numFmtId="0" fontId="23" fillId="36" borderId="15" applyFont="1" applyFill="1" applyBorder="1">
      <alignment horizontal="center" vertical="center" wrapText="1"/>
    </xf>
    <xf numFmtId="0" fontId="24" fillId="0" borderId="13" applyFont="1" applyFill="0" applyBorder="1">
      <alignment horizontal="left" vertical="center" wrapText="1"/>
    </xf>
    <xf numFmtId="0" fontId="23" fillId="37" borderId="15" applyFont="1" applyFill="1" applyBorder="1">
      <alignment horizontal="center" vertical="center" wrapText="1"/>
    </xf>
    <xf numFmtId="0" fontId="23" fillId="38" borderId="15" applyFont="1" applyFill="1" applyBorder="1">
      <alignment horizontal="center" vertical="center" wrapText="1"/>
    </xf>
    <xf numFmtId="0" fontId="21" fillId="34" borderId="0" applyFont="1" applyFill="1" applyBorder="0">
      <alignment horizontal="right" vertical="center" wrapText="1" indent="1"/>
    </xf>
    <xf numFmtId="0" fontId="25" fillId="0" borderId="13" applyFont="1" applyFill="0" applyBorder="1">
      <alignment horizontal="left" vertical="center" wrapText="1"/>
    </xf>
    <xf numFmtId="0" fontId="25" fillId="0" borderId="16" applyFont="1" applyFill="0" applyBorder="1">
      <alignment horizontal="left" vertical="center" wrapText="1"/>
    </xf>
    <xf numFmtId="0" fontId="21" fillId="34" borderId="15" applyFont="1" applyFill="1" applyBorder="1">
      <alignment horizontal="right" vertical="center" wrapText="1" indent="1"/>
    </xf>
    <xf numFmtId="0" fontId="21" fillId="34" borderId="17" applyFont="1" applyFill="1" applyBorder="1">
      <alignment horizontal="right" vertical="center" wrapText="1" indent="1"/>
    </xf>
    <xf numFmtId="0" fontId="24" fillId="0" borderId="13" applyFont="1" applyFill="0" applyBorder="1">
      <alignment wrapText="1"/>
    </xf>
    <xf numFmtId="0" fontId="24" fillId="0" borderId="0" applyFont="1" applyFill="0" applyBorder="0">
      <alignment vertical="center" wrapText="1"/>
    </xf>
    <xf numFmtId="0" fontId="24" fillId="0" borderId="0" applyFont="1" applyFill="0" applyBorder="0">
      <alignment vertical="top" wrapText="1"/>
    </xf>
    <xf numFmtId="0" fontId="21" fillId="34" borderId="18" applyFont="1" applyFill="1" applyBorder="1">
      <alignment horizontal="right" vertical="center" wrapText="1" indent="1"/>
    </xf>
    <xf numFmtId="0" fontId="21" fillId="34" borderId="19" applyFont="1" applyFill="1" applyBorder="1">
      <alignment horizontal="right" vertical="center" wrapText="1" indent="1"/>
    </xf>
    <xf numFmtId="0" fontId="22" fillId="0" borderId="18" applyFont="1" applyFill="0" applyBorder="1">
      <alignment wrapText="1"/>
    </xf>
    <xf numFmtId="0" fontId="22" fillId="0" borderId="19" applyFont="1" applyFill="0" applyBorder="1">
      <alignment wrapText="1"/>
    </xf>
    <xf numFmtId="0" fontId="22" fillId="0" borderId="19" applyFont="1" applyFill="0" applyBorder="1">
      <alignment vertical="center" wrapText="1"/>
    </xf>
    <xf numFmtId="0" fontId="26" fillId="0" borderId="0" applyFont="1" applyFill="0" applyBorder="0">
      <alignment vertical="center" wrapText="1"/>
    </xf>
    <xf numFmtId="0" fontId="27" fillId="0" borderId="0" applyFont="1" applyFill="0" applyBorder="0">
      <alignment horizontal="left" vertical="top" indent="1"/>
    </xf>
    <xf numFmtId="0" fontId="28" fillId="0" borderId="0" applyFont="1" applyFill="0" applyBorder="0">
      <alignment vertical="center" wrapText="1"/>
    </xf>
    <xf numFmtId="0" fontId="23" fillId="0" borderId="0" applyFont="1" applyFill="0" applyBorder="0">
      <alignment horizontal="left" vertical="center" indent="1"/>
    </xf>
    <xf numFmtId="0" fontId="27" fillId="0" borderId="0" applyFont="1" applyFill="0" applyBorder="0">
      <alignment vertical="center" wrapText="1"/>
    </xf>
    <xf numFmtId="0" fontId="29" fillId="39" borderId="0" applyFont="1" applyFill="1" applyBorder="0">
      <alignment vertical="center" wrapText="1"/>
    </xf>
    <xf numFmtId="0" fontId="29" fillId="0" borderId="0" applyFont="1" applyFill="0" applyBorder="0">
      <alignment vertical="center" wrapText="1"/>
    </xf>
    <xf numFmtId="0" fontId="30" fillId="39" borderId="0" applyFont="1" applyFill="1" applyBorder="0">
      <alignment vertical="center" wrapText="1"/>
    </xf>
    <xf numFmtId="0" fontId="27" fillId="0" borderId="20" applyFont="1" applyFill="0" applyBorder="1">
      <alignment horizontal="center" vertical="center" wrapText="1"/>
    </xf>
    <xf numFmtId="0" fontId="27" fillId="0" borderId="21" applyFont="1" applyFill="0" applyBorder="1">
      <alignment horizontal="center" vertical="center" wrapText="1"/>
    </xf>
    <xf numFmtId="0" fontId="31" fillId="39" borderId="0" applyFont="1" applyFill="1" applyBorder="0">
      <alignment vertical="center" wrapText="1"/>
    </xf>
    <xf numFmtId="0" fontId="29" fillId="39" borderId="0" applyFont="1" applyFill="1" applyBorder="0">
      <alignment horizontal="right" vertical="center" wrapText="1" indent="1"/>
    </xf>
    <xf numFmtId="0" fontId="32" fillId="39" borderId="0" applyFont="1" applyFill="1" applyBorder="0">
      <alignment horizontal="center" vertical="center" wrapText="1"/>
    </xf>
    <xf numFmtId="0" fontId="27" fillId="39" borderId="22" applyFont="1" applyFill="1" applyBorder="1">
      <alignment horizontal="right" vertical="center" wrapText="1" indent="1"/>
    </xf>
    <xf numFmtId="0" fontId="23" fillId="37" borderId="23" applyFont="1" applyFill="1" applyBorder="1">
      <alignment horizontal="left" vertical="center" wrapText="1" indent="1"/>
    </xf>
    <xf numFmtId="14" fontId="33" fillId="39" borderId="0" applyFont="1" applyFill="1" applyBorder="0" applyNumberFormat="1">
      <alignment horizontal="left" vertical="center" wrapText="1"/>
    </xf>
    <xf numFmtId="0" fontId="34" fillId="39" borderId="0" applyFont="1" applyFill="1" applyBorder="0">
      <alignment horizontal="center" vertical="center" wrapText="1"/>
    </xf>
    <xf numFmtId="0" fontId="29" fillId="39" borderId="0" applyFont="1" applyFill="1" applyBorder="0">
      <alignment horizontal="left" vertical="center" wrapText="1" indent="1"/>
    </xf>
    <xf numFmtId="0" fontId="27" fillId="39" borderId="0" applyFont="1" applyFill="1" applyBorder="0">
      <alignment horizontal="center" vertical="center" wrapText="1"/>
    </xf>
    <xf numFmtId="0" fontId="27" fillId="38" borderId="23" applyFont="1" applyFill="1" applyBorder="1">
      <alignment horizontal="left" vertical="top" wrapText="1" indent="1"/>
      <protection locked="0"/>
    </xf>
    <xf numFmtId="0" fontId="27" fillId="0" borderId="0" applyFont="1" applyFill="0" applyBorder="0">
      <alignment horizontal="left" vertical="center" wrapText="1"/>
    </xf>
    <xf numFmtId="49" fontId="27" fillId="40" borderId="23" applyFont="1" applyFill="1" applyBorder="1" applyNumberFormat="1">
      <alignment horizontal="left" vertical="center" wrapText="1" indent="1"/>
    </xf>
    <xf numFmtId="14" fontId="35" fillId="0" borderId="23" applyFont="1" applyFill="0" applyBorder="1" applyNumberFormat="1">
      <alignment horizontal="center" vertical="center" wrapText="1"/>
    </xf>
    <xf numFmtId="296" fontId="23" fillId="38" borderId="23" applyFont="1" applyFill="1" applyBorder="1" applyNumberFormat="1">
      <alignment horizontal="left" vertical="center" wrapText="1" indent="1"/>
      <protection locked="0"/>
    </xf>
    <xf numFmtId="0" fontId="36" fillId="0" borderId="0" applyFont="1" applyFill="0" applyBorder="0">
      <alignment horizontal="left" vertical="center" indent="1"/>
    </xf>
    <xf numFmtId="0" fontId="37" fillId="0" borderId="0" applyFont="1" applyFill="0" applyBorder="0">
      <alignment vertical="center" wrapText="1"/>
    </xf>
    <xf numFmtId="0" fontId="27" fillId="39" borderId="0" applyFont="1" applyFill="1" applyBorder="0">
      <alignment vertical="center" wrapText="1"/>
    </xf>
    <xf numFmtId="14" fontId="35" fillId="0" borderId="23" applyFont="1" applyFill="0" applyBorder="1" applyNumberFormat="1">
      <alignment horizontal="left" vertical="center" wrapText="1"/>
    </xf>
    <xf numFmtId="49" fontId="27" fillId="39" borderId="22" applyFont="1" applyFill="1" applyBorder="1" applyNumberFormat="1">
      <alignment horizontal="right" vertical="center" wrapText="1" indent="1"/>
    </xf>
    <xf numFmtId="49" fontId="37" fillId="0" borderId="0" applyFont="1" applyFill="0" applyBorder="0" applyNumberFormat="1">
      <alignment vertical="center" wrapText="1"/>
    </xf>
    <xf numFmtId="0" fontId="23" fillId="38" borderId="23" applyFont="1" applyFill="1" applyBorder="1">
      <alignment horizontal="left" vertical="center" wrapText="1" indent="1"/>
      <protection locked="0"/>
    </xf>
    <xf numFmtId="49" fontId="27" fillId="38" borderId="23" applyFont="1" applyFill="1" applyBorder="1" applyNumberFormat="1">
      <alignment horizontal="left" vertical="center" wrapText="1" indent="1"/>
      <protection locked="0"/>
    </xf>
    <xf numFmtId="296" fontId="23" fillId="0" borderId="23" applyFont="1" applyFill="0" applyBorder="1" applyNumberFormat="1">
      <alignment horizontal="left" vertical="center" wrapText="1" indent="1"/>
    </xf>
    <xf numFmtId="0" fontId="23" fillId="39" borderId="0" applyFont="1" applyFill="1" applyBorder="0">
      <alignment horizontal="right" vertical="center" wrapText="1" indent="1"/>
    </xf>
    <xf numFmtId="0" fontId="38" fillId="0" borderId="0" applyFont="1" applyFill="0" applyBorder="0">
      <alignment horizontal="left" vertical="center" wrapText="1"/>
    </xf>
    <xf numFmtId="0" fontId="27" fillId="39" borderId="0" applyFont="1" applyFill="1" applyBorder="0">
      <alignment horizontal="right" vertical="center" wrapText="1" indent="1"/>
    </xf>
    <xf numFmtId="0" fontId="27" fillId="0" borderId="0" applyFont="1" applyFill="0" applyBorder="0">
      <alignment horizontal="center" vertical="center" wrapText="1"/>
    </xf>
    <xf numFmtId="0" fontId="38" fillId="0" borderId="0" applyFont="1" applyFill="0" applyBorder="0">
      <alignment vertical="center" wrapText="1"/>
    </xf>
    <xf numFmtId="0" fontId="23" fillId="39" borderId="0" applyFont="1" applyFill="1" applyBorder="0">
      <alignment horizontal="left" vertical="center" wrapText="1" indent="1"/>
    </xf>
    <xf numFmtId="49" fontId="27" fillId="0" borderId="23" applyFont="1" applyFill="0" applyBorder="1" applyNumberFormat="1">
      <alignment horizontal="left" vertical="center" wrapText="1" indent="1"/>
    </xf>
    <xf numFmtId="0" fontId="39" fillId="39" borderId="0" applyFont="1" applyFill="1" applyBorder="0">
      <alignment horizontal="center" vertical="center" wrapText="1"/>
    </xf>
    <xf numFmtId="49" fontId="27" fillId="37" borderId="23" applyFont="1" applyFill="1" applyBorder="1" applyNumberFormat="1">
      <alignment horizontal="left" vertical="center" wrapText="1" indent="1"/>
    </xf>
    <xf numFmtId="14" fontId="27" fillId="39" borderId="0" applyFont="1" applyFill="1" applyBorder="0" applyNumberFormat="1">
      <alignment horizontal="center" vertical="center" wrapText="1"/>
    </xf>
    <xf numFmtId="0" fontId="23" fillId="39" borderId="22" applyFont="1" applyFill="1" applyBorder="1">
      <alignment horizontal="right" vertical="center" wrapText="1" indent="1"/>
    </xf>
    <xf numFmtId="14" fontId="27" fillId="39" borderId="0" applyFont="1" applyFill="1" applyBorder="0" applyNumberFormat="1">
      <alignment horizontal="left" vertical="center" wrapText="1"/>
    </xf>
    <xf numFmtId="0" fontId="27" fillId="38" borderId="23" applyFont="1" applyFill="1" applyBorder="1">
      <alignment horizontal="left" vertical="center" wrapText="1" indent="1"/>
      <protection locked="0"/>
    </xf>
    <xf numFmtId="0" fontId="40" fillId="39" borderId="0" applyFont="1" applyFill="1" applyBorder="0">
      <alignment horizontal="right" vertical="center" wrapText="1" indent="1"/>
    </xf>
    <xf numFmtId="0" fontId="40" fillId="39" borderId="0" applyFont="1" applyFill="1" applyBorder="0">
      <alignment horizontal="left" vertical="center" wrapText="1" indent="1"/>
    </xf>
    <xf numFmtId="49" fontId="41" fillId="0" borderId="23" applyFont="1" applyFill="0" applyBorder="1" applyNumberFormat="1">
      <alignment horizontal="left" vertical="center" wrapText="1" indent="1"/>
    </xf>
    <xf numFmtId="0" fontId="27" fillId="40" borderId="23" applyFont="1" applyFill="1" applyBorder="1">
      <alignment horizontal="left" vertical="center" wrapText="1" indent="1"/>
    </xf>
    <xf numFmtId="296" fontId="23" fillId="38" borderId="24" applyFont="1" applyFill="1" applyBorder="1" applyNumberFormat="1">
      <alignment horizontal="left" vertical="center" wrapText="1" indent="1"/>
      <protection locked="0"/>
    </xf>
    <xf numFmtId="49" fontId="30" fillId="39" borderId="0" applyFont="1" applyFill="1" applyBorder="0" applyNumberFormat="1">
      <alignment horizontal="center" vertical="center" wrapText="1"/>
    </xf>
    <xf numFmtId="0" fontId="27" fillId="0" borderId="0" applyFont="1" applyFill="0" applyBorder="0">
      <alignment horizontal="left" vertical="center" wrapText="1" indent="4"/>
    </xf>
    <xf numFmtId="49" fontId="27" fillId="39" borderId="0" applyFont="1" applyFill="1" applyBorder="0" applyNumberFormat="1">
      <alignment horizontal="right" vertical="center" wrapText="1" indent="1"/>
    </xf>
    <xf numFmtId="49" fontId="37" fillId="0" borderId="0" applyFont="1" applyFill="0" applyBorder="0" applyNumberFormat="1">
      <alignment horizontal="center" vertical="center" wrapText="1"/>
    </xf>
    <xf numFmtId="49" fontId="23" fillId="39" borderId="0" applyFont="1" applyFill="1" applyBorder="0" applyNumberFormat="1">
      <alignment horizontal="right" vertical="center" wrapText="1" indent="1"/>
    </xf>
    <xf numFmtId="0" fontId="33" fillId="0" borderId="0" applyFont="1" applyFill="0" applyBorder="0">
      <alignment horizontal="left" vertical="center" wrapText="1"/>
    </xf>
    <xf numFmtId="0" fontId="28" fillId="0" borderId="0" applyFont="1" applyFill="0" applyBorder="0">
      <alignment horizontal="left" vertical="center" wrapText="1"/>
    </xf>
    <xf numFmtId="0" fontId="42" fillId="0" borderId="0" applyFont="1" applyFill="0" applyBorder="0">
      <alignment vertical="center" wrapText="1"/>
    </xf>
    <xf numFmtId="0" fontId="28" fillId="0" borderId="0" applyFont="1" applyFill="0" applyBorder="0">
      <alignment horizontal="center" vertical="center" wrapText="1"/>
    </xf>
    <xf numFmtId="0" fontId="43" fillId="0" borderId="0" applyFont="1" applyFill="0" applyBorder="0">
      <alignment horizontal="left" vertical="center" indent="1"/>
    </xf>
    <xf numFmtId="0" fontId="43" fillId="0" borderId="0" applyFont="1" applyFill="0" applyBorder="0">
      <alignment horizontal="center" vertical="center" wrapText="1"/>
    </xf>
    <xf numFmtId="0" fontId="43" fillId="0" borderId="0" applyFont="1" applyFill="0" applyBorder="0">
      <alignment horizontal="left" vertical="center" wrapText="1" indent="1"/>
    </xf>
    <xf numFmtId="0" fontId="43" fillId="0" borderId="0" applyFont="1" applyFill="0" applyBorder="0">
      <alignment vertical="center" wrapText="1"/>
    </xf>
    <xf numFmtId="0" fontId="44" fillId="0" borderId="0" applyFont="1" applyFill="0" applyBorder="0">
      <alignment vertical="center" wrapText="1"/>
    </xf>
    <xf numFmtId="0" fontId="45" fillId="0" borderId="0" applyFont="1" applyFill="0" applyBorder="0">
      <alignment vertical="center" wrapText="1"/>
    </xf>
    <xf numFmtId="0" fontId="27" fillId="0" borderId="25" applyFont="1" applyFill="0" applyBorder="1">
      <alignment horizontal="left" vertical="center" wrapText="1" indent="1"/>
    </xf>
    <xf numFmtId="0" fontId="27" fillId="0" borderId="25" applyFont="1" applyFill="0" applyBorder="1">
      <alignment horizontal="center" vertical="center" wrapText="1"/>
    </xf>
    <xf numFmtId="4" fontId="27" fillId="0" borderId="23" applyFont="1" applyFill="0" applyBorder="1" applyNumberFormat="1">
      <alignment horizontal="center" vertical="center" wrapText="1"/>
    </xf>
    <xf numFmtId="297" fontId="27" fillId="0" borderId="21" applyFont="1" applyFill="0" applyBorder="1" applyNumberFormat="1">
      <alignment horizontal="center" vertical="center" wrapText="1"/>
    </xf>
    <xf numFmtId="297" fontId="27" fillId="0" borderId="23" applyFont="1" applyFill="0" applyBorder="1" applyNumberFormat="1">
      <alignment horizontal="center" vertical="center" wrapText="1"/>
    </xf>
    <xf numFmtId="49" fontId="46" fillId="0" borderId="25" applyFont="1" applyFill="0" applyBorder="1" applyNumberFormat="1">
      <alignment horizontal="center" vertical="center" wrapText="1"/>
    </xf>
    <xf numFmtId="49" fontId="27" fillId="41" borderId="26" applyFont="1" applyFill="1" applyBorder="1" applyNumberFormat="1">
      <alignment horizontal="center" vertical="center" wrapText="1"/>
    </xf>
    <xf numFmtId="49" fontId="37" fillId="41" borderId="26" applyFont="1" applyFill="1" applyBorder="1" applyNumberFormat="1">
      <alignment horizontal="left" vertical="center" wrapText="1"/>
    </xf>
    <xf numFmtId="49" fontId="37" fillId="41" borderId="27" applyFont="1" applyFill="1" applyBorder="1" applyNumberFormat="1">
      <alignment horizontal="left" vertical="center" wrapText="1"/>
    </xf>
    <xf numFmtId="0" fontId="43" fillId="0" borderId="28" applyFont="1" applyFill="0" applyBorder="1">
      <alignment vertical="center"/>
    </xf>
    <xf numFmtId="0" fontId="43" fillId="0" borderId="0" applyFont="1" applyFill="0" applyBorder="0">
      <alignment vertical="center"/>
    </xf>
    <xf numFmtId="0" fontId="27" fillId="0" borderId="23" applyFont="1" applyFill="0" applyBorder="1">
      <alignment horizontal="center" vertical="center" wrapText="1"/>
    </xf>
    <xf numFmtId="0" fontId="43" fillId="0" borderId="23" applyFont="1" applyFill="0" applyBorder="1">
      <alignment horizontal="center" vertical="center" wrapText="1"/>
    </xf>
    <xf numFmtId="49" fontId="27" fillId="38" borderId="23" applyFont="1" applyFill="1" applyBorder="1" applyNumberFormat="1">
      <alignment vertical="center" wrapText="1"/>
      <protection locked="0"/>
    </xf>
    <xf numFmtId="49" fontId="37" fillId="0" borderId="23" applyFont="1" applyFill="0" applyBorder="1" applyNumberFormat="1">
      <alignment horizontal="left" vertical="center" wrapText="1"/>
    </xf>
    <xf numFmtId="0" fontId="46" fillId="0" borderId="29" applyFont="1" applyFill="0" applyBorder="1">
      <alignment vertical="top" wrapText="1"/>
    </xf>
    <xf numFmtId="0" fontId="27" fillId="0" borderId="30" applyFont="1" applyFill="0" applyBorder="1">
      <alignment horizontal="center" vertical="center" wrapText="1"/>
    </xf>
    <xf numFmtId="0" fontId="43" fillId="0" borderId="30" applyFont="1" applyFill="0" applyBorder="1">
      <alignment horizontal="center" vertical="center" wrapText="1"/>
    </xf>
    <xf numFmtId="14" fontId="27" fillId="40" borderId="30" applyFont="1" applyFill="1" applyBorder="1" applyNumberFormat="1">
      <alignment horizontal="left" vertical="center" wrapText="1" indent="1"/>
    </xf>
    <xf numFmtId="49" fontId="27" fillId="37" borderId="30" applyFont="1" applyFill="1" applyBorder="1" applyNumberFormat="1">
      <alignment horizontal="center" vertical="center" wrapText="1"/>
    </xf>
    <xf numFmtId="49" fontId="23" fillId="0" borderId="0" applyFont="1" applyFill="0" applyBorder="0" applyNumberFormat="1">
      <alignment vertical="top"/>
    </xf>
    <xf numFmtId="0" fontId="37" fillId="0" borderId="23" applyFont="1" applyFill="0" applyBorder="1">
      <alignment horizontal="center" vertical="center" wrapText="1"/>
    </xf>
    <xf numFmtId="14" fontId="27" fillId="40" borderId="23" applyFont="1" applyFill="1" applyBorder="1" applyNumberFormat="1">
      <alignment horizontal="left" vertical="center" wrapText="1" indent="1"/>
    </xf>
    <xf numFmtId="49" fontId="27" fillId="37" borderId="23" applyFont="1" applyFill="1" applyBorder="1" applyNumberFormat="1">
      <alignment horizontal="center" vertical="center" wrapText="1"/>
    </xf>
    <xf numFmtId="49" fontId="31" fillId="41" borderId="21" applyFont="1" applyFill="1" applyBorder="1" applyNumberFormat="1">
      <alignment horizontal="right" vertical="center" wrapText="1"/>
    </xf>
    <xf numFmtId="49" fontId="31" fillId="41" borderId="25" applyFont="1" applyFill="1" applyBorder="1" applyNumberFormat="1">
      <alignment horizontal="right" vertical="center" wrapText="1"/>
    </xf>
    <xf numFmtId="49" fontId="47" fillId="41" borderId="25" applyFont="1" applyFill="1" applyBorder="1" applyNumberFormat="1">
      <alignment horizontal="left" vertical="center" indent="1"/>
    </xf>
    <xf numFmtId="49" fontId="23" fillId="41" borderId="25" applyFont="1" applyFill="1" applyBorder="1" applyNumberFormat="1">
      <alignment horizontal="right" vertical="center" wrapText="1"/>
    </xf>
    <xf numFmtId="49" fontId="23" fillId="41" borderId="20" applyFont="1" applyFill="1" applyBorder="1" applyNumberFormat="1">
      <alignment horizontal="right" vertical="center" wrapText="1"/>
    </xf>
    <xf numFmtId="0" fontId="37" fillId="0" borderId="0" applyFont="1" applyFill="0" applyBorder="0">
      <alignment horizontal="center" vertical="center" wrapText="1"/>
    </xf>
    <xf numFmtId="0" fontId="46" fillId="0" borderId="0" applyFont="1" applyFill="0" applyBorder="0">
      <alignment vertical="top" wrapText="1"/>
    </xf>
    <xf numFmtId="0" fontId="43" fillId="0" borderId="23" applyFont="1" applyFill="0" applyBorder="1">
      <alignment horizontal="center" vertical="center"/>
    </xf>
    <xf numFmtId="0" fontId="37" fillId="0" borderId="30" applyFont="1" applyFill="0" applyBorder="1">
      <alignment horizontal="center" vertical="center" wrapText="1"/>
    </xf>
    <xf numFmtId="49" fontId="27" fillId="41" borderId="21" applyFont="1" applyFill="1" applyBorder="1" applyNumberFormat="1">
      <alignment horizontal="right" vertical="center" wrapText="1"/>
    </xf>
    <xf numFmtId="49" fontId="27" fillId="41" borderId="25" applyFont="1" applyFill="1" applyBorder="1" applyNumberFormat="1">
      <alignment horizontal="right" vertical="center" wrapText="1"/>
    </xf>
    <xf numFmtId="49" fontId="47" fillId="41" borderId="25" applyFont="1" applyFill="1" applyBorder="1" applyNumberFormat="1">
      <alignment horizontal="left" vertical="center"/>
    </xf>
    <xf numFmtId="49" fontId="27" fillId="41" borderId="20" applyFont="1" applyFill="1" applyBorder="1" applyNumberFormat="1">
      <alignment horizontal="right" vertical="center" wrapText="1"/>
    </xf>
    <xf numFmtId="0" fontId="27" fillId="0" borderId="31" applyFont="1" applyFill="0" applyBorder="1">
      <alignment vertical="center" wrapText="1"/>
    </xf>
    <xf numFmtId="0" fontId="48" fillId="0" borderId="0" applyFont="1" applyFill="0" applyBorder="0">
      <alignment vertical="center" wrapText="1"/>
    </xf>
    <xf numFmtId="0" fontId="49" fillId="0" borderId="0" applyFont="1" applyFill="0" applyBorder="0">
      <alignment horizontal="center" vertical="center" wrapText="1"/>
    </xf>
    <xf numFmtId="0" fontId="50" fillId="0" borderId="0" applyFont="1" applyFill="0" applyBorder="0">
      <alignment vertical="center"/>
    </xf>
    <xf numFmtId="0" fontId="23" fillId="0" borderId="0" applyFont="1" applyFill="0" applyBorder="0">
      <alignment vertical="center"/>
    </xf>
    <xf numFmtId="0" fontId="27" fillId="0" borderId="27" applyFont="1" applyFill="0" applyBorder="1">
      <alignment horizontal="left" vertical="center" wrapText="1" indent="1"/>
    </xf>
    <xf numFmtId="0" fontId="27" fillId="0" borderId="32" applyFont="1" applyFill="0" applyBorder="1">
      <alignment horizontal="left" vertical="center" wrapText="1" indent="1"/>
    </xf>
    <xf numFmtId="0" fontId="27" fillId="0" borderId="33" applyFont="1" applyFill="0" applyBorder="1">
      <alignment horizontal="left" vertical="center" wrapText="1" indent="1"/>
    </xf>
    <xf numFmtId="0" fontId="27" fillId="0" borderId="34" applyFont="1" applyFill="0" applyBorder="1">
      <alignment horizontal="left" vertical="center" indent="1"/>
    </xf>
    <xf numFmtId="0" fontId="27" fillId="0" borderId="30" applyFont="1" applyFill="0" applyBorder="1">
      <alignment horizontal="left" vertical="center" indent="1"/>
    </xf>
    <xf numFmtId="0" fontId="27" fillId="0" borderId="35" applyFont="1" applyFill="0" applyBorder="1">
      <alignment horizontal="left" vertical="center" indent="1"/>
    </xf>
    <xf numFmtId="0" fontId="51" fillId="0" borderId="0" applyFont="1" applyFill="0" applyBorder="0">
      <alignment vertical="center"/>
    </xf>
    <xf numFmtId="0" fontId="23" fillId="0" borderId="0" applyFont="1" applyFill="0" applyBorder="0">
      <alignment horizontal="left" vertical="center" wrapText="1" indent="2"/>
    </xf>
    <xf numFmtId="0" fontId="27" fillId="42" borderId="0" applyFont="1" applyFill="1" applyBorder="0">
      <alignment horizontal="center" vertical="center" wrapText="1"/>
    </xf>
    <xf numFmtId="0" fontId="52" fillId="0" borderId="33" applyFont="1" applyFill="0" applyBorder="1">
      <alignment horizontal="center" vertical="center" wrapText="1"/>
    </xf>
    <xf numFmtId="0" fontId="52" fillId="0" borderId="26" applyFont="1" applyFill="0" applyBorder="1">
      <alignment horizontal="center" vertical="center" wrapText="1"/>
    </xf>
    <xf numFmtId="0" fontId="52" fillId="0" borderId="23" applyFont="1" applyFill="0" applyBorder="1">
      <alignment horizontal="center" vertical="center" wrapText="1"/>
    </xf>
    <xf numFmtId="0" fontId="27" fillId="0" borderId="36" applyFont="1" applyFill="0" applyBorder="1">
      <alignment horizontal="center" vertical="center" wrapText="1"/>
    </xf>
    <xf numFmtId="0" fontId="27" fillId="0" borderId="37" applyFont="1" applyFill="0" applyBorder="1">
      <alignment horizontal="center" vertical="center" wrapText="1"/>
    </xf>
    <xf numFmtId="0" fontId="37" fillId="0" borderId="28" applyFont="1" applyFill="0" applyBorder="1">
      <alignment vertical="center"/>
    </xf>
    <xf numFmtId="49" fontId="46" fillId="0" borderId="23" applyFont="1" applyFill="0" applyBorder="1" applyNumberFormat="1">
      <alignment horizontal="center" vertical="center" wrapText="1"/>
    </xf>
    <xf numFmtId="49" fontId="46" fillId="0" borderId="38" applyFont="1" applyFill="0" applyBorder="1" applyNumberFormat="1">
      <alignment horizontal="center" vertical="center" wrapText="1"/>
    </xf>
    <xf numFmtId="49" fontId="46" fillId="0" borderId="39" applyFont="1" applyFill="0" applyBorder="1" applyNumberFormat="1">
      <alignment horizontal="center" vertical="center" wrapText="1"/>
    </xf>
    <xf numFmtId="49" fontId="46" fillId="0" borderId="21" applyFont="1" applyFill="0" applyBorder="1" applyNumberFormat="1">
      <alignment horizontal="center" vertical="center" wrapText="1"/>
    </xf>
    <xf numFmtId="49" fontId="46" fillId="0" borderId="20" applyFont="1" applyFill="0" applyBorder="1" applyNumberFormat="1">
      <alignment horizontal="center" vertical="center" wrapText="1"/>
    </xf>
    <xf numFmtId="0" fontId="27" fillId="41" borderId="21" applyFont="1" applyFill="1" applyBorder="1">
      <alignment horizontal="center" vertical="center" wrapText="1"/>
    </xf>
    <xf numFmtId="49" fontId="27" fillId="41" borderId="25" applyFont="1" applyFill="1" applyBorder="1" applyNumberFormat="1">
      <alignment horizontal="center" vertical="center" wrapText="1"/>
    </xf>
    <xf numFmtId="49" fontId="27" fillId="41" borderId="40" applyFont="1" applyFill="1" applyBorder="1" applyNumberFormat="1">
      <alignment horizontal="center" vertical="center" wrapText="1"/>
    </xf>
    <xf numFmtId="49" fontId="23" fillId="41" borderId="25" applyFont="1" applyFill="1" applyBorder="1" applyNumberFormat="1">
      <alignment horizontal="left" vertical="center"/>
    </xf>
    <xf numFmtId="0" fontId="23" fillId="41" borderId="20" applyFont="1" applyFill="1" applyBorder="1">
      <alignment vertical="center"/>
    </xf>
    <xf numFmtId="49" fontId="27" fillId="0" borderId="23" applyFont="1" applyFill="0" applyBorder="1" applyNumberFormat="1">
      <alignment horizontal="center" vertical="center" wrapText="1"/>
    </xf>
    <xf numFmtId="0" fontId="27" fillId="40" borderId="32" applyFont="1" applyFill="1" applyBorder="1">
      <alignment horizontal="left" vertical="center" wrapText="1" indent="2"/>
    </xf>
    <xf numFmtId="49" fontId="27" fillId="40" borderId="30" applyFont="1" applyFill="1" applyBorder="1" applyNumberFormat="1">
      <alignment horizontal="center" vertical="center" wrapText="1"/>
    </xf>
    <xf numFmtId="14" fontId="53" fillId="0" borderId="41" applyFont="1" applyFill="0" applyBorder="1" applyNumberFormat="1">
      <alignment horizontal="center" vertical="center" wrapText="1"/>
    </xf>
    <xf numFmtId="0" fontId="27" fillId="0" borderId="41" applyFont="1" applyFill="0" applyBorder="1">
      <alignment horizontal="center" vertical="center" wrapText="1"/>
    </xf>
    <xf numFmtId="0" fontId="27" fillId="40" borderId="32" applyFont="1" applyFill="1" applyBorder="1">
      <alignment horizontal="left" vertical="center" wrapText="1" indent="1"/>
    </xf>
    <xf numFmtId="49" fontId="27" fillId="40" borderId="23" applyFont="1" applyFill="1" applyBorder="1" applyNumberFormat="1">
      <alignment horizontal="center" vertical="center" wrapText="1"/>
    </xf>
    <xf numFmtId="49" fontId="27" fillId="0" borderId="32" applyFont="1" applyFill="0" applyBorder="1" applyNumberFormat="1">
      <alignment horizontal="center" vertical="center" wrapText="1"/>
    </xf>
    <xf numFmtId="49" fontId="52" fillId="38" borderId="23" applyFont="1" applyFill="1" applyBorder="1" applyNumberFormat="1">
      <alignment horizontal="left" vertical="center" wrapText="1" indent="1"/>
      <protection locked="0"/>
    </xf>
    <xf numFmtId="0" fontId="27" fillId="0" borderId="0" applyFont="1" applyFill="0" applyBorder="0">
      <alignment vertical="center"/>
    </xf>
    <xf numFmtId="0" fontId="37" fillId="0" borderId="0" applyFont="1" applyFill="0" applyBorder="0">
      <alignment vertical="center"/>
    </xf>
    <xf numFmtId="49" fontId="23" fillId="0" borderId="23" applyFont="1" applyFill="0" applyBorder="1" applyNumberFormat="1">
      <alignment vertical="top"/>
    </xf>
    <xf numFmtId="0" fontId="46" fillId="0" borderId="23" applyFont="1" applyFill="0" applyBorder="1">
      <alignment horizontal="center" vertical="center" wrapText="1"/>
    </xf>
    <xf numFmtId="49" fontId="27" fillId="0" borderId="20" applyFont="1" applyFill="0" applyBorder="1" applyNumberFormat="1">
      <alignment horizontal="center" vertical="center" wrapText="1"/>
    </xf>
    <xf numFmtId="0" fontId="27" fillId="40" borderId="42" applyFont="1" applyFill="1" applyBorder="1">
      <alignment horizontal="left" vertical="center" wrapText="1" indent="2"/>
    </xf>
    <xf numFmtId="0" fontId="27" fillId="40" borderId="30" applyFont="1" applyFill="1" applyBorder="1">
      <alignment horizontal="left" vertical="center" wrapText="1" indent="1"/>
    </xf>
    <xf numFmtId="49" fontId="47" fillId="41" borderId="20" applyFont="1" applyFill="1" applyBorder="1" applyNumberFormat="1">
      <alignment horizontal="left" vertical="center" indent="1"/>
    </xf>
    <xf numFmtId="0" fontId="53" fillId="0" borderId="32" applyFont="1" applyFill="0" applyBorder="1">
      <alignment horizontal="center" vertical="center" wrapText="1"/>
    </xf>
    <xf numFmtId="0" fontId="54" fillId="0" borderId="0" applyFont="1" applyFill="0" applyBorder="0">
      <alignment vertical="center"/>
    </xf>
    <xf numFmtId="0" fontId="27" fillId="40" borderId="30" applyFont="1" applyFill="1" applyBorder="1">
      <alignment horizontal="left" vertical="center" wrapText="1" indent="2"/>
    </xf>
    <xf numFmtId="49" fontId="31" fillId="41" borderId="43" applyFont="1" applyFill="1" applyBorder="1" applyNumberFormat="1">
      <alignment horizontal="right" vertical="center" wrapText="1"/>
    </xf>
    <xf numFmtId="49" fontId="31" fillId="41" borderId="44" applyFont="1" applyFill="1" applyBorder="1" applyNumberFormat="1">
      <alignment horizontal="right" vertical="center" wrapText="1"/>
    </xf>
    <xf numFmtId="49" fontId="31" fillId="41" borderId="20" applyFont="1" applyFill="1" applyBorder="1" applyNumberFormat="1">
      <alignment horizontal="right" vertical="center" wrapText="1"/>
    </xf>
    <xf numFmtId="0" fontId="46" fillId="0" borderId="29" applyFont="1" applyFill="0" applyBorder="1">
      <alignment horizontal="center" vertical="center" wrapText="1"/>
    </xf>
    <xf numFmtId="14" fontId="53" fillId="0" borderId="32" applyFont="1" applyFill="0" applyBorder="1" applyNumberFormat="1">
      <alignment horizontal="center" vertical="center" wrapText="1"/>
    </xf>
    <xf numFmtId="0" fontId="52" fillId="40" borderId="23" applyFont="1" applyFill="1" applyBorder="1">
      <alignment horizontal="left" vertical="center" wrapText="1" indent="1"/>
      <protection locked="0"/>
    </xf>
    <xf numFmtId="14" fontId="53" fillId="0" borderId="42" applyFont="1" applyFill="0" applyBorder="1" applyNumberFormat="1">
      <alignment horizontal="center" vertical="center" wrapText="1"/>
    </xf>
    <xf numFmtId="0" fontId="52" fillId="40" borderId="23" applyFont="1" applyFill="1" applyBorder="1">
      <alignment horizontal="left" vertical="top" indent="1"/>
      <protection locked="0"/>
    </xf>
    <xf numFmtId="0" fontId="52" fillId="42" borderId="0" applyFont="1" applyFill="1" applyBorder="0">
      <alignment vertical="top"/>
    </xf>
    <xf numFmtId="49" fontId="47" fillId="41" borderId="25" applyFont="1" applyFill="1" applyBorder="1" applyNumberFormat="1">
      <alignment horizontal="left" vertical="center" indent="2"/>
    </xf>
    <xf numFmtId="0" fontId="27" fillId="0" borderId="27" applyFont="1" applyFill="0" applyBorder="1">
      <alignment horizontal="left" vertical="top" wrapText="1" indent="1"/>
    </xf>
    <xf numFmtId="0" fontId="27" fillId="0" borderId="32" applyFont="1" applyFill="0" applyBorder="1">
      <alignment horizontal="left" vertical="top" wrapText="1" indent="1"/>
    </xf>
    <xf numFmtId="0" fontId="27" fillId="0" borderId="33" applyFont="1" applyFill="0" applyBorder="1">
      <alignment horizontal="left" vertical="top" wrapText="1" indent="1"/>
    </xf>
    <xf numFmtId="0" fontId="27" fillId="0" borderId="45" applyFont="1" applyFill="0" applyBorder="1">
      <alignment horizontal="left" vertical="center" indent="1"/>
    </xf>
    <xf numFmtId="0" fontId="55" fillId="0" borderId="29" applyFont="1" applyFill="0" applyBorder="1">
      <alignment horizontal="left" vertical="center" wrapText="1" indent="1"/>
    </xf>
    <xf numFmtId="0" fontId="55" fillId="0" borderId="42" applyFont="1" applyFill="0" applyBorder="1">
      <alignment horizontal="left" vertical="center" wrapText="1" indent="1"/>
    </xf>
    <xf numFmtId="0" fontId="55" fillId="0" borderId="28" applyFont="1" applyFill="0" applyBorder="1">
      <alignment horizontal="left" vertical="center" wrapText="1" indent="1"/>
    </xf>
    <xf numFmtId="0" fontId="56" fillId="0" borderId="0" applyFont="1" applyFill="0" applyBorder="0">
      <alignment vertical="center"/>
    </xf>
    <xf numFmtId="0" fontId="23" fillId="0" borderId="23" applyFont="1" applyFill="0" applyBorder="1">
      <alignment horizontal="center" vertical="center" wrapText="1"/>
    </xf>
    <xf numFmtId="49" fontId="43" fillId="39" borderId="0" applyFont="1" applyFill="1" applyBorder="0" applyNumberFormat="1">
      <alignment horizontal="center" vertical="center" wrapText="1"/>
    </xf>
    <xf numFmtId="49" fontId="43" fillId="39" borderId="45" applyFont="1" applyFill="1" applyBorder="1" applyNumberFormat="1">
      <alignment horizontal="center" vertical="center" wrapText="1"/>
    </xf>
    <xf numFmtId="0" fontId="23" fillId="0" borderId="23" applyFont="1" applyFill="0" applyBorder="1">
      <alignment horizontal="center" vertical="center"/>
    </xf>
    <xf numFmtId="49" fontId="23" fillId="0" borderId="23" applyFont="1" applyFill="0" applyBorder="1" applyNumberFormat="1">
      <alignment horizontal="center" vertical="center"/>
    </xf>
    <xf numFmtId="49" fontId="23" fillId="0" borderId="23" applyFont="1" applyFill="0" applyBorder="1" applyNumberFormat="1">
      <alignment horizontal="left" vertical="center"/>
    </xf>
    <xf numFmtId="0" fontId="23" fillId="0" borderId="23" applyFont="1" applyFill="0" applyBorder="1">
      <alignment horizontal="center" vertical="top"/>
    </xf>
    <xf numFmtId="0" fontId="27" fillId="0" borderId="23" applyFont="1" applyFill="0" applyBorder="1">
      <alignment horizontal="left" vertical="top" wrapText="1"/>
    </xf>
    <xf numFmtId="0" fontId="27" fillId="40" borderId="32" applyFont="1" applyFill="1" applyBorder="1">
      <alignment horizontal="center" vertical="top" wrapText="1"/>
    </xf>
    <xf numFmtId="0" fontId="23" fillId="0" borderId="33" applyFont="1" applyFill="0" applyBorder="1">
      <alignment horizontal="center" vertical="center"/>
    </xf>
    <xf numFmtId="0" fontId="23" fillId="0" borderId="26" applyFont="1" applyFill="0" applyBorder="1">
      <alignment horizontal="center" vertical="center"/>
    </xf>
    <xf numFmtId="49" fontId="27" fillId="0" borderId="26" applyFont="1" applyFill="0" applyBorder="1" applyNumberFormat="1">
      <alignment horizontal="left" vertical="center" wrapText="1"/>
    </xf>
    <xf numFmtId="49" fontId="27" fillId="0" borderId="26" applyFont="1" applyFill="0" applyBorder="1" applyNumberFormat="1">
      <alignment horizontal="center" vertical="center" wrapText="1"/>
    </xf>
    <xf numFmtId="0" fontId="23" fillId="0" borderId="26" applyFont="1" applyFill="0" applyBorder="1">
      <alignment horizontal="left" vertical="center" wrapText="1"/>
    </xf>
    <xf numFmtId="49" fontId="23" fillId="0" borderId="26" applyFont="1" applyFill="0" applyBorder="1" applyNumberFormat="1">
      <alignment horizontal="left" vertical="center" wrapText="1"/>
    </xf>
    <xf numFmtId="49" fontId="27" fillId="0" borderId="27" applyFont="1" applyFill="0" applyBorder="1" applyNumberFormat="1">
      <alignment horizontal="left" vertical="center" wrapText="1"/>
    </xf>
    <xf numFmtId="0" fontId="27" fillId="0" borderId="0" applyFont="1" applyFill="0" applyBorder="0">
      <alignment horizontal="left" vertical="center" indent="1"/>
    </xf>
    <xf numFmtId="0" fontId="27" fillId="40" borderId="42" applyFont="1" applyFill="1" applyBorder="1">
      <alignment horizontal="center" vertical="top" wrapText="1"/>
    </xf>
    <xf numFmtId="0" fontId="23" fillId="0" borderId="28" applyFont="1" applyFill="0" applyBorder="1">
      <alignment horizontal="center" vertical="center"/>
    </xf>
    <xf numFmtId="0" fontId="47" fillId="0" borderId="29" applyFont="1" applyFill="0" applyBorder="1">
      <alignment horizontal="left" vertical="center"/>
    </xf>
    <xf numFmtId="49" fontId="23" fillId="0" borderId="23" applyFont="1" applyFill="0" applyBorder="1" applyNumberFormat="1">
      <alignment horizontal="left" vertical="top"/>
    </xf>
    <xf numFmtId="0" fontId="27" fillId="40" borderId="30" applyFont="1" applyFill="1" applyBorder="1">
      <alignment horizontal="center" vertical="top" wrapText="1"/>
    </xf>
    <xf numFmtId="0" fontId="47" fillId="0" borderId="35" applyFont="1" applyFill="0" applyBorder="1">
      <alignment horizontal="left" vertical="center"/>
    </xf>
    <xf numFmtId="0" fontId="47" fillId="0" borderId="45" applyFont="1" applyFill="0" applyBorder="1">
      <alignment horizontal="left" vertical="center"/>
    </xf>
    <xf numFmtId="0" fontId="23" fillId="0" borderId="45" applyFont="1" applyFill="0" applyBorder="1">
      <alignment vertical="center"/>
    </xf>
    <xf numFmtId="0" fontId="47" fillId="0" borderId="34" applyFont="1" applyFill="0" applyBorder="1">
      <alignment horizontal="left" vertical="center"/>
    </xf>
    <xf numFmtId="0" fontId="27" fillId="38" borderId="23" applyFont="1" applyFill="1" applyBorder="1">
      <alignment horizontal="left" vertical="top" wrapText="1"/>
      <protection locked="0"/>
    </xf>
    <xf numFmtId="49" fontId="27" fillId="0" borderId="0" applyFont="1" applyFill="0" applyBorder="0" applyNumberFormat="1">
      <alignment horizontal="left" vertical="center" indent="1"/>
    </xf>
    <xf numFmtId="0" fontId="23" fillId="38" borderId="23" applyFont="1" applyFill="1" applyBorder="1">
      <alignment horizontal="left" vertical="top"/>
      <protection locked="0"/>
    </xf>
    <xf numFmtId="0" fontId="23" fillId="0" borderId="32" applyFont="1" applyFill="0" applyBorder="1">
      <alignment horizontal="center" vertical="top"/>
    </xf>
    <xf numFmtId="0" fontId="27" fillId="0" borderId="32" applyFont="1" applyFill="0" applyBorder="1">
      <alignment horizontal="left" vertical="top" wrapText="1"/>
    </xf>
    <xf numFmtId="0" fontId="23" fillId="0" borderId="42" applyFont="1" applyFill="0" applyBorder="1">
      <alignment horizontal="center" vertical="top"/>
    </xf>
    <xf numFmtId="0" fontId="27" fillId="0" borderId="42" applyFont="1" applyFill="0" applyBorder="1">
      <alignment horizontal="left" vertical="top" wrapText="1"/>
    </xf>
    <xf numFmtId="0" fontId="23" fillId="0" borderId="30" applyFont="1" applyFill="0" applyBorder="1">
      <alignment horizontal="center" vertical="top"/>
    </xf>
    <xf numFmtId="0" fontId="27" fillId="0" borderId="30" applyFont="1" applyFill="0" applyBorder="1">
      <alignment horizontal="left" vertical="top" wrapText="1"/>
    </xf>
    <xf numFmtId="0" fontId="23" fillId="0" borderId="0" applyFont="1" applyFill="0" applyBorder="0">
      <alignment horizontal="left" vertical="top" wrapText="1"/>
    </xf>
    <xf numFmtId="0" fontId="23" fillId="0" borderId="0" applyFont="1" applyFill="0" applyBorder="0" quotePrefix="1">
      <alignment horizontal="left" vertical="top" wrapText="1" indent="1"/>
    </xf>
    <xf numFmtId="49" fontId="43" fillId="0" borderId="0" applyFont="1" applyFill="0" applyBorder="0" applyNumberFormat="1">
      <alignment vertical="top"/>
    </xf>
    <xf numFmtId="49" fontId="43" fillId="0" borderId="0" applyFont="1" applyFill="0" applyBorder="0" applyNumberFormat="1">
      <alignment horizontal="center" vertical="center"/>
    </xf>
    <xf numFmtId="49" fontId="56" fillId="0" borderId="0" applyFont="1" applyFill="0" applyBorder="0" applyNumberFormat="1">
      <alignment vertical="top"/>
    </xf>
    <xf numFmtId="0" fontId="27" fillId="0" borderId="26" applyFont="1" applyFill="0" applyBorder="1">
      <alignment horizontal="left" vertical="center" wrapText="1" indent="1"/>
    </xf>
    <xf numFmtId="0" fontId="27" fillId="0" borderId="45" applyFont="1" applyFill="0" applyBorder="1">
      <alignment horizontal="left" vertical="center" wrapText="1" indent="1"/>
    </xf>
    <xf numFmtId="0" fontId="27" fillId="0" borderId="33" applyFont="1" applyFill="0" applyBorder="1">
      <alignment horizontal="center" vertical="center" wrapText="1"/>
    </xf>
    <xf numFmtId="0" fontId="27" fillId="0" borderId="27" applyFont="1" applyFill="0" applyBorder="1">
      <alignment horizontal="center" vertical="center" wrapText="1"/>
    </xf>
    <xf numFmtId="0" fontId="27" fillId="0" borderId="42" applyFont="1" applyFill="0" applyBorder="1">
      <alignment horizontal="center" vertical="center" wrapText="1"/>
    </xf>
    <xf numFmtId="0" fontId="27" fillId="0" borderId="32" applyFont="1" applyFill="0" applyBorder="1">
      <alignment horizontal="center" vertical="center" wrapText="1"/>
    </xf>
    <xf numFmtId="0" fontId="27" fillId="0" borderId="28" applyFont="1" applyFill="0" applyBorder="1">
      <alignment horizontal="center" vertical="center" wrapText="1"/>
    </xf>
    <xf numFmtId="0" fontId="27" fillId="0" borderId="29" applyFont="1" applyFill="0" applyBorder="1">
      <alignment horizontal="center" vertical="center" wrapText="1"/>
    </xf>
    <xf numFmtId="0" fontId="27" fillId="0" borderId="35" applyFont="1" applyFill="0" applyBorder="1">
      <alignment horizontal="center" vertical="center" wrapText="1"/>
    </xf>
    <xf numFmtId="0" fontId="27" fillId="0" borderId="34" applyFont="1" applyFill="0" applyBorder="1">
      <alignment horizontal="center" vertical="center" wrapText="1"/>
    </xf>
    <xf numFmtId="49" fontId="27" fillId="0" borderId="0" applyFont="1" applyFill="0" applyBorder="0" applyNumberFormat="1">
      <alignment vertical="top"/>
    </xf>
    <xf numFmtId="49" fontId="27" fillId="0" borderId="23" applyFont="1" applyFill="0" applyBorder="1" applyNumberFormat="1">
      <alignment horizontal="center" vertical="center"/>
    </xf>
    <xf numFmtId="0" fontId="27" fillId="0" borderId="23" applyFont="1" applyFill="0" applyBorder="1">
      <alignment horizontal="left" vertical="center" wrapText="1"/>
    </xf>
    <xf numFmtId="49" fontId="27" fillId="40" borderId="32" applyFont="1" applyFill="1" applyBorder="1" applyNumberFormat="1">
      <alignment horizontal="center" vertical="center" wrapText="1"/>
    </xf>
    <xf numFmtId="49" fontId="27" fillId="0" borderId="33" applyFont="1" applyFill="0" applyBorder="1" applyNumberFormat="1">
      <alignment vertical="center" wrapText="1"/>
    </xf>
    <xf numFmtId="0" fontId="27" fillId="0" borderId="26" applyFont="1" applyFill="0" applyBorder="1">
      <alignment horizontal="center" vertical="center"/>
    </xf>
    <xf numFmtId="49" fontId="27" fillId="0" borderId="26" applyFont="1" applyFill="0" applyBorder="1" applyNumberFormat="1">
      <alignment vertical="center" wrapText="1"/>
    </xf>
    <xf numFmtId="49" fontId="49" fillId="0" borderId="26" applyFont="1" applyFill="0" applyBorder="1" applyNumberFormat="1">
      <alignment vertical="center" wrapText="1"/>
    </xf>
    <xf numFmtId="0" fontId="27" fillId="0" borderId="26" applyFont="1" applyFill="0" applyBorder="1">
      <alignment horizontal="left" vertical="center" wrapText="1"/>
    </xf>
    <xf numFmtId="49" fontId="27" fillId="40" borderId="42" applyFont="1" applyFill="1" applyBorder="1" applyNumberFormat="1">
      <alignment horizontal="center" vertical="center" wrapText="1"/>
    </xf>
    <xf numFmtId="49" fontId="27" fillId="0" borderId="28" applyFont="1" applyFill="0" applyBorder="1" applyNumberFormat="1">
      <alignment vertical="center" wrapText="1"/>
    </xf>
    <xf numFmtId="0" fontId="47" fillId="0" borderId="28" applyFont="1" applyFill="0" applyBorder="1">
      <alignment horizontal="left" vertical="center"/>
    </xf>
    <xf numFmtId="49" fontId="27" fillId="0" borderId="32" applyFont="1" applyFill="0" applyBorder="1" applyNumberFormat="1">
      <alignment horizontal="center" vertical="center"/>
    </xf>
    <xf numFmtId="0" fontId="27" fillId="0" borderId="32" applyFont="1" applyFill="0" applyBorder="1">
      <alignment horizontal="left" vertical="center" wrapText="1"/>
    </xf>
    <xf numFmtId="0" fontId="27" fillId="0" borderId="33" applyFont="1" applyFill="0" applyBorder="1">
      <alignment horizontal="left" vertical="center" wrapText="1"/>
    </xf>
    <xf numFmtId="49" fontId="56" fillId="0" borderId="35" applyFont="1" applyFill="0" applyBorder="1" applyNumberFormat="1">
      <alignment vertical="top"/>
    </xf>
    <xf numFmtId="49" fontId="56" fillId="0" borderId="45" applyFont="1" applyFill="0" applyBorder="1" applyNumberFormat="1">
      <alignment vertical="top"/>
    </xf>
    <xf numFmtId="49" fontId="28" fillId="0" borderId="0" applyFont="1" applyFill="0" applyBorder="0" applyNumberFormat="1">
      <alignment vertical="top"/>
    </xf>
    <xf numFmtId="0" fontId="27" fillId="0" borderId="21" applyFont="1" applyFill="0" applyBorder="1">
      <alignment horizontal="left" vertical="center" wrapText="1"/>
    </xf>
    <xf numFmtId="0" fontId="27" fillId="39" borderId="0" applyFont="1" applyFill="1" applyBorder="0"/>
    <xf numFmtId="0" fontId="23" fillId="39" borderId="0" applyFont="1" applyFill="1" applyBorder="0"/>
    <xf numFmtId="0" fontId="43" fillId="39" borderId="0" applyFont="1" applyFill="1" applyBorder="0"/>
    <xf numFmtId="0" fontId="40" fillId="39" borderId="0" applyFont="1" applyFill="1" applyBorder="0">
      <alignment horizontal="center"/>
    </xf>
    <xf numFmtId="0" fontId="40" fillId="39" borderId="0" applyFont="1" applyFill="1" applyBorder="0"/>
    <xf numFmtId="0" fontId="57" fillId="39" borderId="0" applyFont="1" applyFill="1" applyBorder="0">
      <alignment horizontal="right" vertical="center"/>
    </xf>
    <xf numFmtId="0" fontId="43" fillId="39" borderId="0" applyFont="1" applyFill="1" applyBorder="0">
      <alignment vertical="center" wrapText="1"/>
    </xf>
    <xf numFmtId="0" fontId="35" fillId="39" borderId="0" applyFont="1" applyFill="1" applyBorder="0">
      <alignment horizontal="left" vertical="center" wrapText="1"/>
    </xf>
    <xf numFmtId="49" fontId="23" fillId="39" borderId="23" applyFont="1" applyFill="1" applyBorder="1" applyNumberFormat="1">
      <alignment horizontal="center" vertical="center" wrapText="1"/>
    </xf>
    <xf numFmtId="49" fontId="27" fillId="39" borderId="23" applyFont="1" applyFill="1" applyBorder="1" applyNumberFormat="1">
      <alignment horizontal="center" vertical="center" wrapText="1"/>
    </xf>
    <xf numFmtId="0" fontId="23" fillId="39" borderId="23" applyFont="1" applyFill="1" applyBorder="1">
      <alignment horizontal="center" vertical="center" wrapText="1"/>
    </xf>
    <xf numFmtId="0" fontId="27" fillId="39" borderId="23" applyFont="1" applyFill="1" applyBorder="1">
      <alignment horizontal="center" vertical="center" wrapText="1"/>
    </xf>
    <xf numFmtId="0" fontId="46" fillId="39" borderId="0" applyFont="1" applyFill="1" applyBorder="0">
      <alignment horizontal="center" vertical="center"/>
    </xf>
    <xf numFmtId="49" fontId="43" fillId="0" borderId="23" applyFont="1" applyFill="0" applyBorder="1" applyNumberFormat="1">
      <alignment horizontal="center" vertical="center"/>
    </xf>
    <xf numFmtId="0" fontId="43" fillId="0" borderId="23" applyFont="1" applyFill="0" applyBorder="1">
      <alignment vertical="center" wrapText="1"/>
    </xf>
    <xf numFmtId="0" fontId="43" fillId="0" borderId="23" applyFont="1" applyFill="0" applyBorder="1">
      <alignment horizontal="left" vertical="center" wrapText="1"/>
    </xf>
    <xf numFmtId="0" fontId="58" fillId="39" borderId="0" applyFont="1" applyFill="1" applyBorder="0"/>
    <xf numFmtId="49" fontId="23" fillId="39" borderId="23" applyFont="1" applyFill="1" applyBorder="1" applyNumberFormat="1">
      <alignment horizontal="center" vertical="center"/>
    </xf>
    <xf numFmtId="0" fontId="23" fillId="39" borderId="23" applyFont="1" applyFill="1" applyBorder="1">
      <alignment vertical="center" wrapText="1"/>
    </xf>
    <xf numFmtId="0" fontId="27" fillId="39" borderId="23" applyFont="1" applyFill="1" applyBorder="1">
      <alignment vertical="center" wrapText="1"/>
    </xf>
    <xf numFmtId="0" fontId="23" fillId="39" borderId="23" applyFont="1" applyFill="1" applyBorder="1">
      <alignment horizontal="left" vertical="center" wrapText="1" indent="1"/>
    </xf>
    <xf numFmtId="49" fontId="23" fillId="38" borderId="23" applyFont="1" applyFill="1" applyBorder="1" applyNumberFormat="1">
      <alignment horizontal="left" vertical="center" wrapText="1"/>
      <protection locked="0"/>
    </xf>
    <xf numFmtId="0" fontId="43" fillId="0" borderId="23" applyFont="1" applyFill="0" applyBorder="1">
      <alignment horizontal="left" vertical="center" wrapText="1" indent="1"/>
    </xf>
    <xf numFmtId="49" fontId="27" fillId="39" borderId="0" applyFont="1" applyFill="1" applyBorder="0" applyNumberFormat="1">
      <alignment horizontal="center" vertical="center" wrapText="1"/>
    </xf>
    <xf numFmtId="0" fontId="27" fillId="39" borderId="29" applyFont="1" applyFill="1" applyBorder="1">
      <alignment horizontal="center" vertical="center" wrapText="1"/>
    </xf>
    <xf numFmtId="0" fontId="23" fillId="39" borderId="23" applyFont="1" applyFill="1" applyBorder="1">
      <alignment horizontal="center" vertical="center"/>
    </xf>
    <xf numFmtId="0" fontId="23" fillId="39" borderId="23" applyFont="1" applyFill="1" applyBorder="1">
      <alignment horizontal="left" vertical="center" wrapText="1" indent="2"/>
    </xf>
    <xf numFmtId="49" fontId="23" fillId="0" borderId="23" applyFont="1" applyFill="0" applyBorder="1" applyNumberFormat="1">
      <alignment horizontal="left" vertical="center" wrapText="1"/>
    </xf>
    <xf numFmtId="49" fontId="27" fillId="39" borderId="0" applyFont="1" applyFill="1" applyBorder="0" applyNumberFormat="1">
      <alignment vertical="center" wrapText="1"/>
    </xf>
    <xf numFmtId="0" fontId="27" fillId="39" borderId="29" applyFont="1" applyFill="1" applyBorder="1">
      <alignment vertical="center" wrapText="1"/>
    </xf>
    <xf numFmtId="0" fontId="27" fillId="41" borderId="21" applyFont="1" applyFill="1" applyBorder="1">
      <alignment horizontal="center"/>
    </xf>
    <xf numFmtId="0" fontId="57" fillId="41" borderId="25" applyFont="1" applyFill="1" applyBorder="1">
      <alignment horizontal="left" vertical="center"/>
    </xf>
    <xf numFmtId="0" fontId="57" fillId="41" borderId="20" applyFont="1" applyFill="1" applyBorder="1">
      <alignment horizontal="left" vertical="center"/>
    </xf>
    <xf numFmtId="49" fontId="43" fillId="39" borderId="23" applyFont="1" applyFill="1" applyBorder="1" applyNumberFormat="1">
      <alignment horizontal="center" vertical="center"/>
    </xf>
    <xf numFmtId="0" fontId="43" fillId="39" borderId="23" applyFont="1" applyFill="1" applyBorder="1">
      <alignment vertical="center" wrapText="1"/>
    </xf>
    <xf numFmtId="0" fontId="43" fillId="39" borderId="23" applyFont="1" applyFill="1" applyBorder="1">
      <alignment horizontal="left" vertical="center" wrapText="1" indent="1"/>
    </xf>
    <xf numFmtId="0" fontId="43" fillId="39" borderId="23" applyFont="1" applyFill="1" applyBorder="1">
      <alignment horizontal="left" vertical="center" wrapText="1" indent="2"/>
    </xf>
    <xf numFmtId="49" fontId="43" fillId="0" borderId="23" applyFont="1" applyFill="0" applyBorder="1" applyNumberFormat="1">
      <alignment horizontal="left" vertical="center" wrapText="1"/>
    </xf>
    <xf numFmtId="0" fontId="23" fillId="39" borderId="23" applyFont="1" applyFill="1" applyBorder="1">
      <alignment horizontal="left" vertical="center" wrapText="1"/>
    </xf>
    <xf numFmtId="49" fontId="23" fillId="35" borderId="23" applyFont="1" applyFill="1" applyBorder="1" applyNumberFormat="1">
      <alignment horizontal="left" vertical="center" wrapText="1"/>
      <protection locked="0"/>
    </xf>
    <xf numFmtId="0" fontId="23" fillId="39" borderId="32" applyFont="1" applyFill="1" applyBorder="1">
      <alignment horizontal="left" vertical="center" wrapText="1"/>
    </xf>
    <xf numFmtId="0" fontId="27" fillId="39" borderId="32" applyFont="1" applyFill="1" applyBorder="1">
      <alignment horizontal="left" vertical="top" wrapText="1"/>
    </xf>
    <xf numFmtId="49" fontId="23" fillId="0" borderId="23" applyFont="1" applyFill="0" applyBorder="1" applyNumberFormat="1">
      <alignment horizontal="left" vertical="center" wrapText="1" indent="1"/>
    </xf>
    <xf numFmtId="0" fontId="27" fillId="39" borderId="42" applyFont="1" applyFill="1" applyBorder="1">
      <alignment horizontal="left" vertical="top" wrapText="1"/>
    </xf>
    <xf numFmtId="0" fontId="49" fillId="39" borderId="0" applyFont="1" applyFill="1" applyBorder="0">
      <alignment horizontal="center" vertical="center" wrapText="1"/>
    </xf>
    <xf numFmtId="49" fontId="23" fillId="38" borderId="23" applyFont="1" applyFill="1" applyBorder="1" applyNumberFormat="1">
      <alignment horizontal="left" vertical="center" wrapText="1" indent="1"/>
      <protection locked="0"/>
    </xf>
    <xf numFmtId="49" fontId="27" fillId="38" borderId="21" applyFont="1" applyFill="1" applyBorder="1" applyNumberFormat="1">
      <alignment horizontal="left" vertical="center" wrapText="1"/>
      <protection locked="0"/>
    </xf>
    <xf numFmtId="0" fontId="27" fillId="39" borderId="30" applyFont="1" applyFill="1" applyBorder="1">
      <alignment horizontal="left" vertical="top" wrapText="1"/>
    </xf>
    <xf numFmtId="0" fontId="59" fillId="39" borderId="0" applyFont="1" applyFill="1" applyBorder="0"/>
    <xf numFmtId="49" fontId="27" fillId="38" borderId="23" applyFont="1" applyFill="1" applyBorder="1" applyNumberFormat="1" quotePrefix="1">
      <alignment horizontal="left" vertical="center" wrapText="1"/>
      <protection locked="0"/>
    </xf>
    <xf numFmtId="49" fontId="27" fillId="35" borderId="23" applyFont="1" applyFill="1" applyBorder="1" applyNumberFormat="1">
      <alignment horizontal="left" vertical="center" wrapText="1"/>
      <protection locked="0"/>
    </xf>
    <xf numFmtId="49" fontId="27" fillId="40" borderId="23" applyFont="1" applyFill="1" applyBorder="1" applyNumberFormat="1">
      <alignment horizontal="left" vertical="center" wrapText="1"/>
    </xf>
    <xf numFmtId="0" fontId="23" fillId="39" borderId="21" applyFont="1" applyFill="1" applyBorder="1">
      <alignment horizontal="left" vertical="center" wrapText="1" indent="1"/>
    </xf>
    <xf numFmtId="49" fontId="27" fillId="40" borderId="21" applyFont="1" applyFill="1" applyBorder="1" applyNumberFormat="1">
      <alignment horizontal="left" vertical="center" wrapText="1"/>
    </xf>
    <xf numFmtId="0" fontId="23" fillId="39" borderId="23" applyFont="1" applyFill="1" applyBorder="1">
      <alignment vertical="top" wrapText="1"/>
    </xf>
    <xf numFmtId="0" fontId="23" fillId="39" borderId="21" applyFont="1" applyFill="1" applyBorder="1">
      <alignment horizontal="left" vertical="center" wrapText="1"/>
    </xf>
    <xf numFmtId="0" fontId="23" fillId="39" borderId="30" applyFont="1" applyFill="1" applyBorder="1">
      <alignment vertical="center" wrapText="1"/>
    </xf>
    <xf numFmtId="0" fontId="48" fillId="0" borderId="0" applyFont="1" applyFill="0" applyBorder="0">
      <alignment horizontal="left" vertical="top" wrapText="1" indent="1"/>
    </xf>
    <xf numFmtId="0" fontId="60" fillId="39" borderId="0" applyFont="1" applyFill="1" applyBorder="0"/>
    <xf numFmtId="0" fontId="52" fillId="39" borderId="0" applyFont="1" applyFill="1" applyBorder="0">
      <alignment horizontal="center"/>
    </xf>
    <xf numFmtId="0" fontId="52" fillId="39" borderId="0" applyFont="1" applyFill="1" applyBorder="0"/>
    <xf numFmtId="0" fontId="61" fillId="39" borderId="0" applyFont="1" applyFill="1" applyBorder="0">
      <alignment horizontal="right" vertical="center"/>
    </xf>
    <xf numFmtId="0" fontId="62" fillId="39" borderId="0" applyFont="1" applyFill="1" applyBorder="0">
      <alignment vertical="center"/>
    </xf>
    <xf numFmtId="0" fontId="61" fillId="39" borderId="0" applyFont="1" applyFill="1" applyBorder="0">
      <alignment horizontal="right" vertical="top"/>
    </xf>
    <xf numFmtId="0" fontId="62" fillId="39" borderId="0" applyFont="1" applyFill="1" applyBorder="0">
      <alignment vertical="center" wrapText="1"/>
    </xf>
    <xf numFmtId="0" fontId="23" fillId="39" borderId="0" applyFont="1" applyFill="1" applyBorder="0">
      <alignment horizontal="center"/>
    </xf>
    <xf numFmtId="0" fontId="63" fillId="39" borderId="0" applyFont="1" applyFill="1" applyBorder="0">
      <alignment horizontal="center" vertical="center" wrapText="1"/>
    </xf>
    <xf numFmtId="0" fontId="63" fillId="39" borderId="0" applyFont="1" applyFill="1" applyBorder="0">
      <alignment horizontal="right" vertical="center" wrapText="1"/>
    </xf>
    <xf numFmtId="0" fontId="63" fillId="0" borderId="0" applyFont="1" applyFill="0" applyBorder="0">
      <alignment vertical="center" wrapText="1"/>
    </xf>
    <xf numFmtId="0" fontId="27" fillId="0" borderId="34" applyFont="1" applyFill="0" applyBorder="1">
      <alignment horizontal="left" vertical="center" wrapText="1" indent="1"/>
    </xf>
    <xf numFmtId="0" fontId="27" fillId="0" borderId="30" applyFont="1" applyFill="0" applyBorder="1">
      <alignment horizontal="left" vertical="center" wrapText="1" indent="1"/>
    </xf>
    <xf numFmtId="0" fontId="27" fillId="0" borderId="35" applyFont="1" applyFill="0" applyBorder="1">
      <alignment horizontal="left" vertical="center" wrapText="1" indent="1"/>
    </xf>
    <xf numFmtId="0" fontId="64" fillId="39" borderId="0" applyFont="1" applyFill="1" applyBorder="0">
      <alignment horizontal="center" vertical="center" wrapText="1"/>
    </xf>
    <xf numFmtId="0" fontId="23" fillId="0" borderId="21" applyFont="1" applyFill="0" applyBorder="1">
      <alignment horizontal="center" vertical="center" wrapText="1"/>
    </xf>
    <xf numFmtId="0" fontId="23" fillId="0" borderId="25" applyFont="1" applyFill="0" applyBorder="1">
      <alignment horizontal="center" vertical="center" wrapText="1"/>
    </xf>
    <xf numFmtId="0" fontId="23" fillId="0" borderId="20" applyFont="1" applyFill="0" applyBorder="1">
      <alignment horizontal="center" vertical="center" wrapText="1"/>
    </xf>
    <xf numFmtId="0" fontId="23" fillId="0" borderId="32" applyFont="1" applyFill="0" applyBorder="1">
      <alignment horizontal="center" vertical="center" wrapText="1"/>
    </xf>
    <xf numFmtId="0" fontId="23" fillId="0" borderId="33" applyFont="1" applyFill="0" applyBorder="1">
      <alignment horizontal="center" vertical="center" wrapText="1"/>
    </xf>
    <xf numFmtId="0" fontId="23" fillId="0" borderId="27" applyFont="1" applyFill="0" applyBorder="1">
      <alignment horizontal="center" vertical="center" wrapText="1"/>
    </xf>
    <xf numFmtId="0" fontId="23" fillId="0" borderId="30" applyFont="1" applyFill="0" applyBorder="1">
      <alignment horizontal="center" vertical="center" wrapText="1"/>
    </xf>
    <xf numFmtId="0" fontId="23" fillId="0" borderId="35" applyFont="1" applyFill="0" applyBorder="1">
      <alignment horizontal="center" vertical="center" wrapText="1"/>
    </xf>
    <xf numFmtId="0" fontId="23" fillId="0" borderId="34" applyFont="1" applyFill="0" applyBorder="1">
      <alignment horizontal="center" vertical="center" wrapText="1"/>
    </xf>
    <xf numFmtId="0" fontId="46" fillId="39" borderId="0" applyFont="1" applyFill="1" applyBorder="0">
      <alignment horizontal="center" vertical="center" wrapText="1"/>
    </xf>
    <xf numFmtId="49" fontId="46" fillId="39" borderId="0" applyFont="1" applyFill="1" applyBorder="0" applyNumberFormat="1">
      <alignment horizontal="center" vertical="center" wrapText="1"/>
    </xf>
    <xf numFmtId="0" fontId="65" fillId="39" borderId="0" applyFont="1" applyFill="1" applyBorder="0">
      <alignment horizontal="center" vertical="center" wrapText="1"/>
    </xf>
    <xf numFmtId="49" fontId="55" fillId="0" borderId="32" applyFont="1" applyFill="0" applyBorder="1" applyNumberFormat="1">
      <alignment horizontal="left" vertical="center" wrapText="1"/>
    </xf>
    <xf numFmtId="49" fontId="55" fillId="0" borderId="23" applyFont="1" applyFill="0" applyBorder="1" applyNumberFormat="1">
      <alignment horizontal="left" vertical="center" wrapText="1"/>
    </xf>
    <xf numFmtId="49" fontId="23" fillId="0" borderId="23" applyFont="1" applyFill="0" applyBorder="1" applyNumberFormat="1">
      <alignment vertical="top" wrapText="1"/>
    </xf>
    <xf numFmtId="0" fontId="55" fillId="0" borderId="0" applyFont="1" applyFill="0" applyBorder="0">
      <alignment vertical="center" wrapText="1"/>
    </xf>
    <xf numFmtId="49" fontId="23" fillId="0" borderId="23" applyFont="1" applyFill="0" applyBorder="1" applyNumberFormat="1">
      <alignment horizontal="center" vertical="center" wrapText="1"/>
    </xf>
    <xf numFmtId="0" fontId="27" fillId="40" borderId="21" applyFont="1" applyFill="1" applyBorder="1">
      <alignment horizontal="left" vertical="center" wrapText="1"/>
    </xf>
    <xf numFmtId="49" fontId="46" fillId="39" borderId="23" applyFont="1" applyFill="1" applyBorder="1" applyNumberFormat="1">
      <alignment horizontal="center" vertical="center" wrapText="1"/>
    </xf>
    <xf numFmtId="4" fontId="23" fillId="38" borderId="23" applyFont="1" applyFill="1" applyBorder="1" applyNumberFormat="1">
      <alignment horizontal="right" vertical="center" wrapText="1"/>
      <protection locked="0"/>
    </xf>
    <xf numFmtId="3" fontId="23" fillId="38" borderId="23" applyFont="1" applyFill="1" applyBorder="1" applyNumberFormat="1">
      <alignment horizontal="right" vertical="center" wrapText="1"/>
      <protection locked="0"/>
    </xf>
    <xf numFmtId="4" fontId="23" fillId="38" borderId="20" applyFont="1" applyFill="1" applyBorder="1" applyNumberFormat="1">
      <alignment horizontal="right" vertical="center" wrapText="1"/>
      <protection locked="0"/>
    </xf>
    <xf numFmtId="0" fontId="23" fillId="35" borderId="23" applyFont="1" applyFill="1" applyBorder="1">
      <alignment horizontal="right" vertical="center" wrapText="1"/>
      <protection locked="0"/>
    </xf>
    <xf numFmtId="3" fontId="23" fillId="0" borderId="20" applyFont="1" applyFill="0" applyBorder="1" applyNumberFormat="1">
      <alignment horizontal="right" vertical="center" wrapText="1"/>
    </xf>
    <xf numFmtId="0" fontId="23" fillId="0" borderId="32" applyFont="1" applyFill="0" applyBorder="1">
      <alignment horizontal="left" vertical="top" wrapText="1"/>
    </xf>
    <xf numFmtId="49" fontId="31" fillId="41" borderId="21" applyFont="1" applyFill="1" applyBorder="1" applyNumberFormat="1">
      <alignment horizontal="center" vertical="center"/>
    </xf>
    <xf numFmtId="0" fontId="47" fillId="41" borderId="25" applyFont="1" applyFill="1" applyBorder="1">
      <alignment vertical="center"/>
    </xf>
    <xf numFmtId="49" fontId="47" fillId="41" borderId="25" applyFont="1" applyFill="1" applyBorder="1" applyNumberFormat="1">
      <alignment vertical="center"/>
    </xf>
    <xf numFmtId="49" fontId="57" fillId="41" borderId="25" applyFont="1" applyFill="1" applyBorder="1" applyNumberFormat="1">
      <alignment vertical="center"/>
    </xf>
    <xf numFmtId="49" fontId="57" fillId="41" borderId="20" applyFont="1" applyFill="1" applyBorder="1" applyNumberFormat="1">
      <alignment vertical="center"/>
    </xf>
    <xf numFmtId="0" fontId="23" fillId="0" borderId="30" applyFont="1" applyFill="0" applyBorder="1">
      <alignment horizontal="left" vertical="top" wrapText="1"/>
    </xf>
    <xf numFmtId="49" fontId="23" fillId="0" borderId="33" applyFont="1" applyFill="0" applyBorder="1" applyNumberFormat="1">
      <alignment horizontal="center" vertical="center" wrapText="1"/>
    </xf>
    <xf numFmtId="0" fontId="27" fillId="40" borderId="26" applyFont="1" applyFill="1" applyBorder="1">
      <alignment horizontal="left" vertical="center" wrapText="1"/>
    </xf>
    <xf numFmtId="0" fontId="49" fillId="39" borderId="23" applyFont="1" applyFill="1" applyBorder="1">
      <alignment horizontal="center" vertical="center" wrapText="1"/>
    </xf>
    <xf numFmtId="49" fontId="27" fillId="38" borderId="23" applyFont="1" applyFill="1" applyBorder="1" applyNumberFormat="1">
      <alignment horizontal="left" vertical="center" wrapText="1"/>
      <protection locked="0"/>
    </xf>
    <xf numFmtId="3" fontId="27" fillId="38" borderId="23" applyFont="1" applyFill="1" applyBorder="1" applyNumberFormat="1">
      <alignment horizontal="right" vertical="center" wrapText="1"/>
      <protection locked="0"/>
    </xf>
    <xf numFmtId="49" fontId="23" fillId="0" borderId="35" applyFont="1" applyFill="0" applyBorder="1" applyNumberFormat="1">
      <alignment horizontal="center" vertical="center" wrapText="1"/>
    </xf>
    <xf numFmtId="0" fontId="27" fillId="40" borderId="45" applyFont="1" applyFill="1" applyBorder="1">
      <alignment horizontal="left" vertical="center" wrapText="1"/>
    </xf>
    <xf numFmtId="0" fontId="27" fillId="0" borderId="26" applyFont="1" applyFill="0" applyBorder="1">
      <alignment horizontal="left" vertical="top" wrapText="1" indent="1"/>
    </xf>
    <xf numFmtId="0" fontId="29" fillId="39" borderId="0" applyFont="1" applyFill="1" applyBorder="0">
      <alignment horizontal="right" vertical="center"/>
    </xf>
    <xf numFmtId="0" fontId="29" fillId="39" borderId="0" applyFont="1" applyFill="1" applyBorder="0">
      <alignment horizontal="right" vertical="center" wrapText="1"/>
    </xf>
    <xf numFmtId="49" fontId="46" fillId="39" borderId="25" applyFont="1" applyFill="1" applyBorder="1" applyNumberFormat="1">
      <alignment horizontal="center" vertical="center" wrapText="1"/>
    </xf>
    <xf numFmtId="49" fontId="27" fillId="0" borderId="23" applyFont="1" applyFill="0" applyBorder="1" applyNumberFormat="1">
      <alignment horizontal="left" vertical="center" wrapText="1"/>
    </xf>
    <xf numFmtId="0" fontId="49" fillId="39" borderId="29" applyFont="1" applyFill="1" applyBorder="1">
      <alignment vertical="top" wrapText="1"/>
    </xf>
    <xf numFmtId="14" fontId="27" fillId="41" borderId="25" applyFont="1" applyFill="1" applyBorder="1" applyNumberFormat="1">
      <alignment horizontal="center" vertical="center" wrapText="1"/>
    </xf>
    <xf numFmtId="14" fontId="53" fillId="41" borderId="25" applyFont="1" applyFill="1" applyBorder="1" applyNumberFormat="1">
      <alignment horizontal="center" vertical="center" wrapText="1"/>
    </xf>
    <xf numFmtId="49" fontId="36" fillId="41" borderId="20" applyFont="1" applyFill="1" applyBorder="1" applyNumberFormat="1">
      <alignment horizontal="left" vertical="center" wrapText="1"/>
    </xf>
    <xf numFmtId="0" fontId="23" fillId="0" borderId="42" applyFont="1" applyFill="0" applyBorder="1">
      <alignment horizontal="left" vertical="top" wrapText="1"/>
    </xf>
    <xf numFmtId="0" fontId="49" fillId="39" borderId="0" applyFont="1" applyFill="1" applyBorder="0">
      <alignment vertical="top" wrapText="1"/>
    </xf>
    <xf numFmtId="0" fontId="43" fillId="39" borderId="30" applyFont="1" applyFill="1" applyBorder="1">
      <alignment horizontal="center" vertical="center" wrapText="1"/>
    </xf>
    <xf numFmtId="14" fontId="27" fillId="40" borderId="30" applyFont="1" applyFill="1" applyBorder="1" applyNumberFormat="1">
      <alignment horizontal="left" vertical="center" wrapText="1"/>
    </xf>
    <xf numFmtId="14" fontId="27" fillId="40" borderId="23" applyFont="1" applyFill="1" applyBorder="1" applyNumberFormat="1">
      <alignment horizontal="center" vertical="center" wrapText="1"/>
    </xf>
    <xf numFmtId="49" fontId="36" fillId="38" borderId="23" applyFont="1" applyFill="1" applyBorder="1" applyNumberFormat="1">
      <alignment horizontal="left" vertical="center" wrapText="1"/>
      <protection locked="0"/>
    </xf>
    <xf numFmtId="0" fontId="43" fillId="0" borderId="0" applyFont="1" applyFill="0" applyBorder="0">
      <alignment horizontal="left" vertical="center" wrapText="1"/>
    </xf>
    <xf numFmtId="49" fontId="43" fillId="0" borderId="0" applyFont="1" applyFill="0" applyBorder="0" applyNumberFormat="1">
      <alignment horizontal="left" vertical="center" wrapText="1"/>
    </xf>
    <xf numFmtId="49" fontId="31" fillId="41" borderId="25" applyFont="1" applyFill="1" applyBorder="1" applyNumberFormat="1">
      <alignment horizontal="center" vertical="center"/>
    </xf>
    <xf numFmtId="49" fontId="57" fillId="41" borderId="25" applyFont="1" applyFill="1" applyBorder="1" applyNumberFormat="1">
      <alignment horizontal="left" vertical="center" indent="1"/>
    </xf>
    <xf numFmtId="49" fontId="57" fillId="41" borderId="20" applyFont="1" applyFill="1" applyBorder="1" applyNumberFormat="1">
      <alignment horizontal="left" vertical="center" indent="1"/>
    </xf>
    <xf numFmtId="0" fontId="48" fillId="0" borderId="0" applyFont="1" applyFill="0" applyBorder="0">
      <alignment vertical="top"/>
    </xf>
    <xf numFmtId="0" fontId="37" fillId="0" borderId="23" applyFont="1" applyFill="0" applyBorder="1">
      <alignment horizontal="center" vertical="center"/>
    </xf>
    <xf numFmtId="49" fontId="27" fillId="0" borderId="29" applyFont="1" applyFill="0" applyBorder="1" applyNumberFormat="1">
      <alignment vertical="top"/>
    </xf>
    <xf numFmtId="0" fontId="27" fillId="39" borderId="23" applyFont="1" applyFill="1" applyBorder="1">
      <alignment horizontal="left" vertical="center" wrapText="1"/>
    </xf>
    <xf numFmtId="0" fontId="27" fillId="0" borderId="23" applyFont="1" applyFill="0" applyBorder="1">
      <alignment vertical="center" wrapText="1"/>
    </xf>
    <xf numFmtId="0" fontId="27" fillId="0" borderId="23" applyFont="1" applyFill="0" applyBorder="1">
      <alignment horizontal="left" vertical="center" wrapText="1" indent="6"/>
    </xf>
    <xf numFmtId="0" fontId="27" fillId="37" borderId="21" applyFont="1" applyFill="1" applyBorder="1">
      <alignment horizontal="left" vertical="center" wrapText="1"/>
    </xf>
    <xf numFmtId="0" fontId="27" fillId="37" borderId="25" applyFont="1" applyFill="1" applyBorder="1">
      <alignment horizontal="left" vertical="center" wrapText="1"/>
    </xf>
    <xf numFmtId="0" fontId="27" fillId="37" borderId="20" applyFont="1" applyFill="1" applyBorder="1">
      <alignment horizontal="left" vertical="center" wrapText="1"/>
    </xf>
    <xf numFmtId="0" fontId="48" fillId="0" borderId="23" applyFont="1" applyFill="0" applyBorder="1">
      <alignment vertical="top" wrapText="1"/>
    </xf>
    <xf numFmtId="0" fontId="37" fillId="0" borderId="21" applyFont="1" applyFill="0" applyBorder="1">
      <alignment horizontal="center" vertical="center"/>
    </xf>
    <xf numFmtId="0" fontId="45" fillId="39" borderId="0" applyFont="1" applyFill="1" applyBorder="0">
      <alignment horizontal="center" vertical="center" wrapText="1"/>
    </xf>
    <xf numFmtId="0" fontId="27" fillId="0" borderId="29" applyFont="1" applyFill="0" applyBorder="1">
      <alignment vertical="center" wrapText="1"/>
    </xf>
    <xf numFmtId="0" fontId="27" fillId="39" borderId="23" applyFont="1" applyFill="1" applyBorder="1">
      <alignment horizontal="left" vertical="center" wrapText="1" indent="1"/>
    </xf>
    <xf numFmtId="0" fontId="27" fillId="39" borderId="23" applyFont="1" applyFill="1" applyBorder="1">
      <alignment horizontal="left" vertical="center" wrapText="1" indent="2"/>
    </xf>
    <xf numFmtId="0" fontId="27" fillId="39" borderId="23" applyFont="1" applyFill="1" applyBorder="1">
      <alignment horizontal="left" vertical="center" wrapText="1" indent="3"/>
    </xf>
    <xf numFmtId="0" fontId="37" fillId="0" borderId="0" applyFont="1" applyFill="0" applyBorder="0">
      <alignment horizontal="center" vertical="center"/>
    </xf>
    <xf numFmtId="0" fontId="43" fillId="0" borderId="29" applyFont="1" applyFill="0" applyBorder="1">
      <alignment horizontal="center" vertical="center" wrapText="1"/>
    </xf>
    <xf numFmtId="0" fontId="27" fillId="39" borderId="23" applyFont="1" applyFill="1" applyBorder="1">
      <alignment horizontal="left" vertical="center" wrapText="1" indent="4"/>
    </xf>
    <xf numFmtId="0" fontId="27" fillId="40" borderId="25" applyFont="1" applyFill="1" applyBorder="1">
      <alignment horizontal="left" vertical="center" wrapText="1"/>
    </xf>
    <xf numFmtId="0" fontId="27" fillId="40" borderId="20" applyFont="1" applyFill="1" applyBorder="1">
      <alignment horizontal="left" vertical="center" wrapText="1"/>
    </xf>
    <xf numFmtId="0" fontId="37" fillId="0" borderId="21" applyFont="1" applyFill="0" applyBorder="1">
      <alignment horizontal="center" vertical="center" wrapText="1"/>
    </xf>
    <xf numFmtId="0" fontId="43" fillId="0" borderId="29" applyFont="1" applyFill="0" applyBorder="1">
      <alignment vertical="center" wrapText="1"/>
    </xf>
    <xf numFmtId="0" fontId="27" fillId="39" borderId="23" applyFont="1" applyFill="1" applyBorder="1">
      <alignment horizontal="left" vertical="center" wrapText="1" indent="5"/>
    </xf>
    <xf numFmtId="0" fontId="27" fillId="40" borderId="23" applyFont="1" applyFill="1" applyBorder="1">
      <alignment horizontal="left" vertical="center" wrapText="1" indent="6"/>
    </xf>
    <xf numFmtId="4" fontId="27" fillId="35" borderId="23" applyFont="1" applyFill="1" applyBorder="1" applyNumberFormat="1">
      <alignment horizontal="right" vertical="center" wrapText="1"/>
      <protection locked="0"/>
    </xf>
    <xf numFmtId="4" fontId="27" fillId="0" borderId="23" applyFont="1" applyFill="0" applyBorder="1" applyNumberFormat="1">
      <alignment horizontal="right" vertical="center" wrapText="1"/>
    </xf>
    <xf numFmtId="298" fontId="27" fillId="35" borderId="23" applyFont="1" applyFill="1" applyBorder="1" applyNumberFormat="1">
      <alignment horizontal="right" vertical="center" wrapText="1"/>
      <protection locked="0"/>
    </xf>
    <xf numFmtId="296" fontId="23" fillId="38" borderId="23" applyFont="1" applyFill="1" applyBorder="1" applyNumberFormat="1">
      <alignment horizontal="center" vertical="center" wrapText="1"/>
      <protection locked="0"/>
    </xf>
    <xf numFmtId="0" fontId="48" fillId="0" borderId="32" applyFont="1" applyFill="0" applyBorder="1">
      <alignment horizontal="left" vertical="top" wrapText="1"/>
    </xf>
    <xf numFmtId="4" fontId="43" fillId="0" borderId="23" applyFont="1" applyFill="0" applyBorder="1" applyNumberFormat="1">
      <alignment horizontal="center" vertical="center" wrapText="1"/>
    </xf>
    <xf numFmtId="49" fontId="23" fillId="38" borderId="23" applyFont="1" applyFill="1" applyBorder="1" applyNumberFormat="1">
      <alignment horizontal="center" vertical="center" wrapText="1"/>
      <protection locked="0"/>
    </xf>
    <xf numFmtId="0" fontId="48" fillId="0" borderId="42" applyFont="1" applyFill="0" applyBorder="1">
      <alignment horizontal="left" vertical="top" wrapText="1"/>
    </xf>
    <xf numFmtId="49" fontId="57" fillId="41" borderId="21" applyFont="1" applyFill="1" applyBorder="1" applyNumberFormat="1">
      <alignment horizontal="left" vertical="center"/>
    </xf>
    <xf numFmtId="49" fontId="47" fillId="41" borderId="25" applyFont="1" applyFill="1" applyBorder="1" applyNumberFormat="1">
      <alignment horizontal="left" vertical="center" indent="6"/>
    </xf>
    <xf numFmtId="49" fontId="27" fillId="41" borderId="20" applyFont="1" applyFill="1" applyBorder="1" applyNumberFormat="1">
      <alignment horizontal="center" vertical="center" wrapText="1"/>
    </xf>
    <xf numFmtId="0" fontId="48" fillId="0" borderId="30" applyFont="1" applyFill="0" applyBorder="1">
      <alignment horizontal="left" vertical="top" wrapText="1"/>
    </xf>
    <xf numFmtId="49" fontId="47" fillId="41" borderId="25" applyFont="1" applyFill="1" applyBorder="1" applyNumberFormat="1">
      <alignment horizontal="left" vertical="center" indent="5"/>
    </xf>
    <xf numFmtId="49" fontId="23" fillId="41" borderId="25" applyFont="1" applyFill="1" applyBorder="1" applyNumberFormat="1">
      <alignment horizontal="center" vertical="center" wrapText="1"/>
    </xf>
    <xf numFmtId="49" fontId="23" fillId="41" borderId="20" applyFont="1" applyFill="1" applyBorder="1" applyNumberFormat="1">
      <alignment horizontal="center" vertical="center" wrapText="1"/>
    </xf>
    <xf numFmtId="49" fontId="47" fillId="41" borderId="25" applyFont="1" applyFill="1" applyBorder="1" applyNumberFormat="1">
      <alignment horizontal="left" vertical="center" indent="4"/>
    </xf>
    <xf numFmtId="49" fontId="66" fillId="0" borderId="26" applyFont="1" applyFill="0" applyBorder="1" applyNumberFormat="1">
      <alignment horizontal="left" vertical="center"/>
    </xf>
    <xf numFmtId="49" fontId="43" fillId="0" borderId="26" applyFont="1" applyFill="0" applyBorder="1" applyNumberFormat="1">
      <alignment horizontal="left" vertical="center" indent="3"/>
    </xf>
    <xf numFmtId="49" fontId="43" fillId="0" borderId="26" applyFont="1" applyFill="0" applyBorder="1" applyNumberFormat="1">
      <alignment horizontal="center" vertical="center" wrapText="1"/>
    </xf>
    <xf numFmtId="49" fontId="43" fillId="0" borderId="0" applyFont="1" applyFill="0" applyBorder="0" applyNumberFormat="1">
      <alignment horizontal="left" vertical="center" indent="2"/>
    </xf>
    <xf numFmtId="49" fontId="43" fillId="0" borderId="0" applyFont="1" applyFill="0" applyBorder="0" applyNumberFormat="1">
      <alignment horizontal="left" vertical="center" indent="1"/>
    </xf>
    <xf numFmtId="4" fontId="37" fillId="0" borderId="23" applyFont="1" applyFill="0" applyBorder="1" applyNumberFormat="1">
      <alignment horizontal="right" vertical="center" wrapText="1"/>
    </xf>
    <xf numFmtId="298" fontId="37" fillId="0" borderId="23" applyFont="1" applyFill="0" applyBorder="1" applyNumberFormat="1">
      <alignment horizontal="right" vertical="center" wrapText="1"/>
    </xf>
    <xf numFmtId="296" fontId="37" fillId="0" borderId="23" applyFont="1" applyFill="0" applyBorder="1" applyNumberFormat="1">
      <alignment horizontal="center" vertical="center" wrapText="1"/>
    </xf>
    <xf numFmtId="49" fontId="37" fillId="0" borderId="23" applyFont="1" applyFill="0" applyBorder="1" applyNumberFormat="1">
      <alignment horizontal="center" vertical="center" wrapText="1"/>
    </xf>
    <xf numFmtId="49" fontId="37" fillId="0" borderId="23" applyFont="1" applyFill="0" applyBorder="1" applyNumberFormat="1">
      <alignment vertical="center" wrapText="1"/>
    </xf>
    <xf numFmtId="0" fontId="67" fillId="39" borderId="0" applyFont="1" applyFill="1" applyBorder="0">
      <alignment vertical="center" wrapText="1"/>
    </xf>
    <xf numFmtId="0" fontId="27" fillId="39" borderId="0" applyFont="1" applyFill="1" applyBorder="0">
      <alignment horizontal="left" vertical="center" wrapText="1"/>
    </xf>
    <xf numFmtId="0" fontId="31" fillId="39" borderId="0" applyFont="1" applyFill="1" applyBorder="0">
      <alignment horizontal="center" vertical="center" wrapText="1"/>
    </xf>
    <xf numFmtId="0" fontId="23" fillId="39" borderId="23" applyFont="1" applyFill="1" applyBorder="1">
      <alignment horizontal="right" vertical="center" wrapText="1" indent="1"/>
    </xf>
    <xf numFmtId="0" fontId="23" fillId="0" borderId="25" applyFont="1" applyFill="0" applyBorder="1">
      <alignment vertical="center"/>
    </xf>
    <xf numFmtId="0" fontId="27" fillId="37" borderId="23" applyFont="1" applyFill="1" applyBorder="1">
      <alignment horizontal="left" vertical="center" wrapText="1" indent="1"/>
    </xf>
    <xf numFmtId="296" fontId="27" fillId="37" borderId="23" applyFont="1" applyFill="1" applyBorder="1" applyNumberFormat="1">
      <alignment horizontal="left" vertical="center" wrapText="1" indent="1"/>
    </xf>
    <xf numFmtId="0" fontId="27" fillId="39" borderId="45" applyFont="1" applyFill="1" applyBorder="1">
      <alignment vertical="center" wrapText="1"/>
    </xf>
    <xf numFmtId="0" fontId="49" fillId="0" borderId="45" applyFont="1" applyFill="0" applyBorder="1">
      <alignment horizontal="center" vertical="center" wrapText="1"/>
    </xf>
    <xf numFmtId="0" fontId="27" fillId="0" borderId="32" applyFont="1" applyFill="0" applyBorder="1">
      <alignment vertical="center" wrapText="1"/>
    </xf>
    <xf numFmtId="0" fontId="23" fillId="39" borderId="21" applyFont="1" applyFill="1" applyBorder="1">
      <alignment horizontal="center" vertical="center" wrapText="1"/>
    </xf>
    <xf numFmtId="0" fontId="23" fillId="39" borderId="25" applyFont="1" applyFill="1" applyBorder="1">
      <alignment horizontal="center" vertical="center" wrapText="1"/>
    </xf>
    <xf numFmtId="0" fontId="23" fillId="39" borderId="20" applyFont="1" applyFill="1" applyBorder="1">
      <alignment horizontal="center" vertical="center" wrapText="1"/>
    </xf>
    <xf numFmtId="0" fontId="27" fillId="39" borderId="32" applyFont="1" applyFill="1" applyBorder="1">
      <alignment horizontal="center" vertical="center" wrapText="1"/>
    </xf>
    <xf numFmtId="49" fontId="47" fillId="41" borderId="32" applyFont="1" applyFill="1" applyBorder="1" applyNumberFormat="1">
      <alignment horizontal="center" vertical="center" textRotation="90" wrapText="1"/>
    </xf>
    <xf numFmtId="0" fontId="27" fillId="0" borderId="42" applyFont="1" applyFill="0" applyBorder="1">
      <alignment vertical="center" wrapText="1"/>
    </xf>
    <xf numFmtId="0" fontId="37" fillId="0" borderId="32" applyFont="1" applyFill="0" applyBorder="1">
      <alignment horizontal="center" vertical="center" wrapText="1"/>
    </xf>
    <xf numFmtId="0" fontId="27" fillId="39" borderId="42" applyFont="1" applyFill="1" applyBorder="1">
      <alignment horizontal="center" vertical="center" wrapText="1"/>
    </xf>
    <xf numFmtId="49" fontId="47" fillId="41" borderId="42" applyFont="1" applyFill="1" applyBorder="1" applyNumberFormat="1">
      <alignment horizontal="center" vertical="center" textRotation="90" wrapText="1"/>
    </xf>
    <xf numFmtId="0" fontId="27" fillId="0" borderId="30" applyFont="1" applyFill="0" applyBorder="1">
      <alignment vertical="center" wrapText="1"/>
    </xf>
    <xf numFmtId="0" fontId="27" fillId="39" borderId="30" applyFont="1" applyFill="1" applyBorder="1">
      <alignment horizontal="center" vertical="center" wrapText="1"/>
    </xf>
    <xf numFmtId="49" fontId="47" fillId="41" borderId="30" applyFont="1" applyFill="1" applyBorder="1" applyNumberFormat="1">
      <alignment horizontal="center" vertical="center" textRotation="90" wrapText="1"/>
    </xf>
    <xf numFmtId="0" fontId="68" fillId="39" borderId="0" applyFont="1" applyFill="1" applyBorder="0">
      <alignment vertical="center" wrapText="1"/>
    </xf>
    <xf numFmtId="0" fontId="69" fillId="39" borderId="0" applyFont="1" applyFill="1" applyBorder="0">
      <alignment vertical="center" wrapText="1"/>
    </xf>
    <xf numFmtId="49" fontId="65" fillId="39" borderId="26" applyFont="1" applyFill="1" applyBorder="1" applyNumberFormat="1">
      <alignment horizontal="left" vertical="center" wrapText="1"/>
    </xf>
    <xf numFmtId="49" fontId="65" fillId="39" borderId="26" applyFont="1" applyFill="1" applyBorder="1" applyNumberFormat="1">
      <alignment horizontal="center" vertical="center" wrapText="1"/>
    </xf>
    <xf numFmtId="0" fontId="43" fillId="39" borderId="26" applyFont="1" applyFill="1" applyBorder="1">
      <alignment horizontal="center" vertical="center" wrapText="1"/>
    </xf>
    <xf numFmtId="0" fontId="65" fillId="39" borderId="26" applyFont="1" applyFill="1" applyBorder="1">
      <alignment horizontal="center" vertical="center" wrapText="1"/>
    </xf>
    <xf numFmtId="0" fontId="37" fillId="0" borderId="0" applyFont="1" applyFill="0" applyBorder="0">
      <alignment horizontal="left" vertical="center" indent="1"/>
    </xf>
    <xf numFmtId="296" fontId="23" fillId="38" borderId="32" applyFont="1" applyFill="1" applyBorder="1" applyNumberFormat="1">
      <alignment horizontal="center" vertical="center" wrapText="1"/>
      <protection locked="0"/>
    </xf>
    <xf numFmtId="4" fontId="27" fillId="0" borderId="32" applyFont="1" applyFill="0" applyBorder="1" applyNumberFormat="1">
      <alignment horizontal="right" vertical="center" wrapText="1"/>
    </xf>
    <xf numFmtId="49" fontId="23" fillId="38" borderId="30" applyFont="1" applyFill="1" applyBorder="1" applyNumberFormat="1">
      <alignment horizontal="center" vertical="center" wrapText="1"/>
      <protection locked="0"/>
    </xf>
    <xf numFmtId="4" fontId="27" fillId="0" borderId="30" applyFont="1" applyFill="0" applyBorder="1" applyNumberFormat="1">
      <alignment horizontal="right" vertical="center" wrapText="1"/>
    </xf>
    <xf numFmtId="49" fontId="27" fillId="0" borderId="0" applyFont="1" applyFill="0" applyBorder="0" applyNumberFormat="1">
      <alignment vertical="center" wrapText="1"/>
    </xf>
    <xf numFmtId="0" fontId="67" fillId="0" borderId="0" applyFont="1" applyFill="0" applyBorder="0">
      <alignment vertical="center" wrapText="1"/>
    </xf>
    <xf numFmtId="0" fontId="27" fillId="0" borderId="23" applyFont="1" applyFill="0" applyBorder="1">
      <alignment horizontal="center" vertical="center"/>
    </xf>
    <xf numFmtId="0" fontId="27" fillId="0" borderId="21" applyFont="1" applyFill="0" applyBorder="1">
      <alignment horizontal="center" vertical="center"/>
    </xf>
    <xf numFmtId="0" fontId="27" fillId="0" borderId="0" applyFont="1" applyFill="0" applyBorder="0">
      <alignment horizontal="center" vertical="center"/>
    </xf>
    <xf numFmtId="49" fontId="27" fillId="0" borderId="23" applyFont="1" applyFill="0" applyBorder="1" applyNumberFormat="1">
      <alignment vertical="center" wrapText="1"/>
    </xf>
    <xf numFmtId="0" fontId="55" fillId="0" borderId="0" applyFont="1" applyFill="0" applyBorder="0">
      <alignment horizontal="left" vertical="center" indent="1"/>
    </xf>
    <xf numFmtId="298" fontId="27" fillId="0" borderId="23" applyFont="1" applyFill="0" applyBorder="1" applyNumberFormat="1">
      <alignment horizontal="right" vertical="center" wrapText="1"/>
    </xf>
    <xf numFmtId="0" fontId="23" fillId="39" borderId="26" applyFont="1" applyFill="1" applyBorder="1">
      <alignment horizontal="center" vertical="center" wrapText="1"/>
    </xf>
    <xf numFmtId="0" fontId="43" fillId="0" borderId="32" applyFont="1" applyFill="0" applyBorder="1">
      <alignment horizontal="center" vertical="center" wrapText="1"/>
    </xf>
    <xf numFmtId="0" fontId="43" fillId="0" borderId="23" applyFont="1" applyFill="0" applyBorder="1">
      <alignment horizontal="left" vertical="center" wrapText="1" indent="4"/>
    </xf>
    <xf numFmtId="0" fontId="43" fillId="0" borderId="23" applyFont="1" applyFill="0" applyBorder="1">
      <alignment horizontal="left" vertical="center" wrapText="1" indent="6"/>
    </xf>
    <xf numFmtId="0" fontId="43" fillId="0" borderId="21" applyFont="1" applyFill="0" applyBorder="1">
      <alignment horizontal="left" vertical="center" wrapText="1"/>
    </xf>
    <xf numFmtId="0" fontId="43" fillId="0" borderId="25" applyFont="1" applyFill="0" applyBorder="1">
      <alignment horizontal="left" vertical="center" wrapText="1"/>
    </xf>
    <xf numFmtId="0" fontId="43" fillId="0" borderId="20" applyFont="1" applyFill="0" applyBorder="1">
      <alignment horizontal="left" vertical="center" wrapText="1"/>
    </xf>
    <xf numFmtId="0" fontId="43" fillId="0" borderId="23" applyFont="1" applyFill="0" applyBorder="1">
      <alignment vertical="top" wrapText="1"/>
    </xf>
    <xf numFmtId="49" fontId="66" fillId="0" borderId="21" applyFont="1" applyFill="0" applyBorder="1" applyNumberFormat="1">
      <alignment horizontal="left" vertical="center"/>
    </xf>
    <xf numFmtId="49" fontId="43" fillId="0" borderId="25" applyFont="1" applyFill="0" applyBorder="1" applyNumberFormat="1">
      <alignment horizontal="left" vertical="center" indent="4"/>
    </xf>
    <xf numFmtId="49" fontId="43" fillId="0" borderId="25" applyFont="1" applyFill="0" applyBorder="1" applyNumberFormat="1">
      <alignment horizontal="center" vertical="center" wrapText="1"/>
    </xf>
    <xf numFmtId="49" fontId="43" fillId="0" borderId="20" applyFont="1" applyFill="0" applyBorder="1" applyNumberFormat="1">
      <alignment horizontal="center" vertical="center" wrapText="1"/>
    </xf>
    <xf numFmtId="0" fontId="43" fillId="0" borderId="0" applyFont="1" applyFill="0" applyBorder="0">
      <alignment horizontal="center" vertical="center"/>
    </xf>
    <xf numFmtId="0" fontId="27" fillId="39" borderId="32" applyFont="1" applyFill="1" applyBorder="1">
      <alignment horizontal="left" vertical="center" wrapText="1"/>
    </xf>
    <xf numFmtId="0" fontId="27" fillId="39" borderId="32" applyFont="1" applyFill="1" applyBorder="1">
      <alignment horizontal="left" vertical="center" wrapText="1" indent="2"/>
    </xf>
    <xf numFmtId="0" fontId="27" fillId="0" borderId="32" applyFont="1" applyFill="0" applyBorder="1">
      <alignment horizontal="left" vertical="center" wrapText="1" indent="6"/>
    </xf>
    <xf numFmtId="0" fontId="27" fillId="37" borderId="33" applyFont="1" applyFill="1" applyBorder="1">
      <alignment horizontal="left" vertical="center" wrapText="1"/>
    </xf>
    <xf numFmtId="0" fontId="27" fillId="37" borderId="26" applyFont="1" applyFill="1" applyBorder="1">
      <alignment horizontal="left" vertical="center" wrapText="1"/>
    </xf>
    <xf numFmtId="0" fontId="27" fillId="37" borderId="27" applyFont="1" applyFill="1" applyBorder="1">
      <alignment horizontal="left" vertical="center" wrapText="1"/>
    </xf>
    <xf numFmtId="0" fontId="27" fillId="37" borderId="23" applyFont="1" applyFill="1" applyBorder="1">
      <alignment horizontal="left" vertical="center" wrapText="1"/>
    </xf>
    <xf numFmtId="0" fontId="48" fillId="0" borderId="20" applyFont="1" applyFill="0" applyBorder="1">
      <alignment vertical="top" wrapText="1"/>
    </xf>
    <xf numFmtId="0" fontId="43" fillId="0" borderId="20" applyFont="1" applyFill="0" applyBorder="1">
      <alignment vertical="top" wrapText="1"/>
    </xf>
    <xf numFmtId="0" fontId="27" fillId="40" borderId="23" applyFont="1" applyFill="1" applyBorder="1">
      <alignment horizontal="left" vertical="center" wrapText="1"/>
    </xf>
    <xf numFmtId="0" fontId="27" fillId="39" borderId="30" applyFont="1" applyFill="1" applyBorder="1">
      <alignment horizontal="left" vertical="center" wrapText="1"/>
    </xf>
    <xf numFmtId="0" fontId="27" fillId="40" borderId="30" applyFont="1" applyFill="1" applyBorder="1">
      <alignment horizontal="left" vertical="center" wrapText="1" indent="6"/>
    </xf>
    <xf numFmtId="0" fontId="27" fillId="0" borderId="30" applyFont="1" applyFill="0" applyBorder="1">
      <alignment horizontal="left" vertical="center" wrapText="1" indent="6"/>
    </xf>
    <xf numFmtId="4" fontId="27" fillId="35" borderId="30" applyFont="1" applyFill="1" applyBorder="1" applyNumberFormat="1">
      <alignment horizontal="right" vertical="center" wrapText="1"/>
      <protection locked="0"/>
    </xf>
    <xf numFmtId="298" fontId="27" fillId="35" borderId="30" applyFont="1" applyFill="1" applyBorder="1" applyNumberFormat="1">
      <alignment horizontal="right" vertical="center" wrapText="1"/>
      <protection locked="0"/>
    </xf>
    <xf numFmtId="296" fontId="23" fillId="38" borderId="30" applyFont="1" applyFill="1" applyBorder="1" applyNumberFormat="1">
      <alignment horizontal="center" vertical="center" wrapText="1"/>
      <protection locked="0"/>
    </xf>
    <xf numFmtId="0" fontId="27" fillId="40" borderId="27" applyFont="1" applyFill="1" applyBorder="1">
      <alignment horizontal="left" vertical="center" wrapText="1"/>
    </xf>
    <xf numFmtId="298" fontId="27" fillId="35" borderId="21" applyFont="1" applyFill="1" applyBorder="1" applyNumberFormat="1">
      <alignment horizontal="right" vertical="center" wrapText="1"/>
      <protection locked="0"/>
    </xf>
    <xf numFmtId="4" fontId="27" fillId="35" borderId="20" applyFont="1" applyFill="1" applyBorder="1" applyNumberFormat="1">
      <alignment horizontal="right" vertical="center" wrapText="1"/>
      <protection locked="0"/>
    </xf>
    <xf numFmtId="0" fontId="48" fillId="0" borderId="32" applyFont="1" applyFill="0" applyBorder="1">
      <alignment vertical="top" wrapText="1"/>
    </xf>
    <xf numFmtId="0" fontId="27" fillId="35" borderId="23" applyFont="1" applyFill="1" applyBorder="1">
      <alignment horizontal="left" vertical="center" wrapText="1" indent="7"/>
      <protection locked="0"/>
    </xf>
    <xf numFmtId="4" fontId="43" fillId="0" borderId="21" applyFont="1" applyFill="0" applyBorder="1" applyNumberFormat="1">
      <alignment horizontal="center" vertical="center" wrapText="1"/>
    </xf>
    <xf numFmtId="4" fontId="27" fillId="0" borderId="20" applyFont="1" applyFill="0" applyBorder="1" applyNumberFormat="1">
      <alignment horizontal="right" vertical="center" wrapText="1"/>
    </xf>
    <xf numFmtId="0" fontId="27" fillId="41" borderId="25" applyFont="1" applyFill="1" applyBorder="1">
      <alignment horizontal="left" vertical="center" wrapText="1" indent="6"/>
    </xf>
    <xf numFmtId="4" fontId="27" fillId="41" borderId="25" applyFont="1" applyFill="1" applyBorder="1" applyNumberFormat="1">
      <alignment horizontal="right" vertical="center" wrapText="1"/>
    </xf>
    <xf numFmtId="4" fontId="43" fillId="41" borderId="25" applyFont="1" applyFill="1" applyBorder="1" applyNumberFormat="1">
      <alignment horizontal="center" vertical="center" wrapText="1"/>
    </xf>
    <xf numFmtId="4" fontId="27" fillId="41" borderId="20" applyFont="1" applyFill="1" applyBorder="1" applyNumberFormat="1">
      <alignment horizontal="right" vertical="center" wrapText="1"/>
    </xf>
    <xf numFmtId="49" fontId="27" fillId="41" borderId="45" applyFont="1" applyFill="1" applyBorder="1" applyNumberFormat="1">
      <alignment horizontal="center" vertical="center" wrapText="1"/>
    </xf>
    <xf numFmtId="0" fontId="27" fillId="0" borderId="26" applyFont="1" applyFill="0" applyBorder="1">
      <alignment horizontal="center" vertical="center" wrapText="1"/>
    </xf>
    <xf numFmtId="0" fontId="27" fillId="0" borderId="45" applyFont="1" applyFill="0" applyBorder="1">
      <alignment horizontal="center" vertical="center" wrapText="1"/>
    </xf>
    <xf numFmtId="0" fontId="23" fillId="0" borderId="42" applyFont="1" applyFill="0" applyBorder="1">
      <alignment horizontal="center" vertical="center" wrapText="1"/>
    </xf>
    <xf numFmtId="0" fontId="55" fillId="0" borderId="0" applyFont="1" applyFill="0" applyBorder="0">
      <alignment horizontal="center" vertical="center"/>
    </xf>
    <xf numFmtId="0" fontId="44" fillId="39" borderId="0" applyFont="1" applyFill="1" applyBorder="0">
      <alignment horizontal="center" vertical="center" wrapText="1"/>
    </xf>
    <xf numFmtId="0" fontId="43" fillId="0" borderId="23" applyFont="1" applyFill="0" applyBorder="1">
      <alignment horizontal="left" vertical="center" wrapText="1" indent="5"/>
    </xf>
    <xf numFmtId="0" fontId="43" fillId="0" borderId="29" applyFont="1" applyFill="0" applyBorder="1">
      <alignment horizontal="center" vertical="top" wrapText="1"/>
    </xf>
    <xf numFmtId="49" fontId="27" fillId="38" borderId="32" applyFont="1" applyFill="1" applyBorder="1" applyNumberFormat="1">
      <alignment horizontal="left" vertical="center" wrapText="1" indent="6"/>
      <protection locked="0"/>
    </xf>
    <xf numFmtId="0" fontId="49" fillId="0" borderId="23" applyFont="1" applyFill="0" applyBorder="1">
      <alignment horizontal="center" vertical="center" wrapText="1"/>
    </xf>
    <xf numFmtId="0" fontId="27" fillId="0" borderId="23" applyFont="1" applyFill="0" applyBorder="1">
      <alignment horizontal="left" vertical="center" wrapText="1" indent="4"/>
    </xf>
    <xf numFmtId="0" fontId="27" fillId="39" borderId="42" applyFont="1" applyFill="1" applyBorder="1">
      <alignment horizontal="left" vertical="center" wrapText="1"/>
    </xf>
    <xf numFmtId="49" fontId="27" fillId="38" borderId="42" applyFont="1" applyFill="1" applyBorder="1" applyNumberFormat="1">
      <alignment horizontal="left" vertical="center" wrapText="1" indent="6"/>
      <protection locked="0"/>
    </xf>
    <xf numFmtId="298" fontId="27" fillId="41" borderId="20" applyFont="1" applyFill="1" applyBorder="1" applyNumberFormat="1">
      <alignment horizontal="right" vertical="center" wrapText="1"/>
    </xf>
    <xf numFmtId="49" fontId="47" fillId="41" borderId="21" applyFont="1" applyFill="1" applyBorder="1" applyNumberFormat="1">
      <alignment horizontal="left" vertical="center"/>
    </xf>
    <xf numFmtId="298" fontId="27" fillId="41" borderId="25" applyFont="1" applyFill="1" applyBorder="1" applyNumberFormat="1">
      <alignment horizontal="right" vertical="center" wrapText="1"/>
    </xf>
    <xf numFmtId="4" fontId="27" fillId="0" borderId="42" applyFont="1" applyFill="0" applyBorder="1" applyNumberFormat="1">
      <alignment horizontal="right" vertical="center" wrapText="1"/>
    </xf>
    <xf numFmtId="49" fontId="47" fillId="41" borderId="21" applyFont="1" applyFill="1" applyBorder="1" applyNumberFormat="1">
      <alignment horizontal="left" vertical="center" indent="1"/>
    </xf>
    <xf numFmtId="49" fontId="27" fillId="38" borderId="30" applyFont="1" applyFill="1" applyBorder="1" applyNumberFormat="1">
      <alignment horizontal="left" vertical="center" wrapText="1" indent="6"/>
      <protection locked="0"/>
    </xf>
    <xf numFmtId="4" fontId="43" fillId="41" borderId="20" applyFont="1" applyFill="1" applyBorder="1" applyNumberFormat="1">
      <alignment horizontal="center" vertical="center" wrapText="1"/>
    </xf>
    <xf numFmtId="49" fontId="47" fillId="41" borderId="21" applyFont="1" applyFill="1" applyBorder="1" applyNumberFormat="1">
      <alignment vertical="center" wrapText="1"/>
    </xf>
    <xf numFmtId="49" fontId="47" fillId="41" borderId="25" applyFont="1" applyFill="1" applyBorder="1" applyNumberFormat="1">
      <alignment vertical="center" wrapText="1"/>
    </xf>
    <xf numFmtId="49" fontId="43" fillId="0" borderId="29" applyFont="1" applyFill="0" applyBorder="1" applyNumberFormat="1">
      <alignment vertical="top"/>
    </xf>
    <xf numFmtId="49" fontId="43" fillId="0" borderId="0" applyFont="1" applyFill="0" applyBorder="0" applyNumberFormat="1">
      <alignment horizontal="center" vertical="center" wrapText="1"/>
    </xf>
    <xf numFmtId="0" fontId="43" fillId="0" borderId="29" applyFont="1" applyFill="0" applyBorder="1">
      <alignment horizontal="left" vertical="center" wrapText="1" indent="1"/>
    </xf>
    <xf numFmtId="4" fontId="43" fillId="0" borderId="23" applyFont="1" applyFill="0" applyBorder="1" applyNumberFormat="1">
      <alignment horizontal="right" vertical="center" wrapText="1"/>
    </xf>
    <xf numFmtId="298" fontId="43" fillId="0" borderId="23" applyFont="1" applyFill="0" applyBorder="1" applyNumberFormat="1">
      <alignment horizontal="right" vertical="center" wrapText="1"/>
    </xf>
    <xf numFmtId="296" fontId="43" fillId="0" borderId="23" applyFont="1" applyFill="0" applyBorder="1" applyNumberFormat="1">
      <alignment horizontal="center" vertical="center" wrapText="1"/>
    </xf>
    <xf numFmtId="49" fontId="43" fillId="0" borderId="23" applyFont="1" applyFill="0" applyBorder="1" applyNumberFormat="1">
      <alignment horizontal="center" vertical="center" wrapText="1"/>
    </xf>
    <xf numFmtId="0" fontId="37" fillId="0" borderId="0" applyFont="1" applyFill="0" applyBorder="0">
      <alignment horizontal="left" vertical="center"/>
    </xf>
    <xf numFmtId="0" fontId="70" fillId="39" borderId="0" applyFont="1" applyFill="1" applyBorder="0">
      <alignment vertical="center" wrapText="1"/>
    </xf>
    <xf numFmtId="0" fontId="27" fillId="39" borderId="33" applyFont="1" applyFill="1" applyBorder="1">
      <alignment horizontal="center" vertical="center" wrapText="1"/>
    </xf>
    <xf numFmtId="0" fontId="23" fillId="39" borderId="33" applyFont="1" applyFill="1" applyBorder="1">
      <alignment horizontal="center" vertical="center" wrapText="1"/>
    </xf>
    <xf numFmtId="0" fontId="23" fillId="39" borderId="27" applyFont="1" applyFill="1" applyBorder="1">
      <alignment horizontal="center" vertical="center" wrapText="1"/>
    </xf>
    <xf numFmtId="0" fontId="27" fillId="39" borderId="28" applyFont="1" applyFill="1" applyBorder="1">
      <alignment horizontal="center" vertical="center" wrapText="1"/>
    </xf>
    <xf numFmtId="0" fontId="23" fillId="39" borderId="28" applyFont="1" applyFill="1" applyBorder="1">
      <alignment horizontal="center" vertical="center" wrapText="1"/>
    </xf>
    <xf numFmtId="0" fontId="23" fillId="39" borderId="0" applyFont="1" applyFill="1" applyBorder="0">
      <alignment horizontal="center" vertical="center" wrapText="1"/>
    </xf>
    <xf numFmtId="0" fontId="23" fillId="39" borderId="29" applyFont="1" applyFill="1" applyBorder="1">
      <alignment horizontal="center" vertical="center" wrapText="1"/>
    </xf>
    <xf numFmtId="0" fontId="27" fillId="37" borderId="23" applyFont="1" applyFill="1" applyBorder="1">
      <alignment horizontal="center" vertical="center" wrapText="1"/>
    </xf>
    <xf numFmtId="0" fontId="27" fillId="38" borderId="23" applyFont="1" applyFill="1" applyBorder="1">
      <alignment horizontal="center" vertical="center" wrapText="1"/>
      <protection locked="0"/>
    </xf>
    <xf numFmtId="0" fontId="27" fillId="39" borderId="35" applyFont="1" applyFill="1" applyBorder="1">
      <alignment horizontal="center" vertical="center" wrapText="1"/>
    </xf>
    <xf numFmtId="0" fontId="23" fillId="39" borderId="35" applyFont="1" applyFill="1" applyBorder="1">
      <alignment horizontal="center" vertical="center" wrapText="1"/>
    </xf>
    <xf numFmtId="0" fontId="23" fillId="39" borderId="45" applyFont="1" applyFill="1" applyBorder="1">
      <alignment horizontal="center" vertical="center" wrapText="1"/>
    </xf>
    <xf numFmtId="0" fontId="23" fillId="39" borderId="34" applyFont="1" applyFill="1" applyBorder="1">
      <alignment horizontal="center" vertical="center" wrapText="1"/>
    </xf>
    <xf numFmtId="0" fontId="27" fillId="0" borderId="23" applyFont="1" applyFill="0" applyBorder="1">
      <alignment horizontal="left" vertical="center" wrapText="1" indent="1"/>
    </xf>
    <xf numFmtId="49" fontId="27" fillId="41" borderId="21" applyFont="1" applyFill="1" applyBorder="1" applyNumberFormat="1">
      <alignment horizontal="center" vertical="center" wrapText="1"/>
    </xf>
    <xf numFmtId="49" fontId="55" fillId="0" borderId="29" applyFont="1" applyFill="0" applyBorder="1" applyNumberFormat="1">
      <alignment vertical="top"/>
    </xf>
    <xf numFmtId="0" fontId="70" fillId="0" borderId="0" applyFont="1" applyFill="0" applyBorder="0">
      <alignment vertical="center" wrapText="1"/>
    </xf>
    <xf numFmtId="0" fontId="27" fillId="35" borderId="21" applyFont="1" applyFill="1" applyBorder="1">
      <alignment horizontal="left" vertical="center" wrapText="1"/>
      <protection locked="0"/>
    </xf>
    <xf numFmtId="0" fontId="27" fillId="35" borderId="25" applyFont="1" applyFill="1" applyBorder="1">
      <alignment horizontal="left" vertical="center" wrapText="1"/>
      <protection locked="0"/>
    </xf>
    <xf numFmtId="0" fontId="27" fillId="35" borderId="20" applyFont="1" applyFill="1" applyBorder="1">
      <alignment horizontal="left" vertical="center" wrapText="1"/>
      <protection locked="0"/>
    </xf>
    <xf numFmtId="49" fontId="27" fillId="35" borderId="21" applyFont="1" applyFill="1" applyBorder="1" applyNumberFormat="1">
      <alignment horizontal="left" vertical="center" wrapText="1"/>
      <protection locked="0"/>
    </xf>
    <xf numFmtId="49" fontId="27" fillId="35" borderId="25" applyFont="1" applyFill="1" applyBorder="1" applyNumberFormat="1">
      <alignment horizontal="left" vertical="center" wrapText="1"/>
      <protection locked="0"/>
    </xf>
    <xf numFmtId="49" fontId="27" fillId="35" borderId="20" applyFont="1" applyFill="1" applyBorder="1" applyNumberFormat="1">
      <alignment horizontal="left" vertical="center" wrapText="1"/>
      <protection locked="0"/>
    </xf>
    <xf numFmtId="49" fontId="27" fillId="35" borderId="23" applyFont="1" applyFill="1" applyBorder="1" applyNumberFormat="1">
      <alignment horizontal="left" vertical="center" wrapText="1" indent="6"/>
      <protection locked="0"/>
    </xf>
    <xf numFmtId="4" fontId="27" fillId="0" borderId="33" applyFont="1" applyFill="0" applyBorder="1" applyNumberFormat="1">
      <alignment horizontal="right" vertical="center" wrapText="1"/>
    </xf>
    <xf numFmtId="0" fontId="48" fillId="0" borderId="23" applyFont="1" applyFill="0" applyBorder="1">
      <alignment horizontal="left" vertical="top" wrapText="1"/>
    </xf>
    <xf numFmtId="4" fontId="27" fillId="0" borderId="35" applyFont="1" applyFill="0" applyBorder="1" applyNumberFormat="1">
      <alignment horizontal="right" vertical="center" wrapText="1"/>
    </xf>
    <xf numFmtId="49" fontId="23" fillId="41" borderId="34" applyFont="1" applyFill="1" applyBorder="1" applyNumberFormat="1">
      <alignment horizontal="center" vertical="center" wrapText="1"/>
    </xf>
    <xf numFmtId="49" fontId="47" fillId="41" borderId="25" applyFont="1" applyFill="1" applyBorder="1" applyNumberFormat="1">
      <alignment horizontal="left" vertical="center" indent="3"/>
    </xf>
    <xf numFmtId="49" fontId="27" fillId="35" borderId="32" applyFont="1" applyFill="1" applyBorder="1" applyNumberFormat="1">
      <alignment horizontal="left" vertical="center" wrapText="1" indent="6"/>
      <protection locked="0"/>
    </xf>
    <xf numFmtId="4" fontId="27" fillId="38" borderId="23" applyFont="1" applyFill="1" applyBorder="1" applyNumberFormat="1">
      <alignment horizontal="left" vertical="center" wrapText="1" indent="1"/>
      <protection locked="0"/>
    </xf>
    <xf numFmtId="0" fontId="27" fillId="0" borderId="0" applyFont="1" applyFill="0" applyBorder="0">
      <alignment horizontal="left" vertical="center"/>
    </xf>
    <xf numFmtId="0" fontId="27" fillId="38" borderId="20" applyFont="1" applyFill="1" applyBorder="1">
      <alignment horizontal="center" vertical="center" wrapText="1"/>
      <protection locked="0"/>
    </xf>
    <xf numFmtId="0" fontId="27" fillId="39" borderId="34" applyFont="1" applyFill="1" applyBorder="1">
      <alignment horizontal="center" vertical="center" wrapText="1"/>
    </xf>
    <xf numFmtId="0" fontId="71" fillId="39" borderId="0" applyFont="1" applyFill="1" applyBorder="0">
      <alignment horizontal="center" vertical="center" wrapText="1"/>
    </xf>
    <xf numFmtId="0" fontId="43" fillId="39" borderId="23" applyFont="1" applyFill="1" applyBorder="1">
      <alignment horizontal="left" vertical="center" wrapText="1" indent="3"/>
    </xf>
    <xf numFmtId="4" fontId="27" fillId="38" borderId="23" applyFont="1" applyFill="1" applyBorder="1" applyNumberFormat="1">
      <alignment horizontal="center" vertical="center" wrapText="1"/>
      <protection locked="0"/>
    </xf>
    <xf numFmtId="49" fontId="27" fillId="40" borderId="27" applyFont="1" applyFill="1" applyBorder="1" applyNumberFormat="1">
      <alignment horizontal="center" vertical="center" wrapText="1"/>
    </xf>
    <xf numFmtId="49" fontId="27" fillId="35" borderId="42" applyFont="1" applyFill="1" applyBorder="1" applyNumberFormat="1">
      <alignment horizontal="left" vertical="center" wrapText="1" indent="6"/>
      <protection locked="0"/>
    </xf>
    <xf numFmtId="49" fontId="27" fillId="40" borderId="34" applyFont="1" applyFill="1" applyBorder="1" applyNumberFormat="1">
      <alignment horizontal="center" vertical="center" wrapText="1"/>
    </xf>
    <xf numFmtId="49" fontId="47" fillId="41" borderId="45" applyFont="1" applyFill="1" applyBorder="1" applyNumberFormat="1">
      <alignment horizontal="left" vertical="center"/>
    </xf>
    <xf numFmtId="49" fontId="27" fillId="35" borderId="30" applyFont="1" applyFill="1" applyBorder="1" applyNumberFormat="1">
      <alignment horizontal="left" vertical="center" wrapText="1" indent="6"/>
      <protection locked="0"/>
    </xf>
    <xf numFmtId="0" fontId="43" fillId="0" borderId="26" applyFont="1" applyFill="0" applyBorder="1">
      <alignment horizontal="left" vertical="center" wrapText="1"/>
    </xf>
    <xf numFmtId="0" fontId="27" fillId="0" borderId="46" applyFont="1" applyFill="0" applyBorder="1">
      <alignment horizontal="center" vertical="center" wrapText="1"/>
    </xf>
    <xf numFmtId="0" fontId="27" fillId="38" borderId="23" applyFont="1" applyFill="1" applyBorder="1">
      <alignment horizontal="left" vertical="center" wrapText="1" indent="2"/>
      <protection locked="0"/>
    </xf>
    <xf numFmtId="0" fontId="43" fillId="0" borderId="46" applyFont="1" applyFill="0" applyBorder="1">
      <alignment horizontal="center" vertical="center" wrapText="1"/>
    </xf>
    <xf numFmtId="0" fontId="43" fillId="0" borderId="23" applyFont="1" applyFill="0" applyBorder="1">
      <alignment horizontal="left" vertical="center" wrapText="1" indent="2"/>
    </xf>
    <xf numFmtId="0" fontId="27" fillId="0" borderId="23" applyFont="1" applyFill="0" applyBorder="1">
      <alignment horizontal="left" vertical="center" wrapText="1" indent="3"/>
    </xf>
    <xf numFmtId="49" fontId="27" fillId="38" borderId="23" applyFont="1" applyFill="1" applyBorder="1" applyNumberFormat="1">
      <alignment horizontal="center" vertical="center" wrapText="1"/>
      <protection locked="0"/>
    </xf>
    <xf numFmtId="0" fontId="27" fillId="35" borderId="23" applyFont="1" applyFill="1" applyBorder="1">
      <alignment horizontal="left" vertical="center" wrapText="1"/>
      <protection locked="0"/>
    </xf>
    <xf numFmtId="0" fontId="27" fillId="0" borderId="20" applyFont="1" applyFill="0" applyBorder="1">
      <alignment vertical="top" wrapText="1"/>
    </xf>
    <xf numFmtId="299" fontId="27" fillId="35" borderId="23" applyFont="1" applyFill="1" applyBorder="1" applyNumberFormat="1">
      <alignment horizontal="right" vertical="center" wrapText="1"/>
      <protection locked="0"/>
    </xf>
    <xf numFmtId="0" fontId="27" fillId="0" borderId="27" applyFont="1" applyFill="0" applyBorder="1">
      <alignment vertical="center" wrapText="1"/>
    </xf>
    <xf numFmtId="0" fontId="66" fillId="39" borderId="0" applyFont="1" applyFill="1" applyBorder="0">
      <alignment horizontal="right" vertical="center"/>
    </xf>
    <xf numFmtId="0" fontId="27" fillId="0" borderId="21" applyFont="1" applyFill="0" applyBorder="1">
      <alignment vertical="center" wrapText="1"/>
    </xf>
    <xf numFmtId="0" fontId="27" fillId="0" borderId="25" applyFont="1" applyFill="0" applyBorder="1">
      <alignment horizontal="right" vertical="center" wrapText="1" indent="1"/>
    </xf>
    <xf numFmtId="0" fontId="27" fillId="0" borderId="20" applyFont="1" applyFill="0" applyBorder="1">
      <alignment horizontal="right" vertical="center" wrapText="1" indent="1"/>
    </xf>
    <xf numFmtId="0" fontId="27" fillId="37" borderId="21" applyFont="1" applyFill="1" applyBorder="1">
      <alignment horizontal="left" vertical="top" wrapText="1"/>
    </xf>
    <xf numFmtId="0" fontId="27" fillId="0" borderId="21" applyFont="1" applyFill="0" applyBorder="1">
      <alignment horizontal="right" vertical="center" wrapText="1"/>
    </xf>
    <xf numFmtId="0" fontId="27" fillId="0" borderId="25" applyFont="1" applyFill="0" applyBorder="1">
      <alignment horizontal="right" vertical="center" wrapText="1"/>
    </xf>
    <xf numFmtId="4" fontId="27" fillId="38" borderId="23" applyFont="1" applyFill="1" applyBorder="1" applyNumberFormat="1">
      <alignment horizontal="right" vertical="center" wrapText="1"/>
      <protection locked="0"/>
    </xf>
    <xf numFmtId="4" fontId="27" fillId="37" borderId="23" applyFont="1" applyFill="1" applyBorder="1" applyNumberFormat="1">
      <alignment horizontal="right" vertical="center" wrapText="1"/>
    </xf>
    <xf numFmtId="49" fontId="33" fillId="34" borderId="0" applyFont="1" applyFill="1" applyBorder="0" applyNumberFormat="1">
      <alignment horizontal="center" vertical="center" textRotation="90" wrapText="1"/>
    </xf>
    <xf numFmtId="0" fontId="55" fillId="0" borderId="0" applyFont="1" applyFill="0" applyBorder="0">
      <alignment horizontal="center" vertical="center" wrapText="1"/>
    </xf>
    <xf numFmtId="49" fontId="55" fillId="0" borderId="46" applyFont="1" applyFill="0" applyBorder="1" applyNumberFormat="1">
      <alignment horizontal="center" vertical="center" wrapText="1"/>
    </xf>
    <xf numFmtId="0" fontId="55" fillId="0" borderId="23" applyFont="1" applyFill="0" applyBorder="1">
      <alignment horizontal="left" vertical="center" wrapText="1" indent="2"/>
    </xf>
    <xf numFmtId="0" fontId="55" fillId="0" borderId="23" applyFont="1" applyFill="0" applyBorder="1">
      <alignment horizontal="center" vertical="center" wrapText="1"/>
    </xf>
    <xf numFmtId="0" fontId="55" fillId="0" borderId="23" applyFont="1" applyFill="0" applyBorder="1">
      <alignment vertical="center" wrapText="1"/>
    </xf>
    <xf numFmtId="0" fontId="55" fillId="0" borderId="46" applyFont="1" applyFill="0" applyBorder="1">
      <alignment horizontal="center" vertical="center" wrapText="1"/>
    </xf>
    <xf numFmtId="0" fontId="55" fillId="0" borderId="23" applyFont="1" applyFill="0" applyBorder="1">
      <alignment horizontal="left" vertical="center" wrapText="1" indent="3"/>
    </xf>
    <xf numFmtId="4" fontId="55" fillId="0" borderId="23" applyFont="1" applyFill="0" applyBorder="1" applyNumberFormat="1">
      <alignment horizontal="right" vertical="center" wrapText="1"/>
    </xf>
    <xf numFmtId="49" fontId="27" fillId="41" borderId="21" applyFont="1" applyFill="1" applyBorder="1" applyNumberFormat="1">
      <alignment vertical="center" wrapText="1"/>
    </xf>
    <xf numFmtId="0" fontId="27" fillId="41" borderId="25" applyFont="1" applyFill="1" applyBorder="1">
      <alignment vertical="center" wrapText="1"/>
    </xf>
    <xf numFmtId="0" fontId="37" fillId="41" borderId="20" applyFont="1" applyFill="1" applyBorder="1">
      <alignment vertical="center" wrapText="1"/>
    </xf>
    <xf numFmtId="0" fontId="27" fillId="0" borderId="23" applyFont="1" applyFill="0" applyBorder="1">
      <alignment horizontal="left" vertical="center" wrapText="1" indent="2"/>
    </xf>
    <xf numFmtId="49" fontId="33" fillId="34" borderId="0" applyFont="1" applyFill="1" applyBorder="0" applyNumberFormat="1">
      <alignment horizontal="center" vertical="center" wrapText="1"/>
    </xf>
    <xf numFmtId="299" fontId="27" fillId="38" borderId="23" applyFont="1" applyFill="1" applyBorder="1" applyNumberFormat="1">
      <alignment horizontal="right" vertical="center" wrapText="1"/>
      <protection locked="0"/>
    </xf>
    <xf numFmtId="0" fontId="37" fillId="0" borderId="0" applyFont="1" applyFill="0" applyBorder="0">
      <alignment horizontal="left" vertical="center" wrapText="1"/>
    </xf>
    <xf numFmtId="4" fontId="27" fillId="37" borderId="32" applyFont="1" applyFill="1" applyBorder="1" applyNumberFormat="1">
      <alignment horizontal="right" vertical="center" wrapText="1"/>
    </xf>
    <xf numFmtId="0" fontId="43" fillId="0" borderId="23" applyFont="1" applyFill="0" applyBorder="1">
      <alignment horizontal="left" vertical="center" wrapText="1" indent="3"/>
    </xf>
    <xf numFmtId="49" fontId="43" fillId="0" borderId="23" applyFont="1" applyFill="0" applyBorder="1" applyNumberFormat="1">
      <alignment vertical="center" wrapText="1"/>
    </xf>
    <xf numFmtId="0" fontId="43" fillId="0" borderId="32" applyFont="1" applyFill="0" applyBorder="1">
      <alignment vertical="top" wrapText="1"/>
    </xf>
    <xf numFmtId="0" fontId="27" fillId="0" borderId="21" applyFont="1" applyFill="0" applyBorder="1">
      <alignment horizontal="left" vertical="center" wrapText="1" indent="2"/>
    </xf>
    <xf numFmtId="4" fontId="27" fillId="38" borderId="20" applyFont="1" applyFill="1" applyBorder="1" applyNumberFormat="1">
      <alignment horizontal="right" vertical="center" wrapText="1"/>
      <protection locked="0"/>
    </xf>
    <xf numFmtId="0" fontId="27" fillId="0" borderId="21" applyFont="1" applyFill="0" applyBorder="1">
      <alignment horizontal="left" vertical="center" wrapText="1" indent="1"/>
    </xf>
    <xf numFmtId="49" fontId="36" fillId="38" borderId="20" applyFont="1" applyFill="1" applyBorder="1" applyNumberFormat="1">
      <alignment horizontal="left" vertical="center" wrapText="1"/>
      <protection locked="0"/>
    </xf>
    <xf numFmtId="299" fontId="27" fillId="38" borderId="20" applyFont="1" applyFill="1" applyBorder="1" applyNumberFormat="1">
      <alignment horizontal="right" vertical="center" wrapText="1"/>
      <protection locked="0"/>
    </xf>
    <xf numFmtId="299" fontId="27" fillId="37" borderId="20" applyFont="1" applyFill="1" applyBorder="1" applyNumberFormat="1">
      <alignment horizontal="right" vertical="center" wrapText="1"/>
    </xf>
    <xf numFmtId="299" fontId="27" fillId="37" borderId="23" applyFont="1" applyFill="1" applyBorder="1" applyNumberFormat="1">
      <alignment horizontal="right" vertical="center" wrapText="1"/>
    </xf>
    <xf numFmtId="4" fontId="27" fillId="38" borderId="34" applyFont="1" applyFill="1" applyBorder="1" applyNumberFormat="1">
      <alignment horizontal="right" vertical="center" wrapText="1"/>
      <protection locked="0"/>
    </xf>
    <xf numFmtId="4" fontId="27" fillId="38" borderId="30" applyFont="1" applyFill="1" applyBorder="1" applyNumberFormat="1">
      <alignment horizontal="right" vertical="center" wrapText="1"/>
      <protection locked="0"/>
    </xf>
    <xf numFmtId="0" fontId="43" fillId="0" borderId="42" applyFont="1" applyFill="0" applyBorder="1">
      <alignment horizontal="left" vertical="center" wrapText="1" indent="1"/>
    </xf>
    <xf numFmtId="0" fontId="43" fillId="0" borderId="42" applyFont="1" applyFill="0" applyBorder="1">
      <alignment horizontal="center" vertical="center" wrapText="1"/>
    </xf>
    <xf numFmtId="0" fontId="43" fillId="0" borderId="32" applyFont="1" applyFill="0" applyBorder="1">
      <alignment vertical="center" wrapText="1"/>
    </xf>
    <xf numFmtId="49" fontId="27" fillId="41" borderId="33" applyFont="1" applyFill="1" applyBorder="1" applyNumberFormat="1">
      <alignment vertical="center" wrapText="1"/>
    </xf>
    <xf numFmtId="49" fontId="47" fillId="41" borderId="26" applyFont="1" applyFill="1" applyBorder="1" applyNumberFormat="1">
      <alignment horizontal="left" vertical="center" indent="1"/>
    </xf>
    <xf numFmtId="0" fontId="27" fillId="0" borderId="30" applyFont="1" applyFill="0" applyBorder="1">
      <alignment vertical="top" wrapText="1"/>
    </xf>
    <xf numFmtId="299" fontId="27" fillId="38" borderId="32" applyFont="1" applyFill="1" applyBorder="1" applyNumberFormat="1">
      <alignment horizontal="right" vertical="center" wrapText="1"/>
      <protection locked="0"/>
    </xf>
    <xf numFmtId="0" fontId="43" fillId="0" borderId="30" applyFont="1" applyFill="0" applyBorder="1">
      <alignment horizontal="left" vertical="center" wrapText="1" indent="1"/>
    </xf>
    <xf numFmtId="0" fontId="43" fillId="0" borderId="32" applyFont="1" applyFill="0" applyBorder="1">
      <alignment horizontal="left" vertical="center" wrapText="1" indent="1"/>
    </xf>
    <xf numFmtId="49" fontId="36" fillId="35" borderId="23" applyFont="1" applyFill="1" applyBorder="1" applyNumberFormat="1">
      <alignment horizontal="left" vertical="center" wrapText="1"/>
      <protection locked="0"/>
    </xf>
    <xf numFmtId="49" fontId="33" fillId="0" borderId="0" applyFont="1" applyFill="0" applyBorder="0" applyNumberFormat="1">
      <alignment horizontal="center" vertical="center" wrapText="1"/>
    </xf>
    <xf numFmtId="0" fontId="72" fillId="0" borderId="0" applyFont="1" applyFill="0" applyBorder="0">
      <alignment vertical="center" wrapText="1"/>
    </xf>
    <xf numFmtId="0" fontId="27" fillId="0" borderId="26" applyFont="1" applyFill="0" applyBorder="1">
      <alignment vertical="center" wrapText="1"/>
    </xf>
    <xf numFmtId="0" fontId="27" fillId="0" borderId="45" applyFont="1" applyFill="0" applyBorder="1">
      <alignment vertical="center" wrapText="1"/>
    </xf>
    <xf numFmtId="0" fontId="73" fillId="39" borderId="0" applyFont="1" applyFill="1" applyBorder="0">
      <alignment horizontal="right" vertical="center"/>
    </xf>
    <xf numFmtId="0" fontId="23" fillId="0" borderId="0" applyFont="1" applyFill="0" applyBorder="0">
      <alignment vertical="top"/>
    </xf>
    <xf numFmtId="49" fontId="43" fillId="0" borderId="32" applyFont="1" applyFill="0" applyBorder="1" applyNumberFormat="1">
      <alignment horizontal="center" vertical="center" wrapText="1"/>
    </xf>
    <xf numFmtId="0" fontId="23" fillId="0" borderId="21" applyFont="1" applyFill="0" applyBorder="1">
      <alignment horizontal="right" vertical="center" wrapText="1" indent="1"/>
    </xf>
    <xf numFmtId="0" fontId="23" fillId="0" borderId="25" applyFont="1" applyFill="0" applyBorder="1">
      <alignment horizontal="right" vertical="center" wrapText="1" indent="1"/>
    </xf>
    <xf numFmtId="0" fontId="23" fillId="0" borderId="20" applyFont="1" applyFill="0" applyBorder="1">
      <alignment horizontal="right" vertical="center" wrapText="1" indent="1"/>
    </xf>
    <xf numFmtId="0" fontId="27" fillId="0" borderId="20" applyFont="1" applyFill="0" applyBorder="1">
      <alignment horizontal="left" vertical="center" wrapText="1" indent="1"/>
    </xf>
    <xf numFmtId="49" fontId="43" fillId="0" borderId="28" applyFont="1" applyFill="0" applyBorder="1" applyNumberFormat="1">
      <alignment vertical="top"/>
    </xf>
    <xf numFmtId="0" fontId="54" fillId="0" borderId="0" applyFont="1" applyFill="0" applyBorder="0">
      <alignment vertical="top"/>
    </xf>
    <xf numFmtId="0" fontId="74" fillId="0" borderId="0" applyFont="1" applyFill="0" applyBorder="0">
      <alignment vertical="top"/>
    </xf>
    <xf numFmtId="49" fontId="43" fillId="0" borderId="42" applyFont="1" applyFill="0" applyBorder="1" applyNumberFormat="1">
      <alignment horizontal="center" vertical="center" wrapText="1"/>
    </xf>
    <xf numFmtId="0" fontId="27" fillId="0" borderId="30" applyFont="1" applyFill="0" applyBorder="1">
      <alignment horizontal="left" vertical="center" wrapText="1"/>
    </xf>
    <xf numFmtId="2" fontId="27" fillId="0" borderId="30" applyFont="1" applyFill="0" applyBorder="1" applyNumberFormat="1">
      <alignment horizontal="center" vertical="center" wrapText="1"/>
    </xf>
    <xf numFmtId="0" fontId="43" fillId="0" borderId="28" applyFont="1" applyFill="0" applyBorder="1">
      <alignment vertical="center" wrapText="1"/>
    </xf>
    <xf numFmtId="49" fontId="43" fillId="0" borderId="30" applyFont="1" applyFill="0" applyBorder="1" applyNumberFormat="1">
      <alignment horizontal="center" vertical="center" wrapText="1"/>
    </xf>
    <xf numFmtId="49" fontId="27" fillId="0" borderId="42" applyFont="1" applyFill="0" applyBorder="1" applyNumberFormat="1">
      <alignment horizontal="center" vertical="center" wrapText="1"/>
    </xf>
    <xf numFmtId="0" fontId="47" fillId="0" borderId="23" applyFont="1" applyFill="0" applyBorder="1">
      <alignment horizontal="left" vertical="center" indent="1"/>
    </xf>
    <xf numFmtId="49" fontId="27" fillId="0" borderId="30" applyFont="1" applyFill="0" applyBorder="1" applyNumberFormat="1">
      <alignment horizontal="center" vertical="center" wrapText="1"/>
    </xf>
    <xf numFmtId="49" fontId="47" fillId="0" borderId="26" applyFont="1" applyFill="0" applyBorder="1" applyNumberFormat="1">
      <alignment horizontal="right" vertical="center"/>
    </xf>
    <xf numFmtId="49" fontId="28" fillId="0" borderId="0" applyFont="1" applyFill="0" applyBorder="0" applyNumberFormat="1">
      <alignment horizontal="center" vertical="center" wrapText="1"/>
    </xf>
    <xf numFmtId="0" fontId="37" fillId="43" borderId="23" applyFont="1" applyFill="1" applyBorder="1">
      <alignment horizontal="left" vertical="center" wrapText="1"/>
    </xf>
    <xf numFmtId="0" fontId="27" fillId="44" borderId="23" applyFont="1" applyFill="1" applyBorder="1">
      <alignment vertical="center"/>
    </xf>
    <xf numFmtId="49" fontId="23" fillId="7" borderId="23" applyFont="1" applyFill="1" applyBorder="1" applyNumberFormat="1">
      <alignment horizontal="center" vertical="center" wrapText="1"/>
    </xf>
    <xf numFmtId="49" fontId="75" fillId="0" borderId="32" applyFont="1" applyFill="0" applyBorder="1" applyNumberFormat="1">
      <alignment horizontal="center" vertical="center" wrapText="1"/>
    </xf>
    <xf numFmtId="49" fontId="75" fillId="0" borderId="23" applyFont="1" applyFill="0" applyBorder="1" applyNumberFormat="1">
      <alignment horizontal="center" vertical="center" wrapText="1"/>
    </xf>
    <xf numFmtId="0" fontId="43" fillId="0" borderId="21" applyFont="1" applyFill="0" applyBorder="1">
      <alignment vertical="center" wrapText="1"/>
    </xf>
    <xf numFmtId="0" fontId="27" fillId="0" borderId="26" applyFont="1" applyFill="0" applyBorder="1">
      <alignment horizontal="right" vertical="center" wrapText="1" indent="1"/>
    </xf>
    <xf numFmtId="49" fontId="27" fillId="0" borderId="46" applyFont="1" applyFill="0" applyBorder="1" applyNumberFormat="1">
      <alignment horizontal="center" vertical="center" wrapText="1"/>
    </xf>
    <xf numFmtId="49" fontId="36" fillId="38" borderId="21" applyFont="1" applyFill="1" applyBorder="1" applyNumberFormat="1">
      <alignment horizontal="left" vertical="center" wrapText="1"/>
      <protection locked="0"/>
    </xf>
    <xf numFmtId="0" fontId="76" fillId="0" borderId="0" applyFont="1" applyFill="0" applyBorder="0">
      <alignment vertical="center" wrapText="1"/>
    </xf>
    <xf numFmtId="49" fontId="27" fillId="0" borderId="47" applyFont="1" applyFill="0" applyBorder="1" applyNumberFormat="1">
      <alignment horizontal="center" vertical="center" wrapText="1"/>
    </xf>
    <xf numFmtId="4" fontId="27" fillId="38" borderId="33" applyFont="1" applyFill="1" applyBorder="1" applyNumberFormat="1">
      <alignment horizontal="right" vertical="center" wrapText="1"/>
      <protection locked="0"/>
    </xf>
    <xf numFmtId="4" fontId="27" fillId="38" borderId="32" applyFont="1" applyFill="1" applyBorder="1" applyNumberFormat="1">
      <alignment horizontal="right" vertical="center" wrapText="1"/>
      <protection locked="0"/>
    </xf>
    <xf numFmtId="0" fontId="37" fillId="41" borderId="25" applyFont="1" applyFill="1" applyBorder="1">
      <alignment vertical="center" wrapText="1"/>
    </xf>
    <xf numFmtId="49" fontId="27" fillId="0" borderId="48" applyFont="1" applyFill="0" applyBorder="1" applyNumberFormat="1">
      <alignment horizontal="center" vertical="center" wrapText="1"/>
    </xf>
    <xf numFmtId="4" fontId="27" fillId="38" borderId="21" applyFont="1" applyFill="1" applyBorder="1" applyNumberFormat="1">
      <alignment horizontal="right" vertical="center" wrapText="1"/>
      <protection locked="0"/>
    </xf>
    <xf numFmtId="49" fontId="27" fillId="0" borderId="49" applyFont="1" applyFill="0" applyBorder="1" applyNumberFormat="1">
      <alignment horizontal="center" vertical="center" wrapText="1"/>
    </xf>
    <xf numFmtId="3" fontId="27" fillId="38" borderId="21" applyFont="1" applyFill="1" applyBorder="1" applyNumberFormat="1">
      <alignment horizontal="right" vertical="center" wrapText="1"/>
      <protection locked="0"/>
    </xf>
    <xf numFmtId="49" fontId="77" fillId="0" borderId="0" applyFont="1" applyFill="0" applyBorder="0" applyNumberFormat="1">
      <alignment horizontal="center" vertical="center" wrapText="1"/>
    </xf>
    <xf numFmtId="0" fontId="27" fillId="0" borderId="23" applyFont="1" applyFill="0" applyBorder="1">
      <alignment vertical="top" wrapText="1"/>
    </xf>
    <xf numFmtId="0" fontId="27" fillId="39" borderId="0" applyFont="1" applyFill="1" applyBorder="0">
      <alignment horizontal="right" vertical="center" wrapText="1"/>
    </xf>
    <xf numFmtId="0" fontId="27" fillId="39" borderId="0" applyFont="1" applyFill="1" applyBorder="0">
      <alignment horizontal="right" vertical="center"/>
    </xf>
    <xf numFmtId="0" fontId="27" fillId="39" borderId="21" applyFont="1" applyFill="1" applyBorder="1">
      <alignment horizontal="center" vertical="center" wrapText="1"/>
    </xf>
    <xf numFmtId="0" fontId="27" fillId="39" borderId="25" applyFont="1" applyFill="1" applyBorder="1">
      <alignment horizontal="center" vertical="center" wrapText="1"/>
    </xf>
    <xf numFmtId="0" fontId="27" fillId="39" borderId="27" applyFont="1" applyFill="1" applyBorder="1">
      <alignment horizontal="center" vertical="center" wrapText="1"/>
    </xf>
    <xf numFmtId="0" fontId="27" fillId="39" borderId="23" applyFont="1" applyFill="1" applyBorder="1">
      <alignment horizontal="center" vertical="center"/>
    </xf>
    <xf numFmtId="0" fontId="23" fillId="0" borderId="23" applyFont="1" applyFill="0" applyBorder="1">
      <alignment horizontal="left" vertical="top" wrapText="1"/>
    </xf>
    <xf numFmtId="0" fontId="23" fillId="0" borderId="23" applyFont="1" applyFill="0" applyBorder="1">
      <alignment horizontal="left" vertical="center" wrapText="1"/>
    </xf>
    <xf numFmtId="0" fontId="27" fillId="41" borderId="21" applyFont="1" applyFill="1" applyBorder="1">
      <alignment vertical="center" wrapText="1"/>
    </xf>
    <xf numFmtId="49" fontId="78" fillId="41" borderId="20" applyFont="1" applyFill="1" applyBorder="1" applyNumberFormat="1">
      <alignment horizontal="center" vertical="top"/>
    </xf>
    <xf numFmtId="49" fontId="47" fillId="0" borderId="26" applyFont="1" applyFill="0" applyBorder="1" applyNumberFormat="1">
      <alignment horizontal="left" vertical="center"/>
    </xf>
    <xf numFmtId="49" fontId="47" fillId="0" borderId="26" applyFont="1" applyFill="0" applyBorder="1" applyNumberFormat="1">
      <alignment horizontal="left" vertical="center" indent="2"/>
    </xf>
    <xf numFmtId="49" fontId="78" fillId="0" borderId="26" applyFont="1" applyFill="0" applyBorder="1" applyNumberFormat="1">
      <alignment horizontal="center" vertical="top"/>
    </xf>
    <xf numFmtId="0" fontId="43" fillId="0" borderId="25" applyFont="1" applyFill="0" applyBorder="1">
      <alignment horizontal="right" vertical="center" wrapText="1" indent="1"/>
    </xf>
    <xf numFmtId="0" fontId="43" fillId="0" borderId="20" applyFont="1" applyFill="0" applyBorder="1">
      <alignment horizontal="right" vertical="center" wrapText="1" indent="1"/>
    </xf>
    <xf numFmtId="0" fontId="43" fillId="0" borderId="21" applyFont="1" applyFill="0" applyBorder="1">
      <alignment horizontal="left" vertical="top" wrapText="1"/>
    </xf>
    <xf numFmtId="49" fontId="47" fillId="41" borderId="26" applyFont="1" applyFill="1" applyBorder="1" applyNumberFormat="1">
      <alignment horizontal="left" vertical="center" indent="2"/>
    </xf>
    <xf numFmtId="4" fontId="27" fillId="39" borderId="32" applyFont="1" applyFill="1" applyBorder="1" applyNumberFormat="1">
      <alignment horizontal="right" vertical="center" wrapText="1"/>
      <protection locked="0"/>
    </xf>
    <xf numFmtId="4" fontId="27" fillId="35" borderId="32" applyFont="1" applyFill="1" applyBorder="1" applyNumberFormat="1">
      <alignment horizontal="right" vertical="center" wrapText="1"/>
      <protection locked="0"/>
    </xf>
    <xf numFmtId="49" fontId="23" fillId="0" borderId="23" applyFont="1" applyFill="0" applyBorder="1" applyNumberFormat="1">
      <alignment horizontal="left" vertical="center" wrapText="1" indent="2"/>
    </xf>
    <xf numFmtId="49" fontId="23" fillId="0" borderId="23" applyFont="1" applyFill="0" applyBorder="1" applyNumberFormat="1">
      <alignment vertical="center" wrapText="1"/>
    </xf>
    <xf numFmtId="299" fontId="27" fillId="39" borderId="23" applyFont="1" applyFill="1" applyBorder="1" applyNumberFormat="1">
      <alignment horizontal="right" vertical="center" wrapText="1"/>
      <protection locked="0"/>
    </xf>
    <xf numFmtId="0" fontId="27" fillId="0" borderId="0" applyFont="1" applyFill="0" applyBorder="0">
      <alignment horizontal="right" vertical="top" wrapText="1"/>
    </xf>
    <xf numFmtId="0" fontId="27" fillId="0" borderId="0" applyFont="1" applyFill="0" applyBorder="0">
      <alignment horizontal="left" vertical="top" wrapText="1"/>
    </xf>
    <xf numFmtId="0" fontId="43" fillId="0" borderId="45" applyFont="1" applyFill="0" applyBorder="1">
      <alignment vertical="center" wrapText="1"/>
    </xf>
    <xf numFmtId="0" fontId="27" fillId="37" borderId="20" applyFont="1" applyFill="1" applyBorder="1">
      <alignment horizontal="left" vertical="top" wrapText="1"/>
    </xf>
    <xf numFmtId="49" fontId="27" fillId="45" borderId="0" applyFont="1" applyFill="1" applyBorder="0" applyNumberFormat="1">
      <alignment horizontal="center" vertical="center" textRotation="90" wrapText="1"/>
    </xf>
    <xf numFmtId="49" fontId="36" fillId="35" borderId="21" applyFont="1" applyFill="1" applyBorder="1" applyNumberFormat="1">
      <alignment horizontal="left" vertical="center" wrapText="1"/>
      <protection locked="0"/>
    </xf>
    <xf numFmtId="0" fontId="79" fillId="0" borderId="28" applyFont="1" applyFill="0" applyBorder="1">
      <alignment vertical="center" wrapText="1"/>
    </xf>
    <xf numFmtId="3" fontId="27" fillId="35" borderId="21" applyFont="1" applyFill="1" applyBorder="1" applyNumberFormat="1">
      <alignment horizontal="right" vertical="center" wrapText="1"/>
      <protection locked="0"/>
    </xf>
    <xf numFmtId="4" fontId="27" fillId="35" borderId="21" applyFont="1" applyFill="1" applyBorder="1" applyNumberFormat="1">
      <alignment horizontal="right" vertical="center" wrapText="1"/>
      <protection locked="0"/>
    </xf>
    <xf numFmtId="0" fontId="27" fillId="0" borderId="0" applyFont="1" applyFill="0" applyBorder="0">
      <alignment vertical="top" wrapText="1"/>
    </xf>
    <xf numFmtId="0" fontId="27" fillId="0" borderId="0" applyFont="1" applyFill="0" applyBorder="0">
      <alignment vertical="top"/>
    </xf>
    <xf numFmtId="49" fontId="36" fillId="0" borderId="23" applyFont="1" applyFill="0" applyBorder="1" applyNumberFormat="1">
      <alignment horizontal="left" vertical="center" wrapText="1"/>
    </xf>
    <xf numFmtId="49" fontId="27" fillId="0" borderId="50" applyFont="1" applyFill="0" applyBorder="1" applyNumberFormat="1">
      <alignment horizontal="center" vertical="center" wrapText="1"/>
    </xf>
    <xf numFmtId="0" fontId="27" fillId="0" borderId="50" applyFont="1" applyFill="0" applyBorder="1">
      <alignment horizontal="left" vertical="center" wrapText="1"/>
    </xf>
    <xf numFmtId="4" fontId="27" fillId="0" borderId="51" applyFont="1" applyFill="0" applyBorder="1" applyNumberFormat="1">
      <alignment horizontal="center" vertical="center" wrapText="1"/>
    </xf>
    <xf numFmtId="49" fontId="36" fillId="0" borderId="35" applyFont="1" applyFill="0" applyBorder="1" applyNumberFormat="1">
      <alignment horizontal="left" vertical="center" wrapText="1"/>
    </xf>
    <xf numFmtId="49" fontId="27" fillId="0" borderId="52" applyFont="1" applyFill="0" applyBorder="1" applyNumberFormat="1">
      <alignment horizontal="center" vertical="center" wrapText="1"/>
    </xf>
    <xf numFmtId="0" fontId="27" fillId="0" borderId="53" applyFont="1" applyFill="0" applyBorder="1">
      <alignment horizontal="left" vertical="center" wrapText="1" indent="1"/>
    </xf>
    <xf numFmtId="4" fontId="27" fillId="38" borderId="52" applyFont="1" applyFill="1" applyBorder="1" applyNumberFormat="1">
      <alignment horizontal="right" vertical="center" wrapText="1"/>
      <protection locked="0"/>
    </xf>
    <xf numFmtId="49" fontId="36" fillId="0" borderId="21" applyFont="1" applyFill="0" applyBorder="1" applyNumberFormat="1">
      <alignment horizontal="left" vertical="center" wrapText="1"/>
    </xf>
    <xf numFmtId="4" fontId="27" fillId="0" borderId="32" applyFont="1" applyFill="0" applyBorder="1" applyNumberFormat="1">
      <alignment horizontal="center" vertical="center" wrapText="1"/>
    </xf>
    <xf numFmtId="4" fontId="27" fillId="38" borderId="54" applyFont="1" applyFill="1" applyBorder="1" applyNumberFormat="1">
      <alignment horizontal="right" vertical="center" wrapText="1"/>
      <protection locked="0"/>
    </xf>
    <xf numFmtId="0" fontId="27" fillId="0" borderId="53" applyFont="1" applyFill="0" applyBorder="1">
      <alignment horizontal="left" vertical="center" wrapText="1"/>
    </xf>
    <xf numFmtId="49" fontId="36" fillId="0" borderId="25" applyFont="1" applyFill="0" applyBorder="1" applyNumberFormat="1">
      <alignment horizontal="left" vertical="center" wrapText="1"/>
    </xf>
    <xf numFmtId="0" fontId="27" fillId="0" borderId="52" applyFont="1" applyFill="0" applyBorder="1">
      <alignment horizontal="left" vertical="center" wrapText="1" indent="1"/>
    </xf>
    <xf numFmtId="4" fontId="27" fillId="0" borderId="50" applyFont="1" applyFill="0" applyBorder="1" applyNumberFormat="1">
      <alignment horizontal="center" vertical="center" wrapText="1"/>
    </xf>
    <xf numFmtId="0" fontId="27" fillId="0" borderId="52" applyFont="1" applyFill="0" applyBorder="1">
      <alignment horizontal="left" vertical="center" wrapText="1"/>
    </xf>
    <xf numFmtId="0" fontId="27" fillId="0" borderId="52" applyFont="1" applyFill="0" applyBorder="1">
      <alignment horizontal="left" vertical="center" wrapText="1" indent="2"/>
    </xf>
    <xf numFmtId="4" fontId="27" fillId="0" borderId="52" applyFont="1" applyFill="0" applyBorder="1" applyNumberFormat="1">
      <alignment horizontal="center" vertical="center" wrapText="1"/>
    </xf>
    <xf numFmtId="49" fontId="27" fillId="0" borderId="55" applyFont="1" applyFill="0" applyBorder="1" applyNumberFormat="1">
      <alignment horizontal="center" vertical="center" wrapText="1"/>
    </xf>
    <xf numFmtId="0" fontId="27" fillId="0" borderId="54" applyFont="1" applyFill="0" applyBorder="1">
      <alignment horizontal="left" vertical="center" wrapText="1"/>
    </xf>
    <xf numFmtId="4" fontId="27" fillId="0" borderId="54" applyFont="1" applyFill="0" applyBorder="1" applyNumberFormat="1">
      <alignment horizontal="center" vertical="center" wrapText="1"/>
    </xf>
    <xf numFmtId="49" fontId="36" fillId="0" borderId="33" applyFont="1" applyFill="0" applyBorder="1" applyNumberFormat="1">
      <alignment horizontal="left" vertical="center" wrapText="1"/>
    </xf>
    <xf numFmtId="49" fontId="27" fillId="0" borderId="53" applyFont="1" applyFill="0" applyBorder="1" applyNumberFormat="1">
      <alignment horizontal="center" vertical="center" wrapText="1"/>
    </xf>
    <xf numFmtId="4" fontId="27" fillId="38" borderId="53" applyFont="1" applyFill="1" applyBorder="1" applyNumberFormat="1">
      <alignment horizontal="right" vertical="center" wrapText="1"/>
      <protection locked="0"/>
    </xf>
    <xf numFmtId="4" fontId="27" fillId="0" borderId="53" applyFont="1" applyFill="0" applyBorder="1" applyNumberFormat="1">
      <alignment horizontal="center" vertical="center" wrapText="1"/>
    </xf>
    <xf numFmtId="4" fontId="27" fillId="38" borderId="55" applyFont="1" applyFill="1" applyBorder="1" applyNumberFormat="1">
      <alignment horizontal="right" vertical="center" wrapText="1"/>
      <protection locked="0"/>
    </xf>
    <xf numFmtId="0" fontId="23" fillId="0" borderId="21" applyFont="1" applyFill="0" applyBorder="1">
      <alignment horizontal="center" vertical="center"/>
    </xf>
    <xf numFmtId="296" fontId="23" fillId="35" borderId="23" applyFont="1" applyFill="1" applyBorder="1" applyNumberFormat="1">
      <alignment horizontal="left" vertical="center" wrapText="1" indent="1"/>
      <protection locked="0"/>
    </xf>
    <xf numFmtId="0" fontId="27" fillId="37" borderId="21" applyFont="1" applyFill="1" applyBorder="1">
      <alignment horizontal="left" vertical="top" wrapText="1" indent="1"/>
    </xf>
    <xf numFmtId="0" fontId="27" fillId="37" borderId="20" applyFont="1" applyFill="1" applyBorder="1">
      <alignment horizontal="left" vertical="top" wrapText="1" indent="1"/>
    </xf>
    <xf numFmtId="49" fontId="23" fillId="0" borderId="21" applyFont="1" applyFill="0" applyBorder="1" applyNumberFormat="1">
      <alignment horizontal="center" vertical="center"/>
    </xf>
    <xf numFmtId="0" fontId="27" fillId="41" borderId="26" applyFont="1" applyFill="1" applyBorder="1">
      <alignment vertical="center" wrapText="1"/>
    </xf>
    <xf numFmtId="0" fontId="27" fillId="0" borderId="20" applyFont="1" applyFill="0" applyBorder="1">
      <alignment vertical="center" wrapText="1"/>
    </xf>
    <xf numFmtId="0" fontId="27" fillId="41" borderId="45" applyFont="1" applyFill="1" applyBorder="1">
      <alignment vertical="center" wrapText="1"/>
    </xf>
    <xf numFmtId="0" fontId="46" fillId="0" borderId="0" applyFont="1" applyFill="0" applyBorder="0">
      <alignment horizontal="center" vertical="center" wrapText="1"/>
    </xf>
    <xf numFmtId="0" fontId="80" fillId="0" borderId="0" applyFont="1" applyFill="0" applyBorder="0">
      <alignment vertical="center" wrapText="1"/>
    </xf>
    <xf numFmtId="0" fontId="23" fillId="39" borderId="32" applyFont="1" applyFill="1" applyBorder="1">
      <alignment horizontal="center" vertical="center" wrapText="1"/>
    </xf>
    <xf numFmtId="0" fontId="23" fillId="0" borderId="23" applyFont="1" applyFill="0" applyBorder="1">
      <alignment horizontal="left" vertical="center" wrapText="1" indent="1"/>
    </xf>
    <xf numFmtId="49" fontId="27" fillId="0" borderId="21" applyFont="1" applyFill="0" applyBorder="1" applyNumberFormat="1">
      <alignment horizontal="center" vertical="center" wrapText="1"/>
    </xf>
    <xf numFmtId="0" fontId="27" fillId="41" borderId="34" applyFont="1" applyFill="1" applyBorder="1">
      <alignment vertical="center" wrapText="1"/>
    </xf>
    <xf numFmtId="0" fontId="27" fillId="39" borderId="19" applyFont="1" applyFill="1" applyBorder="1">
      <alignment vertical="center" wrapText="1"/>
    </xf>
    <xf numFmtId="49" fontId="57" fillId="0" borderId="19" applyFont="1" applyFill="0" applyBorder="1" applyNumberFormat="1">
      <alignment vertical="top"/>
    </xf>
    <xf numFmtId="0" fontId="31" fillId="39" borderId="19" applyFont="1" applyFill="1" applyBorder="1">
      <alignment horizontal="center" wrapText="1"/>
    </xf>
    <xf numFmtId="0" fontId="27" fillId="0" borderId="15" applyFont="1" applyFill="0" applyBorder="1">
      <alignment horizontal="center" vertical="center"/>
    </xf>
    <xf numFmtId="0" fontId="27" fillId="0" borderId="16" applyFont="1" applyFill="0" applyBorder="1">
      <alignment horizontal="center" vertical="center"/>
    </xf>
    <xf numFmtId="0" fontId="27" fillId="0" borderId="17" applyFont="1" applyFill="0" applyBorder="1">
      <alignment horizontal="center" vertical="center"/>
    </xf>
    <xf numFmtId="0" fontId="27" fillId="0" borderId="13" applyFont="1" applyFill="0" applyBorder="1">
      <alignment vertical="center" wrapText="1"/>
    </xf>
    <xf numFmtId="0" fontId="27" fillId="39" borderId="26" applyFont="1" applyFill="1" applyBorder="1">
      <alignment vertical="center" wrapText="1"/>
    </xf>
    <xf numFmtId="0" fontId="43" fillId="0" borderId="19" applyFont="1" applyFill="0" applyBorder="1">
      <alignment vertical="center" wrapText="1"/>
    </xf>
    <xf numFmtId="0" fontId="27" fillId="0" borderId="56" applyFont="1" applyFill="0" applyBorder="1">
      <alignment horizontal="center" vertical="center"/>
    </xf>
    <xf numFmtId="0" fontId="27" fillId="0" borderId="44" applyFont="1" applyFill="0" applyBorder="1">
      <alignment horizontal="center" vertical="center"/>
    </xf>
    <xf numFmtId="0" fontId="27" fillId="0" borderId="13" applyFont="1" applyFill="0" applyBorder="1">
      <alignment vertical="center"/>
    </xf>
    <xf numFmtId="49" fontId="23" fillId="0" borderId="32" applyFont="1" applyFill="0" applyBorder="1" applyNumberFormat="1">
      <alignment horizontal="center" vertical="center" wrapText="1"/>
    </xf>
    <xf numFmtId="49" fontId="27" fillId="0" borderId="28" applyFont="1" applyFill="0" applyBorder="1" applyNumberFormat="1">
      <alignment vertical="top"/>
    </xf>
    <xf numFmtId="49" fontId="23" fillId="0" borderId="42" applyFont="1" applyFill="0" applyBorder="1" applyNumberFormat="1">
      <alignment horizontal="center" vertical="center" wrapText="1"/>
    </xf>
    <xf numFmtId="0" fontId="23" fillId="37" borderId="23" applyFont="1" applyFill="1" applyBorder="1">
      <alignment horizontal="center" vertical="center" wrapText="1"/>
    </xf>
    <xf numFmtId="49" fontId="23" fillId="0" borderId="30" applyFont="1" applyFill="0" applyBorder="1" applyNumberFormat="1">
      <alignment horizontal="center" vertical="center" wrapText="1"/>
    </xf>
    <xf numFmtId="49" fontId="23" fillId="37" borderId="23" applyFont="1" applyFill="1" applyBorder="1" applyNumberFormat="1">
      <alignment horizontal="center" vertical="center"/>
    </xf>
    <xf numFmtId="0" fontId="27" fillId="0" borderId="28" applyFont="1" applyFill="0" applyBorder="1">
      <alignment vertical="center" wrapText="1"/>
    </xf>
    <xf numFmtId="4" fontId="23" fillId="37" borderId="23" applyFont="1" applyFill="1" applyBorder="1" applyNumberFormat="1">
      <alignment horizontal="right" vertical="center" wrapText="1"/>
    </xf>
    <xf numFmtId="4" fontId="23" fillId="35" borderId="23" applyFont="1" applyFill="1" applyBorder="1" applyNumberFormat="1">
      <alignment horizontal="right" vertical="center" wrapText="1"/>
      <protection locked="0"/>
    </xf>
    <xf numFmtId="49" fontId="23" fillId="0" borderId="23" applyFont="1" applyFill="0" applyBorder="1" applyNumberFormat="1">
      <alignment horizontal="left" vertical="center" wrapText="1" indent="3"/>
    </xf>
    <xf numFmtId="49" fontId="48" fillId="0" borderId="0" applyFont="1" applyFill="0" applyBorder="0" applyNumberFormat="1">
      <alignment vertical="center"/>
    </xf>
    <xf numFmtId="49" fontId="48" fillId="0" borderId="0" applyFont="1" applyFill="0" applyBorder="0" applyNumberFormat="1">
      <alignment vertical="center" wrapText="1"/>
    </xf>
    <xf numFmtId="49" fontId="27" fillId="39" borderId="0" applyFont="1" applyFill="1" applyBorder="0" applyNumberFormat="1">
      <alignment horizontal="center" vertical="top" wrapText="1"/>
    </xf>
    <xf numFmtId="0" fontId="27" fillId="0" borderId="27" applyFont="1" applyFill="0" applyBorder="1">
      <alignment horizontal="left" vertical="top" wrapText="1"/>
    </xf>
    <xf numFmtId="49" fontId="27" fillId="0" borderId="0" applyFont="1" applyFill="0" applyBorder="0" applyNumberFormat="1">
      <alignment horizontal="center" vertical="top" wrapText="1"/>
    </xf>
    <xf numFmtId="49" fontId="27" fillId="0" borderId="0" applyFont="1" applyFill="0" applyBorder="0" applyNumberFormat="1">
      <alignment horizontal="center" vertical="center" wrapText="1"/>
    </xf>
    <xf numFmtId="49" fontId="48" fillId="0" borderId="0" applyFont="1" applyFill="0" applyBorder="0" applyNumberFormat="1">
      <alignment horizontal="center" vertical="center" wrapText="1"/>
    </xf>
    <xf numFmtId="0" fontId="27" fillId="46" borderId="21" applyFont="1" applyFill="1" applyBorder="1">
      <alignment horizontal="center" vertical="center" wrapText="1"/>
    </xf>
    <xf numFmtId="0" fontId="27" fillId="46" borderId="25" applyFont="1" applyFill="1" applyBorder="1">
      <alignment horizontal="center" vertical="center" wrapText="1"/>
    </xf>
    <xf numFmtId="0" fontId="27" fillId="46" borderId="20" applyFont="1" applyFill="1" applyBorder="1">
      <alignment horizontal="center" vertical="center" wrapText="1"/>
    </xf>
    <xf numFmtId="49" fontId="37" fillId="47" borderId="21" applyFont="1" applyFill="1" applyBorder="1" applyNumberFormat="1">
      <alignment horizontal="center" vertical="center" wrapText="1"/>
    </xf>
    <xf numFmtId="49" fontId="37" fillId="47" borderId="25" applyFont="1" applyFill="1" applyBorder="1" applyNumberFormat="1">
      <alignment horizontal="center" vertical="center" wrapText="1"/>
    </xf>
    <xf numFmtId="49" fontId="37" fillId="47" borderId="20" applyFont="1" applyFill="1" applyBorder="1" applyNumberFormat="1">
      <alignment horizontal="center" vertical="center" wrapText="1"/>
    </xf>
    <xf numFmtId="49" fontId="37" fillId="48" borderId="21" applyFont="1" applyFill="1" applyBorder="1" applyNumberFormat="1">
      <alignment horizontal="center" vertical="center" wrapText="1"/>
    </xf>
    <xf numFmtId="49" fontId="37" fillId="48" borderId="25" applyFont="1" applyFill="1" applyBorder="1" applyNumberFormat="1">
      <alignment horizontal="center" vertical="center" wrapText="1"/>
    </xf>
    <xf numFmtId="49" fontId="37" fillId="48" borderId="20" applyFont="1" applyFill="1" applyBorder="1" applyNumberFormat="1">
      <alignment horizontal="center" vertical="center" wrapText="1"/>
    </xf>
    <xf numFmtId="49" fontId="27" fillId="49" borderId="21" applyFont="1" applyFill="1" applyBorder="1" applyNumberFormat="1">
      <alignment horizontal="center" vertical="center" wrapText="1"/>
    </xf>
    <xf numFmtId="49" fontId="27" fillId="49" borderId="25" applyFont="1" applyFill="1" applyBorder="1" applyNumberFormat="1">
      <alignment horizontal="center" vertical="center" wrapText="1"/>
    </xf>
    <xf numFmtId="49" fontId="27" fillId="50" borderId="26" applyFont="1" applyFill="1" applyBorder="1" applyNumberFormat="1">
      <alignment horizontal="center" vertical="center" wrapText="1"/>
    </xf>
    <xf numFmtId="49" fontId="27" fillId="50" borderId="0" applyFont="1" applyFill="1" applyBorder="0" applyNumberFormat="1">
      <alignment horizontal="center" vertical="center" wrapText="1"/>
    </xf>
    <xf numFmtId="49" fontId="27" fillId="0" borderId="25" applyFont="1" applyFill="0" applyBorder="1" applyNumberFormat="1">
      <alignment horizontal="center" vertical="center" wrapText="1"/>
    </xf>
    <xf numFmtId="49" fontId="48" fillId="39" borderId="0" applyFont="1" applyFill="1" applyBorder="0" applyNumberFormat="1">
      <alignment vertical="center" wrapText="1"/>
    </xf>
    <xf numFmtId="49" fontId="27" fillId="50" borderId="23" applyFont="1" applyFill="1" applyBorder="1" applyNumberFormat="1">
      <alignment horizontal="center" vertical="center" wrapText="1"/>
    </xf>
    <xf numFmtId="0" fontId="27" fillId="50" borderId="23" applyFont="1" applyFill="1" applyBorder="1">
      <alignment horizontal="center" vertical="center" wrapText="1"/>
    </xf>
    <xf numFmtId="0" fontId="27" fillId="50" borderId="21" applyFont="1" applyFill="1" applyBorder="1">
      <alignment horizontal="center" vertical="center" wrapText="1"/>
    </xf>
    <xf numFmtId="0" fontId="27" fillId="39" borderId="20" applyFont="1" applyFill="1" applyBorder="1">
      <alignment horizontal="center" vertical="center" wrapText="1"/>
    </xf>
    <xf numFmtId="0" fontId="27" fillId="50" borderId="20" applyFont="1" applyFill="1" applyBorder="1">
      <alignment horizontal="center" vertical="center" wrapText="1"/>
    </xf>
    <xf numFmtId="49" fontId="27" fillId="50" borderId="45" applyFont="1" applyFill="1" applyBorder="1" applyNumberFormat="1">
      <alignment horizontal="center" vertical="center" wrapText="1"/>
    </xf>
    <xf numFmtId="49" fontId="48" fillId="39" borderId="0" applyFont="1" applyFill="1" applyBorder="0" applyNumberFormat="1">
      <alignment vertical="center"/>
    </xf>
    <xf numFmtId="49" fontId="46" fillId="0" borderId="23" applyFont="1" applyFill="0" applyBorder="1" applyNumberFormat="1">
      <alignment horizontal="center" vertical="center"/>
    </xf>
    <xf numFmtId="49" fontId="46" fillId="50" borderId="23" applyFont="1" applyFill="1" applyBorder="1" applyNumberFormat="1">
      <alignment horizontal="center" vertical="center"/>
    </xf>
    <xf numFmtId="0" fontId="46" fillId="0" borderId="23" applyFont="1" applyFill="0" applyBorder="1">
      <alignment horizontal="center" vertical="center"/>
    </xf>
    <xf numFmtId="49" fontId="46" fillId="0" borderId="30" applyFont="1" applyFill="0" applyBorder="1" applyNumberFormat="1">
      <alignment horizontal="center" vertical="center"/>
    </xf>
    <xf numFmtId="49" fontId="37" fillId="0" borderId="32" applyFont="1" applyFill="0" applyBorder="1" applyNumberFormat="1">
      <alignment horizontal="center" vertical="center"/>
    </xf>
    <xf numFmtId="0" fontId="27" fillId="0" borderId="32" applyFont="1" applyFill="0" applyBorder="1">
      <alignment horizontal="right" vertical="center"/>
    </xf>
    <xf numFmtId="0" fontId="27" fillId="0" borderId="32" applyFont="1" applyFill="0" applyBorder="1">
      <alignment horizontal="center" vertical="center"/>
    </xf>
    <xf numFmtId="0" fontId="27" fillId="0" borderId="23" applyFont="1" applyFill="0" applyBorder="1">
      <alignment horizontal="right" vertical="center"/>
    </xf>
    <xf numFmtId="4" fontId="48" fillId="39" borderId="0" applyFont="1" applyFill="1" applyBorder="0" applyNumberFormat="1">
      <alignment vertical="center"/>
    </xf>
    <xf numFmtId="49" fontId="81" fillId="0" borderId="0" applyFont="1" applyFill="0" applyBorder="0" applyNumberFormat="1">
      <alignment vertical="center" wrapText="1"/>
    </xf>
    <xf numFmtId="49" fontId="46" fillId="0" borderId="0" applyFont="1" applyFill="0" applyBorder="0" applyNumberFormat="1">
      <alignment horizontal="center" vertical="center" wrapText="1"/>
    </xf>
    <xf numFmtId="3" fontId="27" fillId="38" borderId="21" applyFont="1" applyFill="1" applyBorder="1" applyNumberFormat="1">
      <alignment vertical="center" wrapText="1"/>
      <protection locked="0"/>
    </xf>
    <xf numFmtId="4" fontId="27" fillId="37" borderId="21" applyFont="1" applyFill="1" applyBorder="1" applyNumberFormat="1">
      <alignment horizontal="right" vertical="center" wrapText="1"/>
    </xf>
    <xf numFmtId="0" fontId="37" fillId="0" borderId="23" applyFont="1" applyFill="0" applyBorder="1">
      <alignment vertical="top" wrapText="1"/>
    </xf>
    <xf numFmtId="0" fontId="23" fillId="0" borderId="23" applyFont="1" applyFill="0" applyBorder="1">
      <alignment vertical="center" wrapText="1"/>
    </xf>
    <xf numFmtId="0" fontId="23" fillId="38" borderId="23" applyFont="1" applyFill="1" applyBorder="1">
      <alignment horizontal="left" vertical="center" wrapText="1" indent="2"/>
      <protection locked="0"/>
    </xf>
    <xf numFmtId="49" fontId="78" fillId="41" borderId="25" applyFont="1" applyFill="1" applyBorder="1" applyNumberFormat="1">
      <alignment horizontal="center" vertical="top"/>
    </xf>
    <xf numFmtId="49" fontId="56" fillId="0" borderId="23" applyFont="1" applyFill="0" applyBorder="1" applyNumberFormat="1">
      <alignment horizontal="center" vertical="center" wrapText="1"/>
    </xf>
    <xf numFmtId="0" fontId="56" fillId="0" borderId="23" applyFont="1" applyFill="0" applyBorder="1">
      <alignment horizontal="left" vertical="center" wrapText="1" indent="2"/>
    </xf>
    <xf numFmtId="49" fontId="82" fillId="0" borderId="21" applyFont="1" applyFill="0" applyBorder="1" applyNumberFormat="1">
      <alignment horizontal="left" vertical="center" wrapText="1"/>
    </xf>
    <xf numFmtId="0" fontId="27" fillId="0" borderId="32" applyFont="1" applyFill="0" applyBorder="1">
      <alignment vertical="top" wrapText="1"/>
    </xf>
    <xf numFmtId="0" fontId="23" fillId="35" borderId="23" applyFont="1" applyFill="1" applyBorder="1">
      <alignment horizontal="left" vertical="center" wrapText="1" indent="2"/>
      <protection locked="0"/>
    </xf>
    <xf numFmtId="0" fontId="23" fillId="38" borderId="23" applyFont="1" applyFill="1" applyBorder="1">
      <alignment horizontal="left" vertical="center" wrapText="1"/>
      <protection locked="0"/>
    </xf>
    <xf numFmtId="0" fontId="23" fillId="0" borderId="23" applyFont="1" applyFill="0" applyBorder="1">
      <alignment horizontal="left" vertical="center" wrapText="1" indent="2"/>
    </xf>
    <xf numFmtId="296" fontId="23" fillId="38" borderId="23" applyFont="1" applyFill="1" applyBorder="1" applyNumberFormat="1">
      <alignment horizontal="left" vertical="center" wrapText="1"/>
      <protection locked="0"/>
    </xf>
    <xf numFmtId="49" fontId="37" fillId="0" borderId="0" applyFont="1" applyFill="0" applyBorder="0" applyNumberFormat="1">
      <alignment vertical="top"/>
    </xf>
    <xf numFmtId="296" fontId="23" fillId="38" borderId="20" applyFont="1" applyFill="1" applyBorder="1" applyNumberFormat="1">
      <alignment horizontal="left" vertical="center" wrapText="1"/>
      <protection locked="0"/>
    </xf>
    <xf numFmtId="296" fontId="23" fillId="38" borderId="21" applyFont="1" applyFill="1" applyBorder="1" applyNumberFormat="1">
      <alignment horizontal="left" vertical="center" wrapText="1"/>
      <protection locked="0"/>
    </xf>
    <xf numFmtId="0" fontId="27" fillId="0" borderId="25" applyFont="1" applyFill="0" applyBorder="1">
      <alignment horizontal="left" vertical="top" wrapText="1" indent="1"/>
    </xf>
    <xf numFmtId="0" fontId="23" fillId="39" borderId="21" applyFont="1" applyFill="1" applyBorder="1">
      <alignment horizontal="right" vertical="center" wrapText="1" indent="1"/>
    </xf>
    <xf numFmtId="49" fontId="46" fillId="39" borderId="26" applyFont="1" applyFill="1" applyBorder="1" applyNumberFormat="1">
      <alignment horizontal="center" vertical="center" wrapText="1"/>
    </xf>
    <xf numFmtId="49" fontId="23" fillId="39" borderId="32" applyFont="1" applyFill="1" applyBorder="1" applyNumberFormat="1">
      <alignment horizontal="center" vertical="center" wrapText="1"/>
    </xf>
    <xf numFmtId="0" fontId="23" fillId="0" borderId="32" applyFont="1" applyFill="0" applyBorder="1">
      <alignment horizontal="left" vertical="center" wrapText="1"/>
    </xf>
    <xf numFmtId="0" fontId="67" fillId="39" borderId="0" applyFont="1" applyFill="1" applyBorder="0">
      <alignment horizontal="center" vertical="top" wrapText="1"/>
    </xf>
    <xf numFmtId="0" fontId="23" fillId="37" borderId="21" applyFont="1" applyFill="1" applyBorder="1">
      <alignment horizontal="left" vertical="center" wrapText="1" indent="1"/>
    </xf>
    <xf numFmtId="49" fontId="47" fillId="41" borderId="45" applyFont="1" applyFill="1" applyBorder="1" applyNumberFormat="1">
      <alignment horizontal="left" vertical="center" indent="2"/>
    </xf>
    <xf numFmtId="0" fontId="67" fillId="39" borderId="29" applyFont="1" applyFill="1" applyBorder="1">
      <alignment horizontal="center" vertical="top" wrapText="1"/>
    </xf>
    <xf numFmtId="49" fontId="23" fillId="39" borderId="30" applyFont="1" applyFill="1" applyBorder="1" applyNumberFormat="1">
      <alignment horizontal="center" vertical="center" wrapText="1"/>
    </xf>
    <xf numFmtId="0" fontId="23" fillId="37" borderId="30" applyFont="1" applyFill="1" applyBorder="1">
      <alignment horizontal="left" vertical="center" wrapText="1" indent="1"/>
    </xf>
    <xf numFmtId="49" fontId="23" fillId="39" borderId="21" applyFont="1" applyFill="1" applyBorder="1" applyNumberFormat="1">
      <alignment horizontal="center" vertical="center" wrapText="1"/>
    </xf>
    <xf numFmtId="49" fontId="27" fillId="0" borderId="26" applyFont="1" applyFill="0" applyBorder="1" applyNumberFormat="1">
      <alignment vertical="top"/>
    </xf>
    <xf numFmtId="49" fontId="27" fillId="0" borderId="0" applyFont="1" applyFill="0" applyBorder="0" applyNumberFormat="1">
      <alignment vertical="top" wrapText="1"/>
    </xf>
    <xf numFmtId="0" fontId="27" fillId="0" borderId="26" applyFont="1" applyFill="0" applyBorder="1">
      <alignment horizontal="left" vertical="top" wrapText="1"/>
    </xf>
    <xf numFmtId="3" fontId="27" fillId="0" borderId="21" applyFont="1" applyFill="0" applyBorder="1" applyNumberFormat="1">
      <alignment vertical="center" wrapText="1"/>
    </xf>
    <xf numFmtId="4" fontId="27" fillId="0" borderId="21" applyFont="1" applyFill="0" applyBorder="1" applyNumberFormat="1">
      <alignment horizontal="right" vertical="center" wrapText="1"/>
    </xf>
    <xf numFmtId="49" fontId="28" fillId="47" borderId="0" applyFont="1" applyFill="1" applyBorder="0" applyNumberFormat="1">
      <alignment horizontal="center" vertical="center"/>
    </xf>
    <xf numFmtId="49" fontId="27" fillId="0" borderId="23" applyFont="1" applyFill="0" applyBorder="1" applyNumberFormat="1">
      <alignment horizontal="center" vertical="top"/>
    </xf>
    <xf numFmtId="49" fontId="37" fillId="47" borderId="0" applyFont="1" applyFill="1" applyBorder="0" applyNumberFormat="1">
      <alignment horizontal="center" vertical="center" wrapText="1"/>
    </xf>
    <xf numFmtId="0" fontId="23" fillId="46" borderId="23" applyFont="1" applyFill="1" applyBorder="1">
      <alignment horizontal="center" vertical="center"/>
    </xf>
    <xf numFmtId="49" fontId="37" fillId="47" borderId="23" applyFont="1" applyFill="1" applyBorder="1" applyNumberFormat="1">
      <alignment horizontal="center" vertical="center"/>
    </xf>
    <xf numFmtId="49" fontId="37" fillId="48" borderId="23" applyFont="1" applyFill="1" applyBorder="1" applyNumberFormat="1">
      <alignment horizontal="center" vertical="center"/>
    </xf>
    <xf numFmtId="49" fontId="23" fillId="49" borderId="23" applyFont="1" applyFill="1" applyBorder="1" applyNumberFormat="1">
      <alignment horizontal="center" vertical="center"/>
    </xf>
    <xf numFmtId="0" fontId="27" fillId="0" borderId="23" applyFont="1" applyFill="0" applyBorder="1">
      <alignment vertical="center"/>
    </xf>
    <xf numFmtId="0" fontId="23" fillId="0" borderId="23" applyFont="1" applyFill="0" applyBorder="1">
      <alignment vertical="center"/>
    </xf>
    <xf numFmtId="0" fontId="23" fillId="0" borderId="21" applyFont="1" applyFill="0" applyBorder="1">
      <alignment vertical="center"/>
    </xf>
    <xf numFmtId="0" fontId="27" fillId="0" borderId="21" applyFont="1" applyFill="0" applyBorder="1">
      <alignment horizontal="left" vertical="center"/>
    </xf>
    <xf numFmtId="49" fontId="27" fillId="0" borderId="57" applyFont="1" applyFill="0" applyBorder="1" applyNumberFormat="1">
      <alignment vertical="center"/>
    </xf>
    <xf numFmtId="49" fontId="27" fillId="0" borderId="58" applyFont="1" applyFill="0" applyBorder="1" applyNumberFormat="1">
      <alignment vertical="top"/>
    </xf>
    <xf numFmtId="49" fontId="27" fillId="0" borderId="59" applyFont="1" applyFill="0" applyBorder="1" applyNumberFormat="1">
      <alignment vertical="top"/>
    </xf>
    <xf numFmtId="0" fontId="23" fillId="0" borderId="20" applyFont="1" applyFill="0" applyBorder="1">
      <alignment vertical="center"/>
    </xf>
    <xf numFmtId="0" fontId="23" fillId="0" borderId="23" applyFont="1" applyFill="0" applyBorder="1">
      <alignment horizontal="right" vertical="top"/>
    </xf>
    <xf numFmtId="0" fontId="23" fillId="0" borderId="23" applyFont="1" applyFill="0" applyBorder="1">
      <alignment vertical="top"/>
    </xf>
    <xf numFmtId="0" fontId="27" fillId="0" borderId="20" applyFont="1" applyFill="0" applyBorder="1">
      <alignment vertical="center"/>
    </xf>
    <xf numFmtId="49" fontId="27" fillId="0" borderId="23" applyFont="1" applyFill="0" applyBorder="1" applyNumberFormat="1">
      <alignment vertical="center"/>
    </xf>
    <xf numFmtId="0" fontId="27" fillId="0" borderId="23" applyFont="1" applyFill="0" applyBorder="1">
      <alignment vertical="top"/>
    </xf>
    <xf numFmtId="0" fontId="23" fillId="51" borderId="0" applyFont="1" applyFill="1" applyBorder="0">
      <alignment horizontal="right" vertical="center"/>
    </xf>
    <xf numFmtId="0" fontId="23" fillId="51" borderId="0" applyFont="1" applyFill="1" applyBorder="0">
      <alignment horizontal="left" vertical="center"/>
    </xf>
    <xf numFmtId="0" fontId="23" fillId="0" borderId="0" applyFont="1" applyFill="0" applyBorder="0">
      <alignment horizontal="right" vertical="top"/>
    </xf>
    <xf numFmtId="49" fontId="27" fillId="0" borderId="21" applyFont="1" applyFill="0" applyBorder="1" applyNumberFormat="1">
      <alignment vertical="top"/>
    </xf>
    <xf numFmtId="0" fontId="72" fillId="51" borderId="0" applyFont="1" applyFill="1" applyBorder="0">
      <alignment horizontal="left" vertical="center"/>
    </xf>
    <xf numFmtId="49" fontId="23" fillId="0" borderId="21" applyFont="1" applyFill="0" applyBorder="1" applyNumberFormat="1">
      <alignment vertical="top"/>
    </xf>
    <xf numFmtId="49" fontId="27" fillId="0" borderId="23" applyFont="1" applyFill="0" applyBorder="1" applyNumberFormat="1">
      <alignment horizontal="right" vertical="top"/>
    </xf>
    <xf numFmtId="0" fontId="23" fillId="0" borderId="21" applyFont="1" applyFill="0" applyBorder="1">
      <alignment horizontal="left" vertical="center"/>
    </xf>
    <xf numFmtId="49" fontId="27" fillId="0" borderId="32" applyFont="1" applyFill="0" applyBorder="1" applyNumberFormat="1">
      <alignment horizontal="right" vertical="top"/>
    </xf>
    <xf numFmtId="0" fontId="23" fillId="0" borderId="32" applyFont="1" applyFill="0" applyBorder="1">
      <alignment vertical="top"/>
    </xf>
    <xf numFmtId="0" fontId="27" fillId="0" borderId="32" applyFont="1" applyFill="0" applyBorder="1">
      <alignment vertical="center"/>
    </xf>
    <xf numFmtId="49" fontId="27" fillId="0" borderId="52" applyFont="1" applyFill="0" applyBorder="1" applyNumberFormat="1">
      <alignment horizontal="center" vertical="center"/>
    </xf>
    <xf numFmtId="49" fontId="27" fillId="0" borderId="23" applyFont="1" applyFill="0" applyBorder="1" applyNumberFormat="1">
      <alignment horizontal="right" vertical="center"/>
    </xf>
    <xf numFmtId="49" fontId="27" fillId="0" borderId="23" applyFont="1" applyFill="0" applyBorder="1" applyNumberFormat="1">
      <alignment vertical="top"/>
    </xf>
    <xf numFmtId="0" fontId="27" fillId="51" borderId="0" applyFont="1" applyFill="1" applyBorder="0">
      <alignment horizontal="left" vertical="center"/>
    </xf>
    <xf numFmtId="0" fontId="23" fillId="51" borderId="60" applyFont="1" applyFill="1" applyBorder="1">
      <alignment horizontal="center"/>
    </xf>
    <xf numFmtId="49" fontId="83" fillId="0" borderId="59" applyFont="1" applyFill="0" applyBorder="1" applyNumberFormat="1">
      <alignment vertical="top"/>
    </xf>
    <xf numFmtId="49" fontId="48" fillId="44" borderId="0" applyFont="1" applyFill="1" applyBorder="0" applyNumberFormat="1">
      <alignment vertical="center" wrapText="1"/>
    </xf>
    <xf numFmtId="0" fontId="23" fillId="0" borderId="60" applyFont="1" applyFill="0" applyBorder="1">
      <alignment horizontal="center"/>
    </xf>
    <xf numFmtId="49" fontId="28" fillId="47" borderId="0" applyFont="1" applyFill="1" applyBorder="0" applyNumberFormat="1">
      <alignment horizontal="center" vertical="center" wrapText="1"/>
    </xf>
    <xf numFmtId="49" fontId="27" fillId="51" borderId="0" applyFont="1" applyFill="1" applyBorder="0" applyNumberFormat="1">
      <alignment horizontal="center" vertical="center"/>
    </xf>
    <xf numFmtId="49" fontId="23" fillId="35" borderId="52" applyFont="1" applyFill="1" applyBorder="1" applyNumberFormat="1">
      <alignment horizontal="left" vertical="center"/>
      <protection locked="0"/>
    </xf>
    <xf numFmtId="49" fontId="23" fillId="0" borderId="52" applyFont="1" applyFill="0" applyBorder="1" applyNumberFormat="1">
      <alignment horizontal="right" vertical="center"/>
    </xf>
    <xf numFmtId="0" fontId="23" fillId="37" borderId="52" applyFont="1" applyFill="1" applyBorder="1">
      <alignment horizontal="center" vertical="center"/>
    </xf>
    <xf numFmtId="49" fontId="23" fillId="0" borderId="52" applyFont="1" applyFill="0" applyBorder="1" applyNumberFormat="1">
      <alignment horizontal="center" vertical="center"/>
    </xf>
    <xf numFmtId="0" fontId="20" fillId="0" borderId="61" applyFont="1" applyFill="0" applyBorder="1">
      <alignment horizontal="center" vertical="center"/>
    </xf>
    <xf numFmtId="0" fontId="23" fillId="0" borderId="61" applyFont="1" applyFill="0" applyBorder="1">
      <alignment horizontal="center" vertical="center"/>
    </xf>
    <xf numFmtId="49" fontId="28" fillId="47" borderId="23" applyFont="1" applyFill="1" applyBorder="1" applyNumberFormat="1">
      <alignment horizontal="right" vertical="center"/>
    </xf>
    <xf numFmtId="49" fontId="27" fillId="35" borderId="33" applyFont="1" applyFill="1" applyBorder="1" applyNumberFormat="1">
      <alignment vertical="top"/>
      <protection locked="0"/>
    </xf>
    <xf numFmtId="0" fontId="23" fillId="50" borderId="23" applyFont="1" applyFill="1" applyBorder="1">
      <alignment horizontal="right" vertical="center"/>
    </xf>
    <xf numFmtId="49" fontId="27" fillId="50" borderId="30" applyFont="1" applyFill="1" applyBorder="1" applyNumberFormat="1">
      <alignment vertical="top"/>
    </xf>
    <xf numFmtId="49" fontId="27" fillId="50" borderId="23" applyFont="1" applyFill="1" applyBorder="1" applyNumberFormat="1">
      <alignment vertical="top"/>
    </xf>
    <xf numFmtId="49" fontId="27" fillId="0" borderId="21" applyFont="1" applyFill="0" applyBorder="1" applyNumberFormat="1">
      <alignment horizontal="center" vertical="top"/>
    </xf>
    <xf numFmtId="49" fontId="27" fillId="0" borderId="20" applyFont="1" applyFill="0" applyBorder="1" applyNumberFormat="1">
      <alignment horizontal="center" vertical="top"/>
    </xf>
    <xf numFmtId="0" fontId="27" fillId="37" borderId="35" applyFont="1" applyFill="1" applyBorder="1">
      <alignment horizontal="center" vertical="top"/>
    </xf>
    <xf numFmtId="0" fontId="27" fillId="37" borderId="35" applyFont="1" applyFill="1" applyBorder="1">
      <alignment horizontal="left" vertical="top"/>
    </xf>
    <xf numFmtId="0" fontId="23" fillId="0" borderId="50" applyFont="1" applyFill="0" applyBorder="1">
      <alignment horizontal="center" vertical="center"/>
    </xf>
    <xf numFmtId="0" fontId="23" fillId="0" borderId="55" applyFont="1" applyFill="0" applyBorder="1">
      <alignment horizontal="center" vertical="center"/>
    </xf>
    <xf numFmtId="0" fontId="27" fillId="0" borderId="23" applyFont="1" applyFill="0" applyBorder="1">
      <alignment horizontal="left" vertical="top"/>
    </xf>
    <xf numFmtId="0" fontId="23" fillId="0" borderId="53" applyFont="1" applyFill="0" applyBorder="1">
      <alignment horizontal="center" vertical="center"/>
    </xf>
    <xf numFmtId="49" fontId="28" fillId="47" borderId="21" applyFont="1" applyFill="1" applyBorder="1" applyNumberFormat="1">
      <alignment horizontal="right" vertical="center"/>
    </xf>
    <xf numFmtId="49" fontId="23" fillId="0" borderId="0" applyFont="1" applyFill="0" applyBorder="0" applyNumberFormat="1">
      <alignment vertical="center"/>
    </xf>
    <xf numFmtId="0" fontId="23" fillId="51" borderId="0" applyFont="1" applyFill="1" applyBorder="0">
      <alignment horizontal="right" vertical="top" wrapText="1"/>
    </xf>
    <xf numFmtId="49" fontId="27" fillId="39" borderId="23" applyFont="1" applyFill="1" applyBorder="1" applyNumberFormat="1">
      <alignment horizontal="center" vertical="center"/>
    </xf>
    <xf numFmtId="0" fontId="37" fillId="39" borderId="0" applyFont="1" applyFill="1" applyBorder="0"/>
    <xf numFmtId="0" fontId="84" fillId="39" borderId="0" applyFont="1" applyFill="1" applyBorder="0"/>
    <xf numFmtId="0" fontId="43" fillId="39" borderId="0" applyFont="1" applyFill="1" applyBorder="0">
      <alignment horizontal="center" vertical="center" wrapText="1"/>
    </xf>
    <xf numFmtId="0" fontId="23" fillId="39" borderId="32" applyFont="1" applyFill="1" applyBorder="1">
      <alignment horizontal="left" vertical="top" wrapText="1"/>
    </xf>
    <xf numFmtId="0" fontId="55" fillId="39" borderId="0" applyFont="1" applyFill="1" applyBorder="0">
      <alignment vertical="center" wrapText="1"/>
    </xf>
    <xf numFmtId="0" fontId="43" fillId="39" borderId="23" applyFont="1" applyFill="1" applyBorder="1">
      <alignment horizontal="center" vertical="center"/>
    </xf>
    <xf numFmtId="0" fontId="23" fillId="39" borderId="42" applyFont="1" applyFill="1" applyBorder="1">
      <alignment horizontal="left" vertical="top" wrapText="1"/>
    </xf>
    <xf numFmtId="0" fontId="56" fillId="39" borderId="0" applyFont="1" applyFill="1" applyBorder="0"/>
    <xf numFmtId="0" fontId="23" fillId="39" borderId="30" applyFont="1" applyFill="1" applyBorder="1">
      <alignment horizontal="left" vertical="top" wrapText="1"/>
    </xf>
    <xf numFmtId="0" fontId="76" fillId="39" borderId="0" applyFont="1" applyFill="1" applyBorder="0"/>
    <xf numFmtId="0" fontId="27" fillId="39" borderId="23" applyFont="1" applyFill="1" applyBorder="1">
      <alignment horizontal="left" vertical="top" wrapText="1"/>
    </xf>
    <xf numFmtId="49" fontId="36" fillId="35" borderId="30" applyFont="1" applyFill="1" applyBorder="1" applyNumberFormat="1">
      <alignment horizontal="left" vertical="center" wrapText="1"/>
      <protection locked="0"/>
    </xf>
    <xf numFmtId="0" fontId="27" fillId="39" borderId="23" applyFont="1" applyFill="1" applyBorder="1">
      <alignment vertical="top" wrapText="1"/>
    </xf>
    <xf numFmtId="14" fontId="27" fillId="38" borderId="21" applyFont="1" applyFill="1" applyBorder="1" applyNumberFormat="1">
      <alignment horizontal="left" vertical="center" wrapText="1" indent="1"/>
      <protection locked="0"/>
    </xf>
    <xf numFmtId="0" fontId="37" fillId="0" borderId="42" applyFont="1" applyFill="0" applyBorder="1">
      <alignment horizontal="left" vertical="center" wrapText="1" indent="1"/>
    </xf>
    <xf numFmtId="297" fontId="27" fillId="0" borderId="33" applyFont="1" applyFill="0" applyBorder="1" applyNumberFormat="1">
      <alignment horizontal="center" vertical="center" wrapText="1"/>
    </xf>
    <xf numFmtId="297" fontId="27" fillId="0" borderId="32" applyFont="1" applyFill="0" applyBorder="1" applyNumberFormat="1">
      <alignment horizontal="center" vertical="center" wrapText="1"/>
    </xf>
    <xf numFmtId="4" fontId="27" fillId="0" borderId="30" applyFont="1" applyFill="0" applyBorder="1" applyNumberFormat="1">
      <alignment horizontal="center" vertical="center" wrapText="1"/>
    </xf>
    <xf numFmtId="14" fontId="27" fillId="40" borderId="23" applyFont="1" applyFill="1" applyBorder="1" applyNumberFormat="1">
      <alignment horizontal="left" vertical="center" wrapText="1"/>
    </xf>
    <xf numFmtId="14" fontId="27" fillId="38" borderId="23" applyFont="1" applyFill="1" applyBorder="1" applyNumberFormat="1">
      <alignment horizontal="left" vertical="center" wrapText="1" indent="1"/>
      <protection locked="0"/>
    </xf>
    <xf numFmtId="49" fontId="31" fillId="41" borderId="35" applyFont="1" applyFill="1" applyBorder="1" applyNumberFormat="1">
      <alignment horizontal="right" vertical="center" wrapText="1"/>
    </xf>
    <xf numFmtId="49" fontId="23" fillId="41" borderId="45" applyFont="1" applyFill="1" applyBorder="1" applyNumberFormat="1">
      <alignment horizontal="right" vertical="center" wrapText="1"/>
    </xf>
    <xf numFmtId="49" fontId="23" fillId="41" borderId="34" applyFont="1" applyFill="1" applyBorder="1" applyNumberFormat="1">
      <alignment horizontal="right" vertical="center" wrapText="1"/>
    </xf>
    <xf numFmtId="296" fontId="23" fillId="38" borderId="25" applyFont="1" applyFill="1" applyBorder="1" applyNumberFormat="1">
      <alignment horizontal="left" vertical="center" wrapText="1" indent="1"/>
      <protection locked="0"/>
    </xf>
    <xf numFmtId="300" fontId="27" fillId="38" borderId="23" applyFont="1" applyFill="1" applyBorder="1" applyNumberFormat="1">
      <alignment horizontal="left" vertical="center" wrapText="1" indent="1"/>
      <protection locked="0"/>
    </xf>
    <xf numFmtId="0" fontId="85" fillId="0" borderId="0" applyFont="1" applyFill="0" applyBorder="0">
      <alignment vertical="center"/>
    </xf>
    <xf numFmtId="296" fontId="43" fillId="0" borderId="0" applyFont="1" applyFill="0" applyBorder="0" applyNumberFormat="1">
      <alignment horizontal="center" vertical="center" wrapText="1"/>
    </xf>
    <xf numFmtId="297" fontId="27" fillId="0" borderId="25" applyFont="1" applyFill="0" applyBorder="1" applyNumberFormat="1">
      <alignment horizontal="center" vertical="center" wrapText="1"/>
    </xf>
    <xf numFmtId="297" fontId="27" fillId="0" borderId="20" applyFont="1" applyFill="0" applyBorder="1" applyNumberFormat="1">
      <alignment horizontal="center" vertical="center" wrapText="1"/>
    </xf>
    <xf numFmtId="4" fontId="27" fillId="0" borderId="42" applyFont="1" applyFill="0" applyBorder="1" applyNumberFormat="1">
      <alignment horizontal="center" vertical="center" wrapText="1"/>
    </xf>
    <xf numFmtId="297" fontId="27" fillId="0" borderId="30" applyFont="1" applyFill="0" applyBorder="1" applyNumberFormat="1">
      <alignment horizontal="center" vertical="center" wrapText="1"/>
    </xf>
    <xf numFmtId="0" fontId="27" fillId="37" borderId="30" applyFont="1" applyFill="1" applyBorder="1">
      <alignment horizontal="left" vertical="center" wrapText="1" indent="1"/>
    </xf>
    <xf numFmtId="14" fontId="27" fillId="38" borderId="30" applyFont="1" applyFill="1" applyBorder="1" applyNumberFormat="1">
      <alignment horizontal="left" vertical="center" wrapText="1" indent="1"/>
      <protection locked="0"/>
    </xf>
    <xf numFmtId="0" fontId="27" fillId="0" borderId="34" applyFont="1" applyFill="0" applyBorder="1">
      <alignment horizontal="left" vertical="top" wrapText="1"/>
    </xf>
    <xf numFmtId="14" fontId="27" fillId="0" borderId="30" applyFont="1" applyFill="0" applyBorder="1" applyNumberFormat="1">
      <alignment horizontal="left" vertical="center" wrapText="1" indent="1"/>
    </xf>
    <xf numFmtId="49" fontId="36" fillId="41" borderId="45" applyFont="1" applyFill="1" applyBorder="1" applyNumberFormat="1">
      <alignment horizontal="left" vertical="center" wrapText="1"/>
    </xf>
    <xf numFmtId="49" fontId="36" fillId="41" borderId="34" applyFont="1" applyFill="1" applyBorder="1" applyNumberFormat="1">
      <alignment horizontal="left" vertical="center" wrapText="1"/>
    </xf>
    <xf numFmtId="0" fontId="27" fillId="39" borderId="42" applyFont="1" applyFill="1" applyBorder="1">
      <alignment vertical="center" wrapText="1"/>
    </xf>
    <xf numFmtId="0" fontId="43" fillId="0" borderId="45" applyFont="1" applyFill="0" applyBorder="1">
      <alignment horizontal="center" vertical="center" wrapText="1"/>
    </xf>
    <xf numFmtId="0" fontId="27" fillId="39" borderId="28" applyFont="1" applyFill="1" applyBorder="1">
      <alignment vertical="center" wrapText="1"/>
    </xf>
    <xf numFmtId="0" fontId="27" fillId="0" borderId="25" applyFont="1" applyFill="0" applyBorder="1">
      <alignment horizontal="left" vertical="center" wrapText="1"/>
    </xf>
    <xf numFmtId="297" fontId="48" fillId="0" borderId="26" applyFont="1" applyFill="0" applyBorder="1" applyNumberFormat="1">
      <alignment horizontal="center" vertical="center" wrapText="1"/>
    </xf>
    <xf numFmtId="297" fontId="48" fillId="0" borderId="27" applyFont="1" applyFill="0" applyBorder="1" applyNumberFormat="1">
      <alignment horizontal="center" vertical="center" wrapText="1"/>
    </xf>
    <xf numFmtId="0" fontId="45" fillId="0" borderId="0" applyFont="1" applyFill="0" applyBorder="0">
      <alignment horizontal="center" vertical="center" wrapText="1"/>
    </xf>
    <xf numFmtId="297" fontId="27" fillId="0" borderId="42" applyFont="1" applyFill="0" applyBorder="1" applyNumberFormat="1">
      <alignment horizontal="center" vertical="center" wrapText="1"/>
    </xf>
    <xf numFmtId="0" fontId="27" fillId="37" borderId="34" applyFont="1" applyFill="1" applyBorder="1">
      <alignment horizontal="left" vertical="center" wrapText="1"/>
    </xf>
    <xf numFmtId="49" fontId="27" fillId="40" borderId="35" applyFont="1" applyFill="1" applyBorder="1" applyNumberFormat="1">
      <alignment horizontal="left" vertical="center" wrapText="1"/>
    </xf>
    <xf numFmtId="49" fontId="27" fillId="38" borderId="45" applyFont="1" applyFill="1" applyBorder="1" applyNumberFormat="1">
      <alignment horizontal="left" vertical="center" wrapText="1"/>
      <protection locked="0"/>
    </xf>
    <xf numFmtId="49" fontId="27" fillId="38" borderId="35" applyFont="1" applyFill="1" applyBorder="1" applyNumberFormat="1">
      <alignment horizontal="left" vertical="center" wrapText="1"/>
      <protection locked="0"/>
    </xf>
    <xf numFmtId="49" fontId="27" fillId="0" borderId="23" applyFont="1" applyFill="0" applyBorder="1" applyNumberFormat="1">
      <alignment horizontal="left" vertical="top" wrapText="1"/>
    </xf>
    <xf numFmtId="49" fontId="27" fillId="40" borderId="30" applyFont="1" applyFill="1" applyBorder="1" applyNumberFormat="1">
      <alignment horizontal="left" vertical="center" wrapText="1"/>
    </xf>
    <xf numFmtId="49" fontId="86" fillId="0" borderId="23" applyFont="1" applyFill="0" applyBorder="1" applyNumberFormat="1">
      <alignment horizontal="left" vertical="top" wrapText="1"/>
    </xf>
    <xf numFmtId="0" fontId="87" fillId="39" borderId="0" applyFont="1" applyFill="1" applyBorder="0">
      <alignment horizontal="center" vertical="center" wrapText="1"/>
    </xf>
    <xf numFmtId="0" fontId="28" fillId="39" borderId="0" applyFont="1" applyFill="1" applyBorder="0"/>
    <xf numFmtId="49" fontId="27" fillId="0" borderId="0" applyFont="1" applyFill="0" applyBorder="0" applyNumberFormat="1">
      <alignment horizontal="left" vertical="top" wrapText="1"/>
    </xf>
    <xf numFmtId="49" fontId="49" fillId="0" borderId="0" applyFont="1" applyFill="0" applyBorder="0" applyNumberFormat="1">
      <alignment horizontal="center" vertical="center"/>
    </xf>
    <xf numFmtId="0" fontId="27" fillId="0" borderId="0" applyFont="1" applyFill="0" applyBorder="0"/>
    <xf numFmtId="0" fontId="49" fillId="39" borderId="0" applyFont="1" applyFill="1" applyBorder="0">
      <alignment horizontal="center" vertical="center"/>
    </xf>
    <xf numFmtId="0" fontId="27" fillId="39" borderId="32" applyFont="1" applyFill="1" applyBorder="1">
      <alignment horizontal="center" vertical="center"/>
    </xf>
    <xf numFmtId="49" fontId="27" fillId="0" borderId="32" applyFont="1" applyFill="0" applyBorder="1" applyNumberFormat="1">
      <alignment horizontal="left" vertical="center" wrapText="1"/>
    </xf>
    <xf numFmtId="49" fontId="47" fillId="41" borderId="20" applyFont="1" applyFill="1" applyBorder="1" applyNumberFormat="1">
      <alignment horizontal="left" vertical="center"/>
    </xf>
    <xf numFmtId="0" fontId="49" fillId="0" borderId="0" applyFont="1" applyFill="0" applyBorder="0">
      <alignment horizontal="center" vertical="center"/>
    </xf>
    <xf numFmtId="49" fontId="23" fillId="0" borderId="25" applyFont="1" applyFill="0" applyBorder="1" applyNumberFormat="1">
      <alignment horizontal="left" vertical="center" indent="1"/>
    </xf>
    <xf numFmtId="49" fontId="23" fillId="0" borderId="62" applyFont="1" applyFill="0" applyBorder="1" applyNumberFormat="1">
      <alignment horizontal="center" vertical="center"/>
    </xf>
    <xf numFmtId="49" fontId="23" fillId="52" borderId="0" applyFont="1" applyFill="1" applyBorder="0" applyNumberFormat="1">
      <alignment vertical="top"/>
    </xf>
    <xf numFmtId="0" fontId="49" fillId="39" borderId="0" applyFont="1" applyFill="1" applyBorder="0">
      <alignment horizontal="center"/>
    </xf>
    <xf numFmtId="49" fontId="59" fillId="52" borderId="0" applyFont="1" applyFill="1" applyBorder="0" applyNumberFormat="1">
      <alignment vertical="top"/>
    </xf>
    <xf numFmtId="0" fontId="52" fillId="0" borderId="23" applyFont="1" applyFill="0" applyBorder="1">
      <alignment horizontal="left" vertical="center" wrapText="1" indent="1"/>
    </xf>
    <xf numFmtId="49" fontId="52" fillId="0" borderId="23" applyFont="1" applyFill="0" applyBorder="1" applyNumberFormat="1">
      <alignment horizontal="left" vertical="center" wrapText="1" indent="1"/>
    </xf>
    <xf numFmtId="0" fontId="52" fillId="0" borderId="23" applyFont="1" applyFill="0" applyBorder="1">
      <alignment horizontal="left" vertical="top" indent="1"/>
    </xf>
    <xf numFmtId="0" fontId="27" fillId="39" borderId="0" applyFont="1" applyFill="1" applyBorder="0">
      <alignment horizontal="center" vertical="top" wrapText="1"/>
    </xf>
    <xf numFmtId="0" fontId="43" fillId="39" borderId="23" applyFont="1" applyFill="1" applyBorder="1">
      <alignment horizontal="center" vertical="center" wrapText="1"/>
    </xf>
    <xf numFmtId="14" fontId="27" fillId="40" borderId="34" applyFont="1" applyFill="1" applyBorder="1" applyNumberFormat="1">
      <alignment horizontal="left" vertical="center" wrapText="1"/>
    </xf>
    <xf numFmtId="49" fontId="88" fillId="38" borderId="23" applyFont="1" applyFill="1" applyBorder="1" applyNumberFormat="1">
      <alignment horizontal="left" vertical="center" wrapText="1"/>
      <protection locked="0"/>
    </xf>
    <xf numFmtId="0" fontId="23" fillId="38" borderId="21" applyFont="1" applyFill="1" applyBorder="1">
      <alignment horizontal="left" vertical="center" wrapText="1" indent="2"/>
      <protection locked="0"/>
    </xf>
    <xf numFmtId="0" fontId="49" fillId="0" borderId="29" applyFont="1" applyFill="0" applyBorder="1">
      <alignment horizontal="center" vertical="center" wrapText="1"/>
    </xf>
    <xf numFmtId="49" fontId="27" fillId="0" borderId="23" applyFont="1" applyFill="0" applyBorder="1" applyNumberFormat="1">
      <alignment horizontal="center" vertical="top" wrapText="1"/>
    </xf>
    <xf numFmtId="0" fontId="23" fillId="37" borderId="23" applyFont="1" applyFill="1" applyBorder="1">
      <alignment horizontal="left" vertical="top" wrapText="1" indent="1"/>
    </xf>
    <xf numFmtId="49" fontId="27" fillId="40" borderId="32" applyFont="1" applyFill="1" applyBorder="1" applyNumberFormat="1">
      <alignment horizontal="center" vertical="top" wrapText="1"/>
    </xf>
    <xf numFmtId="296" fontId="23" fillId="38" borderId="23" applyFont="1" applyFill="1" applyBorder="1" applyNumberFormat="1">
      <alignment horizontal="center" vertical="top" wrapText="1"/>
      <protection locked="0"/>
    </xf>
    <xf numFmtId="296" fontId="23" fillId="35" borderId="23" applyFont="1" applyFill="1" applyBorder="1" applyNumberFormat="1">
      <alignment horizontal="center" vertical="top" wrapText="1"/>
      <protection locked="0"/>
    </xf>
    <xf numFmtId="49" fontId="27" fillId="40" borderId="23" applyFont="1" applyFill="1" applyBorder="1" applyNumberFormat="1">
      <alignment horizontal="left" vertical="top" wrapText="1"/>
    </xf>
    <xf numFmtId="49" fontId="27" fillId="38" borderId="23" applyFont="1" applyFill="1" applyBorder="1" applyNumberFormat="1">
      <alignment horizontal="left" vertical="top" wrapText="1"/>
      <protection locked="0"/>
    </xf>
    <xf numFmtId="49" fontId="23" fillId="37" borderId="23" applyFont="1" applyFill="1" applyBorder="1" applyNumberFormat="1">
      <alignment horizontal="center" vertical="top" wrapText="1"/>
    </xf>
    <xf numFmtId="0" fontId="27" fillId="37" borderId="23" applyFont="1" applyFill="1" applyBorder="1">
      <alignment horizontal="center" vertical="top" wrapText="1"/>
    </xf>
    <xf numFmtId="0" fontId="27" fillId="35" borderId="23" applyFont="1" applyFill="1" applyBorder="1">
      <alignment horizontal="left" vertical="top" wrapText="1"/>
      <protection locked="0"/>
    </xf>
    <xf numFmtId="49" fontId="27" fillId="40" borderId="23" applyFont="1" applyFill="1" applyBorder="1" applyNumberFormat="1">
      <alignment horizontal="center" vertical="top" wrapText="1"/>
    </xf>
    <xf numFmtId="49" fontId="27" fillId="38" borderId="32" applyFont="1" applyFill="1" applyBorder="1" applyNumberFormat="1">
      <alignment horizontal="left" vertical="center" wrapText="1" indent="1"/>
      <protection locked="0"/>
    </xf>
    <xf numFmtId="0" fontId="27" fillId="0" borderId="29" applyFont="1" applyFill="0" applyBorder="1">
      <alignment vertical="top" wrapText="1"/>
    </xf>
    <xf numFmtId="49" fontId="27" fillId="40" borderId="30" applyFont="1" applyFill="1" applyBorder="1" applyNumberFormat="1">
      <alignment horizontal="center" vertical="top" wrapText="1"/>
    </xf>
    <xf numFmtId="49" fontId="23" fillId="38" borderId="23" applyFont="1" applyFill="1" applyBorder="1" applyNumberFormat="1">
      <alignment horizontal="center" vertical="top" wrapText="1"/>
      <protection locked="0"/>
    </xf>
    <xf numFmtId="49" fontId="23" fillId="35" borderId="23" applyFont="1" applyFill="1" applyBorder="1" applyNumberFormat="1">
      <alignment horizontal="center" vertical="top" wrapText="1"/>
      <protection locked="0"/>
    </xf>
    <xf numFmtId="49" fontId="27" fillId="40" borderId="21" applyFont="1" applyFill="1" applyBorder="1" applyNumberFormat="1">
      <alignment horizontal="center" vertical="top" wrapText="1"/>
    </xf>
    <xf numFmtId="49" fontId="27" fillId="0" borderId="42" applyFont="1" applyFill="0" applyBorder="1" applyNumberFormat="1">
      <alignment horizontal="center" vertical="top" wrapText="1"/>
    </xf>
    <xf numFmtId="0" fontId="23" fillId="37" borderId="42" applyFont="1" applyFill="1" applyBorder="1">
      <alignment horizontal="left" vertical="top" wrapText="1" indent="1"/>
    </xf>
    <xf numFmtId="49" fontId="27" fillId="40" borderId="42" applyFont="1" applyFill="1" applyBorder="1" applyNumberFormat="1">
      <alignment horizontal="center" vertical="top" wrapText="1"/>
    </xf>
    <xf numFmtId="49" fontId="23" fillId="38" borderId="42" applyFont="1" applyFill="1" applyBorder="1" applyNumberFormat="1">
      <alignment horizontal="center" vertical="top" wrapText="1"/>
      <protection locked="0"/>
    </xf>
    <xf numFmtId="49" fontId="23" fillId="35" borderId="42" applyFont="1" applyFill="1" applyBorder="1" applyNumberFormat="1">
      <alignment horizontal="center" vertical="top" wrapText="1"/>
      <protection locked="0"/>
    </xf>
    <xf numFmtId="49" fontId="27" fillId="40" borderId="42" applyFont="1" applyFill="1" applyBorder="1" applyNumberFormat="1">
      <alignment horizontal="left" vertical="top" wrapText="1"/>
    </xf>
    <xf numFmtId="49" fontId="27" fillId="38" borderId="42" applyFont="1" applyFill="1" applyBorder="1" applyNumberFormat="1">
      <alignment horizontal="left" vertical="top" wrapText="1"/>
      <protection locked="0"/>
    </xf>
    <xf numFmtId="49" fontId="23" fillId="37" borderId="42" applyFont="1" applyFill="1" applyBorder="1" applyNumberFormat="1">
      <alignment horizontal="center" vertical="top" wrapText="1"/>
    </xf>
    <xf numFmtId="0" fontId="27" fillId="37" borderId="42" applyFont="1" applyFill="1" applyBorder="1">
      <alignment horizontal="center" vertical="top" wrapText="1"/>
    </xf>
    <xf numFmtId="0" fontId="27" fillId="35" borderId="42" applyFont="1" applyFill="1" applyBorder="1">
      <alignment horizontal="left" vertical="top" wrapText="1"/>
      <protection locked="0"/>
    </xf>
    <xf numFmtId="0" fontId="89" fillId="0" borderId="63" applyFont="1" applyFill="0" applyBorder="1">
      <alignment horizontal="left" vertical="center" indent="1"/>
    </xf>
    <xf numFmtId="0" fontId="89" fillId="0" borderId="64" applyFont="1" applyFill="0" applyBorder="1">
      <alignment horizontal="left" vertical="center" indent="1"/>
    </xf>
    <xf numFmtId="0" fontId="23" fillId="0" borderId="64" applyFont="1" applyFill="0" applyBorder="1">
      <alignment horizontal="left" vertical="center" wrapText="1"/>
    </xf>
    <xf numFmtId="0" fontId="27" fillId="0" borderId="64" applyFont="1" applyFill="0" applyBorder="1">
      <alignment vertical="center" wrapText="1"/>
    </xf>
    <xf numFmtId="0" fontId="27" fillId="0" borderId="65" applyFont="1" applyFill="0" applyBorder="1">
      <alignment vertical="center" wrapText="1"/>
    </xf>
    <xf numFmtId="0" fontId="27" fillId="0" borderId="66" applyFont="1" applyFill="0" applyBorder="1">
      <alignment vertical="center" wrapText="1"/>
    </xf>
    <xf numFmtId="49" fontId="37" fillId="0" borderId="20" applyFont="1" applyFill="0" applyBorder="1" applyNumberFormat="1">
      <alignment horizontal="center" vertical="center" wrapText="1"/>
    </xf>
    <xf numFmtId="49" fontId="37" fillId="0" borderId="20" applyFont="1" applyFill="0" applyBorder="1" applyNumberFormat="1">
      <alignment horizontal="left" vertical="center" wrapText="1"/>
    </xf>
    <xf numFmtId="49" fontId="37" fillId="0" borderId="21" applyFont="1" applyFill="0" applyBorder="1" applyNumberFormat="1">
      <alignment horizontal="center" vertical="center" wrapText="1"/>
    </xf>
    <xf numFmtId="49" fontId="90" fillId="0" borderId="44" applyFont="1" applyFill="0" applyBorder="1" applyNumberFormat="1">
      <alignment horizontal="left" vertical="center" indent="1"/>
    </xf>
    <xf numFmtId="49" fontId="90" fillId="0" borderId="44" applyFont="1" applyFill="0" applyBorder="1" applyNumberFormat="1">
      <alignment horizontal="center" vertical="center"/>
    </xf>
    <xf numFmtId="3" fontId="37" fillId="0" borderId="23" applyFont="1" applyFill="0" applyBorder="1" applyNumberFormat="1">
      <alignment horizontal="center" vertical="center" wrapText="1"/>
    </xf>
    <xf numFmtId="49" fontId="91" fillId="0" borderId="20" applyFont="1" applyFill="0" applyBorder="1" applyNumberFormat="1">
      <alignment horizontal="center" vertical="center" wrapText="1"/>
    </xf>
    <xf numFmtId="0" fontId="90" fillId="0" borderId="23" applyFont="1" applyFill="0" applyBorder="1">
      <alignment horizontal="center" vertical="center"/>
    </xf>
    <xf numFmtId="49" fontId="37" fillId="0" borderId="32" applyFont="1" applyFill="0" applyBorder="1" applyNumberFormat="1">
      <alignment horizontal="left" vertical="center" wrapText="1" indent="1"/>
    </xf>
    <xf numFmtId="49" fontId="90" fillId="0" borderId="21" applyFont="1" applyFill="0" applyBorder="1" applyNumberFormat="1">
      <alignment horizontal="left" vertical="center" indent="1"/>
    </xf>
    <xf numFmtId="49" fontId="90" fillId="0" borderId="25" applyFont="1" applyFill="0" applyBorder="1" applyNumberFormat="1">
      <alignment horizontal="left" vertical="center" indent="1"/>
    </xf>
    <xf numFmtId="49" fontId="90" fillId="0" borderId="25" applyFont="1" applyFill="0" applyBorder="1" applyNumberFormat="1">
      <alignment vertical="top" wrapText="1"/>
    </xf>
    <xf numFmtId="49" fontId="90" fillId="0" borderId="20" applyFont="1" applyFill="0" applyBorder="1" applyNumberFormat="1">
      <alignment vertical="top" wrapText="1"/>
    </xf>
    <xf numFmtId="49" fontId="37" fillId="0" borderId="42" applyFont="1" applyFill="0" applyBorder="1" applyNumberFormat="1">
      <alignment horizontal="left" vertical="center" wrapText="1" indent="1"/>
    </xf>
    <xf numFmtId="0" fontId="90" fillId="0" borderId="23" applyFont="1" applyFill="0" applyBorder="1">
      <alignment horizontal="left" vertical="center" wrapText="1" indent="1"/>
    </xf>
    <xf numFmtId="4" fontId="37" fillId="0" borderId="52" applyFont="1" applyFill="0" applyBorder="1" applyNumberFormat="1">
      <alignment horizontal="right" vertical="center" wrapText="1"/>
    </xf>
    <xf numFmtId="49" fontId="37" fillId="0" borderId="30" applyFont="1" applyFill="0" applyBorder="1" applyNumberFormat="1">
      <alignment horizontal="left" vertical="center" wrapText="1" indent="1"/>
    </xf>
    <xf numFmtId="49" fontId="37" fillId="0" borderId="25" applyFont="1" applyFill="0" applyBorder="1" applyNumberFormat="1">
      <alignment horizontal="left" vertical="center" indent="1"/>
    </xf>
    <xf numFmtId="49" fontId="90" fillId="0" borderId="67" applyFont="1" applyFill="0" applyBorder="1" applyNumberFormat="1">
      <alignment vertical="top" wrapText="1"/>
    </xf>
    <xf numFmtId="49" fontId="90" fillId="0" borderId="67" applyFont="1" applyFill="0" applyBorder="1" applyNumberFormat="1">
      <alignment horizontal="left" vertical="center" indent="1"/>
    </xf>
    <xf numFmtId="49" fontId="27" fillId="37" borderId="68" applyFont="1" applyFill="1" applyBorder="1" applyNumberFormat="1">
      <alignment horizontal="center" vertical="center" wrapText="1"/>
    </xf>
    <xf numFmtId="0" fontId="23" fillId="41" borderId="69" applyFont="1" applyFill="1" applyBorder="1">
      <alignment horizontal="left" vertical="center"/>
    </xf>
    <xf numFmtId="49" fontId="47" fillId="41" borderId="70" applyFont="1" applyFill="1" applyBorder="1" applyNumberFormat="1">
      <alignment horizontal="left" vertical="center" indent="1"/>
    </xf>
    <xf numFmtId="0" fontId="27" fillId="41" borderId="69" applyFont="1" applyFill="1" applyBorder="1">
      <alignment vertical="center" wrapText="1"/>
    </xf>
    <xf numFmtId="0" fontId="27" fillId="41" borderId="70" applyFont="1" applyFill="1" applyBorder="1">
      <alignment vertical="center" wrapText="1"/>
    </xf>
    <xf numFmtId="49" fontId="23" fillId="37" borderId="42" applyFont="1" applyFill="1" applyBorder="1" applyNumberFormat="1">
      <alignment vertical="top"/>
    </xf>
    <xf numFmtId="49" fontId="23" fillId="0" borderId="42" applyFont="1" applyFill="0" applyBorder="1" applyNumberFormat="1">
      <alignment vertical="top"/>
    </xf>
    <xf numFmtId="49" fontId="27" fillId="40" borderId="32" applyFont="1" applyFill="1" applyBorder="1" applyNumberFormat="1">
      <alignment vertical="center" wrapText="1"/>
    </xf>
    <xf numFmtId="49" fontId="23" fillId="38" borderId="42" applyFont="1" applyFill="1" applyBorder="1" applyNumberFormat="1">
      <alignment vertical="top"/>
      <protection locked="0"/>
    </xf>
    <xf numFmtId="49" fontId="92" fillId="0" borderId="23" applyFont="1" applyFill="0" applyBorder="1" applyNumberFormat="1">
      <alignment horizontal="center" vertical="center" wrapText="1"/>
    </xf>
    <xf numFmtId="0" fontId="48" fillId="0" borderId="23" applyFont="1" applyFill="0" applyBorder="1">
      <alignment horizontal="center" vertical="center"/>
    </xf>
    <xf numFmtId="49" fontId="27" fillId="40" borderId="32" applyFont="1" applyFill="1" applyBorder="1" applyNumberFormat="1">
      <alignment horizontal="left" vertical="center" wrapText="1" indent="1"/>
    </xf>
    <xf numFmtId="49" fontId="93" fillId="41" borderId="21" applyFont="1" applyFill="1" applyBorder="1" applyNumberFormat="1">
      <alignment horizontal="left" vertical="center" indent="1"/>
    </xf>
    <xf numFmtId="49" fontId="93" fillId="41" borderId="25" applyFont="1" applyFill="1" applyBorder="1" applyNumberFormat="1">
      <alignment horizontal="left" vertical="center" indent="1"/>
    </xf>
    <xf numFmtId="49" fontId="48" fillId="41" borderId="25" applyFont="1" applyFill="1" applyBorder="1" applyNumberFormat="1">
      <alignment vertical="top" wrapText="1"/>
    </xf>
    <xf numFmtId="49" fontId="23" fillId="38" borderId="32" applyFont="1" applyFill="1" applyBorder="1" applyNumberFormat="1">
      <alignment vertical="top"/>
      <protection locked="0"/>
    </xf>
    <xf numFmtId="14" fontId="27" fillId="40" borderId="42" applyFont="1" applyFill="1" applyBorder="1" applyNumberFormat="1">
      <alignment horizontal="left" vertical="center" wrapText="1" indent="1"/>
    </xf>
    <xf numFmtId="14" fontId="27" fillId="40" borderId="28" applyFont="1" applyFill="1" applyBorder="1" applyNumberFormat="1">
      <alignment horizontal="left" vertical="center" wrapText="1" indent="1"/>
    </xf>
    <xf numFmtId="49" fontId="27" fillId="40" borderId="42" applyFont="1" applyFill="1" applyBorder="1" applyNumberFormat="1">
      <alignment vertical="center" wrapText="1"/>
    </xf>
    <xf numFmtId="49" fontId="27" fillId="40" borderId="42" applyFont="1" applyFill="1" applyBorder="1" applyNumberFormat="1">
      <alignment horizontal="left" vertical="center" wrapText="1" indent="1"/>
    </xf>
    <xf numFmtId="49" fontId="27" fillId="37" borderId="23" applyFont="1" applyFill="1" applyBorder="1" applyNumberFormat="1">
      <alignment horizontal="left" vertical="center" wrapText="1"/>
    </xf>
    <xf numFmtId="0" fontId="48" fillId="40" borderId="23" applyFont="1" applyFill="1" applyBorder="1">
      <alignment horizontal="left" vertical="center" wrapText="1" indent="1"/>
    </xf>
    <xf numFmtId="49" fontId="27" fillId="40" borderId="30" applyFont="1" applyFill="1" applyBorder="1" applyNumberFormat="1">
      <alignment vertical="center" wrapText="1"/>
    </xf>
    <xf numFmtId="49" fontId="27" fillId="40" borderId="30" applyFont="1" applyFill="1" applyBorder="1" applyNumberFormat="1">
      <alignment horizontal="left" vertical="center" wrapText="1" indent="1"/>
    </xf>
    <xf numFmtId="49" fontId="23" fillId="38" borderId="30" applyFont="1" applyFill="1" applyBorder="1" applyNumberFormat="1">
      <alignment vertical="top"/>
      <protection locked="0"/>
    </xf>
    <xf numFmtId="49" fontId="92" fillId="0" borderId="42" applyFont="1" applyFill="0" applyBorder="1" applyNumberFormat="1">
      <alignment horizontal="center" vertical="top" wrapText="1"/>
    </xf>
    <xf numFmtId="0" fontId="48" fillId="0" borderId="20" applyFont="1" applyFill="0" applyBorder="1">
      <alignment horizontal="center" vertical="center"/>
    </xf>
    <xf numFmtId="49" fontId="27" fillId="40" borderId="20" applyFont="1" applyFill="1" applyBorder="1" applyNumberFormat="1">
      <alignment horizontal="left" vertical="center" wrapText="1"/>
    </xf>
    <xf numFmtId="49" fontId="93" fillId="41" borderId="43" applyFont="1" applyFill="1" applyBorder="1" applyNumberFormat="1">
      <alignment horizontal="left" vertical="center" indent="1"/>
    </xf>
    <xf numFmtId="49" fontId="90" fillId="41" borderId="44" applyFont="1" applyFill="1" applyBorder="1" applyNumberFormat="1">
      <alignment horizontal="center" vertical="center"/>
    </xf>
    <xf numFmtId="49" fontId="93" fillId="41" borderId="44" applyFont="1" applyFill="1" applyBorder="1" applyNumberFormat="1">
      <alignment horizontal="left" vertical="center" indent="1"/>
    </xf>
    <xf numFmtId="3" fontId="27" fillId="38" borderId="23" applyFont="1" applyFill="1" applyBorder="1" applyNumberFormat="1">
      <alignment horizontal="center" vertical="center" wrapText="1"/>
      <protection locked="0"/>
    </xf>
    <xf numFmtId="49" fontId="27" fillId="40" borderId="21" applyFont="1" applyFill="1" applyBorder="1" applyNumberFormat="1">
      <alignment horizontal="center" vertical="center" wrapText="1"/>
    </xf>
    <xf numFmtId="49" fontId="48" fillId="41" borderId="20" applyFont="1" applyFill="1" applyBorder="1" applyNumberFormat="1">
      <alignment vertical="top" wrapText="1"/>
    </xf>
    <xf numFmtId="49" fontId="48" fillId="41" borderId="67" applyFont="1" applyFill="1" applyBorder="1" applyNumberFormat="1">
      <alignment vertical="top" wrapText="1"/>
    </xf>
    <xf numFmtId="49" fontId="93" fillId="41" borderId="67" applyFont="1" applyFill="1" applyBorder="1" applyNumberFormat="1">
      <alignment horizontal="left" vertical="center" indent="1"/>
    </xf>
    <xf numFmtId="0" fontId="89" fillId="0" borderId="71" applyFont="1" applyFill="0" applyBorder="1">
      <alignment horizontal="left" vertical="center" indent="1"/>
    </xf>
    <xf numFmtId="49" fontId="27" fillId="0" borderId="72" applyFont="1" applyFill="0" applyBorder="1" applyNumberFormat="1">
      <alignment horizontal="center" vertical="center"/>
    </xf>
    <xf numFmtId="0" fontId="27" fillId="0" borderId="72" applyFont="1" applyFill="0" applyBorder="1">
      <alignment horizontal="right" vertical="center"/>
    </xf>
    <xf numFmtId="0" fontId="27" fillId="0" borderId="72" applyFont="1" applyFill="0" applyBorder="1">
      <alignment horizontal="center" vertical="center"/>
    </xf>
    <xf numFmtId="0" fontId="27" fillId="0" borderId="25" applyFont="1" applyFill="0" applyBorder="1">
      <alignment horizontal="right" vertical="center"/>
    </xf>
    <xf numFmtId="0" fontId="27" fillId="0" borderId="20" applyFont="1" applyFill="0" applyBorder="1">
      <alignment horizontal="right" vertical="center"/>
    </xf>
    <xf numFmtId="49" fontId="27" fillId="35" borderId="23" applyFont="1" applyFill="1" applyBorder="1" applyNumberFormat="1">
      <alignment horizontal="left" vertical="center" indent="1"/>
      <protection locked="0"/>
    </xf>
    <xf numFmtId="0" fontId="27" fillId="50" borderId="23" applyFont="1" applyFill="1" applyBorder="1">
      <alignment horizontal="right" vertical="center"/>
    </xf>
    <xf numFmtId="4" fontId="27" fillId="35" borderId="23" applyFont="1" applyFill="1" applyBorder="1" applyNumberFormat="1">
      <alignment horizontal="right" vertical="center"/>
      <protection locked="0"/>
    </xf>
    <xf numFmtId="49" fontId="47" fillId="41" borderId="73" applyFont="1" applyFill="1" applyBorder="1" applyNumberFormat="1">
      <alignment horizontal="left" vertical="center" indent="1"/>
    </xf>
    <xf numFmtId="49" fontId="47" fillId="53" borderId="20" applyFont="1" applyFill="1" applyBorder="1" applyNumberFormat="1">
      <alignment horizontal="left" vertical="center" indent="1"/>
    </xf>
    <xf numFmtId="0" fontId="43" fillId="0" borderId="30" applyFont="1" applyFill="0" applyBorder="1">
      <alignment vertical="center" wrapText="1"/>
    </xf>
    <xf numFmtId="2" fontId="43" fillId="0" borderId="30" applyFont="1" applyFill="0" applyBorder="1" applyNumberFormat="1">
      <alignment horizontal="center" vertical="center" wrapText="1"/>
    </xf>
    <xf numFmtId="49" fontId="43" fillId="0" borderId="21" applyFont="1" applyFill="0" applyBorder="1" applyNumberFormat="1">
      <alignment horizontal="left" vertical="center"/>
    </xf>
    <xf numFmtId="49" fontId="43" fillId="0" borderId="25" applyFont="1" applyFill="0" applyBorder="1" applyNumberFormat="1">
      <alignment horizontal="left" vertical="center" indent="1"/>
    </xf>
    <xf numFmtId="49" fontId="43" fillId="0" borderId="25" applyFont="1" applyFill="0" applyBorder="1" applyNumberFormat="1">
      <alignment horizontal="left" vertical="center"/>
    </xf>
    <xf numFmtId="49" fontId="43" fillId="0" borderId="20" applyFont="1" applyFill="0" applyBorder="1" applyNumberFormat="1">
      <alignment horizontal="left" vertical="center" indent="1"/>
    </xf>
    <xf numFmtId="0" fontId="43" fillId="0" borderId="23" applyFont="1" applyFill="0" applyBorder="1">
      <alignment horizontal="left" vertical="center" indent="1"/>
    </xf>
    <xf numFmtId="49" fontId="23" fillId="0" borderId="26" applyFont="1" applyFill="0" applyBorder="1" applyNumberFormat="1">
      <alignment vertical="top"/>
    </xf>
    <xf numFmtId="49" fontId="49" fillId="0" borderId="32" applyFont="1" applyFill="0" applyBorder="1" applyNumberFormat="1">
      <alignment horizontal="center" vertical="top" wrapText="1"/>
    </xf>
    <xf numFmtId="49" fontId="27" fillId="38" borderId="21" applyFont="1" applyFill="1" applyBorder="1" applyNumberFormat="1">
      <alignment horizontal="left" vertical="center" wrapText="1" indent="1"/>
      <protection locked="0"/>
    </xf>
    <xf numFmtId="49" fontId="23" fillId="0" borderId="20" applyFont="1" applyFill="0" applyBorder="1" applyNumberFormat="1">
      <alignment horizontal="center" vertical="center" wrapText="1"/>
    </xf>
    <xf numFmtId="49" fontId="23" fillId="38" borderId="21" applyFont="1" applyFill="1" applyBorder="1" applyNumberFormat="1">
      <alignment horizontal="left" vertical="center" wrapText="1"/>
      <protection locked="0"/>
    </xf>
    <xf numFmtId="49" fontId="23" fillId="0" borderId="34" applyFont="1" applyFill="0" applyBorder="1" applyNumberFormat="1">
      <alignment horizontal="center" vertical="center" wrapText="1"/>
    </xf>
    <xf numFmtId="49" fontId="23" fillId="41" borderId="35" applyFont="1" applyFill="1" applyBorder="1" applyNumberFormat="1">
      <alignment horizontal="center" vertical="center"/>
    </xf>
    <xf numFmtId="49" fontId="23" fillId="41" borderId="25" applyFont="1" applyFill="1" applyBorder="1" applyNumberFormat="1">
      <alignment horizontal="center" vertical="center"/>
    </xf>
    <xf numFmtId="49" fontId="27" fillId="0" borderId="30" applyFont="1" applyFill="0" applyBorder="1" applyNumberFormat="1">
      <alignment horizontal="center" vertical="top" wrapText="1"/>
    </xf>
    <xf numFmtId="49" fontId="23" fillId="0" borderId="28" applyFont="1" applyFill="0" applyBorder="1" applyNumberFormat="1">
      <alignment vertical="top"/>
    </xf>
    <xf numFmtId="49" fontId="23" fillId="0" borderId="29" applyFont="1" applyFill="0" applyBorder="1" applyNumberFormat="1">
      <alignment vertical="top"/>
    </xf>
    <xf numFmtId="0" fontId="27" fillId="40" borderId="23" applyFont="1" applyFill="1" applyBorder="1">
      <alignment horizontal="left" vertical="top" wrapText="1"/>
    </xf>
    <xf numFmtId="0" fontId="23" fillId="40" borderId="23" applyFont="1" applyFill="1" applyBorder="1">
      <alignment horizontal="left" vertical="center" wrapText="1"/>
    </xf>
    <xf numFmtId="0" fontId="47" fillId="41" borderId="21" applyFont="1" applyFill="1" applyBorder="1">
      <alignment horizontal="left" vertical="center"/>
    </xf>
    <xf numFmtId="0" fontId="47" fillId="41" borderId="25" applyFont="1" applyFill="1" applyBorder="1">
      <alignment horizontal="left" vertical="center"/>
    </xf>
    <xf numFmtId="0" fontId="47" fillId="41" borderId="20" applyFont="1" applyFill="1" applyBorder="1">
      <alignment horizontal="left" vertical="center"/>
    </xf>
    <xf numFmtId="49" fontId="23" fillId="40" borderId="23" applyFont="1" applyFill="1" applyBorder="1" applyNumberFormat="1">
      <alignment horizontal="left" vertical="top"/>
    </xf>
    <xf numFmtId="49" fontId="23" fillId="35" borderId="23" applyFont="1" applyFill="1" applyBorder="1" applyNumberFormat="1">
      <alignment horizontal="left" vertical="top"/>
      <protection locked="0"/>
    </xf>
    <xf numFmtId="49" fontId="23" fillId="40" borderId="23" applyFont="1" applyFill="1" applyBorder="1" applyNumberFormat="1">
      <alignment horizontal="left" vertical="center" wrapText="1"/>
    </xf>
    <xf numFmtId="0" fontId="23" fillId="41" borderId="25" applyFont="1" applyFill="1" applyBorder="1">
      <alignment vertical="center"/>
    </xf>
    <xf numFmtId="49" fontId="23" fillId="0" borderId="42" applyFont="1" applyFill="0" applyBorder="1" applyNumberFormat="1">
      <alignment horizontal="left" vertical="top"/>
    </xf>
    <xf numFmtId="49" fontId="23" fillId="40" borderId="42" applyFont="1" applyFill="1" applyBorder="1" applyNumberFormat="1">
      <alignment horizontal="left" vertical="top"/>
    </xf>
    <xf numFmtId="49" fontId="23" fillId="35" borderId="42" applyFont="1" applyFill="1" applyBorder="1" applyNumberFormat="1">
      <alignment horizontal="left" vertical="top"/>
      <protection locked="0"/>
    </xf>
    <xf numFmtId="49" fontId="27" fillId="40" borderId="0" applyFont="1" applyFill="1" applyBorder="0" applyNumberFormat="1">
      <alignment horizontal="center" vertical="center" wrapText="1"/>
    </xf>
    <xf numFmtId="0" fontId="47" fillId="0" borderId="42" applyFont="1" applyFill="0" applyBorder="1">
      <alignment horizontal="left" vertical="center"/>
    </xf>
    <xf numFmtId="49" fontId="23" fillId="40" borderId="42" applyFont="1" applyFill="1" applyBorder="1" applyNumberFormat="1">
      <alignment horizontal="left" vertical="center" wrapText="1"/>
    </xf>
    <xf numFmtId="0" fontId="47" fillId="35" borderId="42" applyFont="1" applyFill="1" applyBorder="1">
      <alignment horizontal="left" vertical="center"/>
      <protection locked="0"/>
    </xf>
    <xf numFmtId="0" fontId="47" fillId="38" borderId="42" applyFont="1" applyFill="1" applyBorder="1">
      <alignment horizontal="left" vertical="center"/>
      <protection locked="0"/>
    </xf>
    <xf numFmtId="49" fontId="43" fillId="0" borderId="21" applyFont="1" applyFill="0" applyBorder="1" applyNumberFormat="1">
      <alignment horizontal="left" vertical="center" wrapText="1"/>
    </xf>
    <xf numFmtId="0" fontId="43" fillId="0" borderId="21" applyFont="1" applyFill="0" applyBorder="1">
      <alignment horizontal="left" vertical="center"/>
    </xf>
    <xf numFmtId="0" fontId="43" fillId="0" borderId="25" applyFont="1" applyFill="0" applyBorder="1">
      <alignment horizontal="left" vertical="center"/>
    </xf>
    <xf numFmtId="0" fontId="47" fillId="41" borderId="34" applyFont="1" applyFill="1" applyBorder="1">
      <alignment horizontal="left" vertical="center"/>
    </xf>
    <xf numFmtId="49" fontId="23" fillId="35" borderId="42" applyFont="1" applyFill="1" applyBorder="1" applyNumberFormat="1">
      <alignment vertical="top"/>
      <protection locked="0"/>
    </xf>
    <xf numFmtId="49" fontId="27" fillId="0" borderId="42" applyFont="1" applyFill="0" applyBorder="1" applyNumberFormat="1">
      <alignment horizontal="center" vertical="center"/>
    </xf>
    <xf numFmtId="49" fontId="27" fillId="0" borderId="42" applyFont="1" applyFill="0" applyBorder="1" applyNumberFormat="1">
      <alignment vertical="center" wrapText="1"/>
    </xf>
    <xf numFmtId="0" fontId="27" fillId="0" borderId="29" applyFont="1" applyFill="0" applyBorder="1">
      <alignment horizontal="center" vertical="center"/>
    </xf>
    <xf numFmtId="49" fontId="49" fillId="0" borderId="42" applyFont="1" applyFill="0" applyBorder="1" applyNumberFormat="1">
      <alignment vertical="center" wrapText="1"/>
    </xf>
    <xf numFmtId="0" fontId="27" fillId="40" borderId="32" applyFont="1" applyFill="1" applyBorder="1">
      <alignment horizontal="left" vertical="center" wrapText="1"/>
    </xf>
    <xf numFmtId="49" fontId="27" fillId="40" borderId="32" applyFont="1" applyFill="1" applyBorder="1" applyNumberFormat="1">
      <alignment horizontal="left" vertical="center" wrapText="1"/>
    </xf>
    <xf numFmtId="0" fontId="27" fillId="0" borderId="42" applyFont="1" applyFill="0" applyBorder="1">
      <alignment horizontal="left" vertical="center" wrapText="1"/>
    </xf>
    <xf numFmtId="49" fontId="27" fillId="0" borderId="42" applyFont="1" applyFill="0" applyBorder="1" applyNumberFormat="1">
      <alignment horizontal="left" vertical="center" wrapText="1"/>
    </xf>
    <xf numFmtId="0" fontId="27" fillId="40" borderId="42" applyFont="1" applyFill="1" applyBorder="1">
      <alignment horizontal="left" vertical="center" wrapText="1"/>
    </xf>
    <xf numFmtId="0" fontId="47" fillId="0" borderId="30" applyFont="1" applyFill="0" applyBorder="1">
      <alignment horizontal="left" vertical="center"/>
    </xf>
    <xf numFmtId="0" fontId="47" fillId="41" borderId="33" applyFont="1" applyFill="1" applyBorder="1">
      <alignment horizontal="left" vertical="center"/>
    </xf>
    <xf numFmtId="0" fontId="47" fillId="41" borderId="26" applyFont="1" applyFill="1" applyBorder="1">
      <alignment horizontal="left" vertical="center"/>
    </xf>
    <xf numFmtId="0" fontId="47" fillId="41" borderId="27" applyFont="1" applyFill="1" applyBorder="1">
      <alignment horizontal="left" vertical="center"/>
    </xf>
    <xf numFmtId="49" fontId="27" fillId="38" borderId="32" applyFont="1" applyFill="1" applyBorder="1" applyNumberFormat="1">
      <alignment horizontal="left" vertical="center" wrapText="1"/>
      <protection locked="0"/>
    </xf>
    <xf numFmtId="49" fontId="49" fillId="0" borderId="42" applyFont="1" applyFill="0" applyBorder="1" applyNumberFormat="1">
      <alignment horizontal="center" vertical="center" wrapText="1"/>
    </xf>
    <xf numFmtId="0" fontId="47" fillId="41" borderId="33" applyFont="1" applyFill="1" applyBorder="1">
      <alignment vertical="center"/>
    </xf>
    <xf numFmtId="49" fontId="27" fillId="35" borderId="32" applyFont="1" applyFill="1" applyBorder="1" applyNumberFormat="1">
      <alignment horizontal="left" vertical="center" wrapText="1"/>
      <protection locked="0"/>
    </xf>
    <xf numFmtId="49" fontId="56" fillId="41" borderId="21" applyFont="1" applyFill="1" applyBorder="1" applyNumberFormat="1">
      <alignment vertical="top"/>
    </xf>
    <xf numFmtId="49" fontId="56" fillId="41" borderId="25" applyFont="1" applyFill="1" applyBorder="1" applyNumberFormat="1">
      <alignment vertical="top"/>
    </xf>
    <xf numFmtId="49" fontId="94" fillId="0" borderId="23" applyFont="1" applyFill="0" applyBorder="1" applyNumberFormat="1">
      <alignment vertical="top" wrapText="1"/>
    </xf>
    <xf numFmtId="49" fontId="33" fillId="0" borderId="23" applyFont="1" applyFill="0" applyBorder="1" applyNumberFormat="1">
      <alignment horizontal="center" vertical="top" wrapText="1"/>
    </xf>
    <xf numFmtId="49" fontId="33" fillId="50" borderId="23" applyFont="1" applyFill="1" applyBorder="1" applyNumberFormat="1">
      <alignment horizontal="center" vertical="top"/>
    </xf>
    <xf numFmtId="49" fontId="33" fillId="0" borderId="23" applyFont="1" applyFill="0" applyBorder="1" applyNumberFormat="1">
      <alignment vertical="top" wrapText="1"/>
    </xf>
    <xf numFmtId="0" fontId="33" fillId="0" borderId="23" applyFont="1" applyFill="0" applyBorder="1">
      <alignment vertical="top" wrapText="1"/>
    </xf>
    <xf numFmtId="49" fontId="33" fillId="0" borderId="23" applyFont="1" applyFill="0" applyBorder="1" applyNumberFormat="1">
      <alignment vertical="top"/>
    </xf>
    <xf numFmtId="49" fontId="94" fillId="0" borderId="23" applyFont="1" applyFill="0" applyBorder="1" applyNumberFormat="1">
      <alignment vertical="top"/>
    </xf>
    <xf numFmtId="0" fontId="94" fillId="0" borderId="23" applyFont="1" applyFill="0" applyBorder="1">
      <alignment vertical="top" wrapText="1"/>
    </xf>
    <xf numFmtId="49" fontId="94" fillId="0" borderId="23" applyFont="1" applyFill="0" applyBorder="1" applyNumberFormat="1">
      <alignment horizontal="center" vertical="top" wrapText="1"/>
    </xf>
    <xf numFmtId="49" fontId="94" fillId="50" borderId="23" applyFont="1" applyFill="1" applyBorder="1" applyNumberFormat="1">
      <alignment horizontal="center" vertical="top" wrapText="1"/>
    </xf>
    <xf numFmtId="49" fontId="33" fillId="50" borderId="23" applyFont="1" applyFill="1" applyBorder="1" applyNumberFormat="1">
      <alignment horizontal="center" vertical="top" wrapText="1"/>
    </xf>
    <xf numFmtId="49" fontId="94" fillId="0" borderId="23" applyFont="1" applyFill="0" applyBorder="1" applyNumberFormat="1">
      <alignment horizontal="left" vertical="top" wrapText="1"/>
    </xf>
    <xf numFmtId="0" fontId="33" fillId="50" borderId="23" applyFont="1" applyFill="1" applyBorder="1">
      <alignment horizontal="center" vertical="top" wrapText="1"/>
    </xf>
    <xf numFmtId="0" fontId="94" fillId="50" borderId="23" applyFont="1" applyFill="1" applyBorder="1">
      <alignment horizontal="right" vertical="center" wrapText="1"/>
    </xf>
    <xf numFmtId="49" fontId="94" fillId="0" borderId="21" applyFont="1" applyFill="0" applyBorder="1" applyNumberFormat="1">
      <alignment horizontal="center" vertical="top" wrapText="1"/>
    </xf>
    <xf numFmtId="49" fontId="94" fillId="0" borderId="25" applyFont="1" applyFill="0" applyBorder="1" applyNumberFormat="1">
      <alignment horizontal="center" vertical="top" wrapText="1"/>
    </xf>
    <xf numFmtId="49" fontId="94" fillId="0" borderId="20" applyFont="1" applyFill="0" applyBorder="1" applyNumberFormat="1">
      <alignment horizontal="center" vertical="top" wrapText="1"/>
    </xf>
    <xf numFmtId="0" fontId="94" fillId="0" borderId="23" applyFont="1" applyFill="0" applyBorder="1">
      <alignment horizontal="left" vertical="top" wrapText="1"/>
    </xf>
    <xf numFmtId="49" fontId="94" fillId="50" borderId="23" applyFont="1" applyFill="1" applyBorder="1" applyNumberFormat="1">
      <alignment horizontal="left" vertical="top" wrapText="1"/>
    </xf>
    <xf numFmtId="0" fontId="94" fillId="50" borderId="23" applyFont="1" applyFill="1" applyBorder="1">
      <alignment horizontal="center" vertical="center" wrapText="1"/>
    </xf>
    <xf numFmtId="49" fontId="94" fillId="0" borderId="32" applyFont="1" applyFill="0" applyBorder="1" applyNumberFormat="1">
      <alignment horizontal="center" vertical="top" wrapText="1"/>
    </xf>
    <xf numFmtId="49" fontId="94" fillId="0" borderId="42" applyFont="1" applyFill="0" applyBorder="1" applyNumberFormat="1">
      <alignment horizontal="center" vertical="top" wrapText="1"/>
    </xf>
    <xf numFmtId="0" fontId="94" fillId="0" borderId="32" applyFont="1" applyFill="0" applyBorder="1">
      <alignment horizontal="left" vertical="top" wrapText="1"/>
    </xf>
    <xf numFmtId="49" fontId="94" fillId="0" borderId="33" applyFont="1" applyFill="0" applyBorder="1" applyNumberFormat="1">
      <alignment horizontal="center" vertical="top" wrapText="1"/>
    </xf>
    <xf numFmtId="0" fontId="94" fillId="0" borderId="20" applyFont="1" applyFill="0" applyBorder="1">
      <alignment horizontal="left" vertical="top" wrapText="1"/>
    </xf>
    <xf numFmtId="49" fontId="94" fillId="0" borderId="30" applyFont="1" applyFill="0" applyBorder="1" applyNumberFormat="1">
      <alignment horizontal="center" vertical="top" wrapText="1"/>
    </xf>
    <xf numFmtId="49" fontId="94" fillId="0" borderId="35" applyFont="1" applyFill="0" applyBorder="1" applyNumberFormat="1">
      <alignment horizontal="center" vertical="top" wrapText="1"/>
    </xf>
    <xf numFmtId="49" fontId="94" fillId="0" borderId="28" applyFont="1" applyFill="0" applyBorder="1" applyNumberFormat="1">
      <alignment horizontal="center" vertical="top" wrapText="1"/>
    </xf>
    <xf numFmtId="0" fontId="94" fillId="0" borderId="32" applyFont="1" applyFill="0" applyBorder="1">
      <alignment vertical="top" wrapText="1"/>
    </xf>
    <xf numFmtId="49" fontId="33" fillId="0" borderId="23" applyFont="1" applyFill="0" applyBorder="1" applyNumberFormat="1">
      <alignment horizontal="left" vertical="top" wrapText="1"/>
    </xf>
    <xf numFmtId="0" fontId="33" fillId="0" borderId="21" applyFont="1" applyFill="0" applyBorder="1">
      <alignment horizontal="center" vertical="center" wrapText="1"/>
    </xf>
    <xf numFmtId="0" fontId="33" fillId="0" borderId="21" applyFont="1" applyFill="0" applyBorder="1">
      <alignment horizontal="center" vertical="center"/>
    </xf>
    <xf numFmtId="49" fontId="33" fillId="0" borderId="23" applyFont="1" applyFill="0" applyBorder="1" applyNumberFormat="1">
      <alignment horizontal="center" vertical="center" wrapText="1"/>
    </xf>
    <xf numFmtId="0" fontId="33" fillId="0" borderId="23" applyFont="1" applyFill="0" applyBorder="1">
      <alignment vertical="center" wrapText="1"/>
    </xf>
    <xf numFmtId="49" fontId="94" fillId="0" borderId="21" applyFont="1" applyFill="0" applyBorder="1" applyNumberFormat="1">
      <alignment horizontal="left" vertical="top" wrapText="1"/>
    </xf>
    <xf numFmtId="0" fontId="33" fillId="0" borderId="23" applyFont="1" applyFill="0" applyBorder="1">
      <alignment horizontal="center" vertical="center" wrapText="1"/>
    </xf>
    <xf numFmtId="0" fontId="33" fillId="0" borderId="32" applyFont="1" applyFill="0" applyBorder="1">
      <alignment vertical="center" wrapText="1"/>
    </xf>
    <xf numFmtId="0" fontId="33" fillId="0" borderId="30" applyFont="1" applyFill="0" applyBorder="1">
      <alignment vertical="center" wrapText="1"/>
    </xf>
    <xf numFmtId="49" fontId="94" fillId="0" borderId="35" applyFont="1" applyFill="0" applyBorder="1" applyNumberFormat="1">
      <alignment horizontal="left" vertical="top" wrapText="1"/>
    </xf>
    <xf numFmtId="49" fontId="94" fillId="0" borderId="20" applyFont="1" applyFill="0" applyBorder="1" applyNumberFormat="1">
      <alignment horizontal="left" vertical="top" wrapText="1"/>
    </xf>
    <xf numFmtId="49" fontId="33" fillId="0" borderId="32" applyFont="1" applyFill="0" applyBorder="1" applyNumberFormat="1">
      <alignment horizontal="center" vertical="center" wrapText="1"/>
    </xf>
    <xf numFmtId="49" fontId="33" fillId="0" borderId="30" applyFont="1" applyFill="0" applyBorder="1" applyNumberFormat="1">
      <alignment horizontal="center" vertical="center" wrapText="1"/>
    </xf>
    <xf numFmtId="0" fontId="33" fillId="0" borderId="32" applyFont="1" applyFill="0" applyBorder="1">
      <alignment horizontal="center" vertical="center" wrapText="1"/>
    </xf>
    <xf numFmtId="49" fontId="94" fillId="0" borderId="42" applyFont="1" applyFill="0" applyBorder="1" applyNumberFormat="1">
      <alignment horizontal="left" vertical="top" wrapText="1"/>
    </xf>
    <xf numFmtId="0" fontId="94" fillId="0" borderId="42" applyFont="1" applyFill="0" applyBorder="1">
      <alignment horizontal="left" vertical="top" wrapText="1"/>
    </xf>
    <xf numFmtId="0" fontId="21" fillId="0" borderId="26" applyFont="1" applyFill="0" applyBorder="1">
      <alignment horizontal="left" vertical="center" wrapText="1" indent="1"/>
    </xf>
    <xf numFmtId="0" fontId="21" fillId="0" borderId="45" applyFont="1" applyFill="0" applyBorder="1">
      <alignment horizontal="left" vertical="center" wrapText="1" indent="1"/>
    </xf>
    <xf numFmtId="4" fontId="27" fillId="37" borderId="23" applyFont="1" applyFill="1" applyBorder="1" applyNumberFormat="1">
      <alignment horizontal="left" vertical="center" wrapText="1"/>
    </xf>
    <xf numFmtId="49" fontId="73" fillId="41" borderId="21" applyFont="1" applyFill="1" applyBorder="1" applyNumberFormat="1">
      <alignment horizontal="left" vertical="center"/>
    </xf>
    <xf numFmtId="49" fontId="95" fillId="41" borderId="25" applyFont="1" applyFill="1" applyBorder="1" applyNumberFormat="1">
      <alignment horizontal="left" vertical="center" indent="3"/>
    </xf>
    <xf numFmtId="49" fontId="55" fillId="41" borderId="25" applyFont="1" applyFill="1" applyBorder="1" applyNumberFormat="1">
      <alignment horizontal="center" vertical="center" wrapText="1"/>
    </xf>
    <xf numFmtId="49" fontId="56" fillId="41" borderId="25" applyFont="1" applyFill="1" applyBorder="1" applyNumberFormat="1">
      <alignment horizontal="center" vertical="center" wrapText="1"/>
    </xf>
    <xf numFmtId="49" fontId="56" fillId="41" borderId="20" applyFont="1" applyFill="1" applyBorder="1" applyNumberFormat="1">
      <alignment horizontal="center" vertical="center" wrapText="1"/>
    </xf>
    <xf numFmtId="49" fontId="95" fillId="41" borderId="25" applyFont="1" applyFill="1" applyBorder="1" applyNumberFormat="1">
      <alignment horizontal="left" vertical="center" indent="2"/>
    </xf>
    <xf numFmtId="49" fontId="95" fillId="41" borderId="25" applyFont="1" applyFill="1" applyBorder="1" applyNumberFormat="1">
      <alignment horizontal="left" vertical="center" indent="1"/>
    </xf>
    <xf numFmtId="49" fontId="56" fillId="41" borderId="21" applyFont="1" applyFill="1" applyBorder="1" applyNumberFormat="1">
      <alignment horizontal="left" vertical="top"/>
    </xf>
    <xf numFmtId="49" fontId="95" fillId="41" borderId="25" applyFont="1" applyFill="1" applyBorder="1" applyNumberFormat="1">
      <alignment horizontal="left" vertical="center"/>
    </xf>
    <xf numFmtId="49" fontId="23" fillId="0" borderId="23" applyFont="1" applyFill="0" applyBorder="1" applyNumberFormat="1">
      <alignment horizontal="center" vertical="top"/>
    </xf>
    <xf numFmtId="49" fontId="23" fillId="0" borderId="21" applyFont="1" applyFill="0" applyBorder="1" applyNumberFormat="1">
      <alignment horizontal="center" vertical="top"/>
    </xf>
    <xf numFmtId="49" fontId="23" fillId="54" borderId="32" applyFont="1" applyFill="1" applyBorder="1" applyNumberFormat="1">
      <alignment vertical="top"/>
    </xf>
    <xf numFmtId="49" fontId="23" fillId="55" borderId="23" applyFont="1" applyFill="1" applyBorder="1" applyNumberFormat="1">
      <alignment vertical="top"/>
    </xf>
    <xf numFmtId="49" fontId="23" fillId="0" borderId="25" applyFont="1" applyFill="0" applyBorder="1" applyNumberFormat="1">
      <alignment horizontal="center" vertical="top"/>
    </xf>
    <xf numFmtId="49" fontId="23" fillId="3" borderId="23" applyFont="1" applyFill="1" applyBorder="1" applyNumberFormat="1">
      <alignment vertical="top"/>
    </xf>
    <xf numFmtId="49" fontId="23" fillId="56" borderId="23" applyFont="1" applyFill="1" applyBorder="1" applyNumberFormat="1">
      <alignment vertical="top"/>
    </xf>
    <xf numFmtId="49" fontId="23" fillId="16" borderId="32" applyFont="1" applyFill="1" applyBorder="1" applyNumberFormat="1">
      <alignment vertical="top"/>
    </xf>
    <xf numFmtId="49" fontId="23" fillId="5" borderId="21" applyFont="1" applyFill="1" applyBorder="1" applyNumberFormat="1">
      <alignment vertical="top"/>
    </xf>
    <xf numFmtId="49" fontId="23" fillId="5" borderId="23" applyFont="1" applyFill="1" applyBorder="1" applyNumberFormat="1">
      <alignment vertical="top"/>
    </xf>
    <xf numFmtId="49" fontId="23" fillId="16" borderId="23" applyFont="1" applyFill="1" applyBorder="1" applyNumberFormat="1">
      <alignment vertical="top"/>
    </xf>
    <xf numFmtId="49" fontId="23" fillId="39" borderId="0" applyFont="1" applyFill="1" applyBorder="0" applyNumberFormat="1">
      <alignment vertical="top"/>
    </xf>
    <xf numFmtId="0" fontId="23" fillId="0" borderId="0" applyFont="1" applyFill="0" applyBorder="0"/>
    <xf numFmtId="49" fontId="27" fillId="37" borderId="60" applyFont="1" applyFill="1" applyBorder="1" applyNumberFormat="1">
      <alignment horizontal="center" vertical="top"/>
    </xf>
    <xf numFmtId="49" fontId="96" fillId="0" borderId="24" applyFont="1" applyFill="0" applyBorder="1" applyNumberFormat="1">
      <alignment vertical="top" wrapText="1"/>
    </xf>
    <xf numFmtId="0" fontId="23" fillId="0" borderId="24" applyFont="1" applyFill="0" applyBorder="1">
      <alignment vertical="top" wrapText="1"/>
    </xf>
    <xf numFmtId="0" fontId="21" fillId="0" borderId="74" applyFont="1" applyFill="0" applyBorder="1">
      <alignment vertical="top" wrapText="1"/>
    </xf>
    <xf numFmtId="0" fontId="23" fillId="0" borderId="23" applyFont="1" applyFill="0" applyBorder="1">
      <alignment vertical="top" wrapText="1"/>
    </xf>
    <xf numFmtId="49" fontId="23" fillId="0" borderId="32" applyFont="1" applyFill="0" applyBorder="1" applyNumberFormat="1">
      <alignment vertical="top"/>
    </xf>
    <xf numFmtId="0" fontId="31" fillId="0" borderId="24" applyFont="1" applyFill="0" applyBorder="1">
      <alignment vertical="center" wrapText="1"/>
    </xf>
    <xf numFmtId="0" fontId="21" fillId="0" borderId="0" applyFont="1" applyFill="0" applyBorder="0">
      <alignment vertical="top" wrapText="1"/>
    </xf>
    <xf numFmtId="0" fontId="27" fillId="0" borderId="24" applyFont="1" applyFill="0" applyBorder="1">
      <alignment vertical="center" wrapText="1"/>
    </xf>
  </cellStyleXfs>
  <cellXfs count="4238">
    <xf numFmtId="0" fontId="0" fillId="0" borderId="0" xfId="0"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wrapText="1"/>
    </xf>
    <xf numFmtId="0" fontId="20" fillId="0" borderId="0" xfId="48" applyFont="1">
      <alignment vertical="center" wrapText="1"/>
    </xf>
    <xf numFmtId="0" fontId="20" fillId="0" borderId="0" xfId="49" applyFont="1">
      <alignment vertical="center"/>
    </xf>
    <xf numFmtId="0" fontId="21" fillId="33" borderId="10" xfId="50" applyFont="1" applyFill="1" applyBorder="1">
      <alignment horizontal="center" vertical="center" wrapText="1"/>
    </xf>
    <xf numFmtId="0" fontId="21" fillId="33" borderId="11" xfId="51" applyFont="1" applyFill="1" applyBorder="1">
      <alignment horizontal="center" vertical="center" wrapText="1"/>
    </xf>
    <xf numFmtId="0" fontId="21" fillId="33" borderId="12" xfId="52" applyFont="1" applyFill="1" applyBorder="1">
      <alignment horizontal="center" vertical="center" wrapText="1"/>
    </xf>
    <xf numFmtId="0" fontId="21" fillId="34" borderId="13" xfId="53" applyFont="1" applyFill="1" applyBorder="1">
      <alignment horizontal="right" vertical="center" wrapText="1" indent="1"/>
    </xf>
    <xf numFmtId="0" fontId="21" fillId="34" borderId="14" xfId="54" applyFont="1" applyFill="1" applyBorder="1">
      <alignment horizontal="right" vertical="center" wrapText="1" indent="1"/>
    </xf>
    <xf numFmtId="0" fontId="22" fillId="0" borderId="13" xfId="55" applyFont="1" applyBorder="1">
      <alignment wrapText="1"/>
    </xf>
    <xf numFmtId="0" fontId="23" fillId="35" borderId="15" xfId="56" applyFont="1" applyFill="1" applyBorder="1">
      <alignment horizontal="center" vertical="center" wrapText="1"/>
    </xf>
    <xf numFmtId="0" fontId="24" fillId="0" borderId="13" xfId="57" applyFont="1" applyBorder="1">
      <alignment vertical="center" wrapText="1"/>
    </xf>
    <xf numFmtId="0" fontId="23" fillId="36" borderId="15" xfId="58" applyFont="1" applyFill="1" applyBorder="1">
      <alignment horizontal="center" vertical="center" wrapText="1"/>
    </xf>
    <xf numFmtId="0" fontId="24" fillId="0" borderId="13" xfId="59" applyFont="1" applyBorder="1">
      <alignment horizontal="left" vertical="center" wrapText="1"/>
    </xf>
    <xf numFmtId="0" fontId="23" fillId="37" borderId="15" xfId="60" applyFont="1" applyFill="1" applyBorder="1">
      <alignment horizontal="center" vertical="center" wrapText="1"/>
    </xf>
    <xf numFmtId="0" fontId="23" fillId="38" borderId="15" xfId="61" applyFont="1" applyFill="1" applyBorder="1">
      <alignment horizontal="center" vertical="center" wrapText="1"/>
    </xf>
    <xf numFmtId="0" fontId="21" fillId="34" borderId="0" xfId="62" applyFont="1" applyFill="1">
      <alignment horizontal="right" vertical="center" wrapText="1" indent="1"/>
    </xf>
    <xf numFmtId="0" fontId="25" fillId="0" borderId="13" xfId="63" applyFont="1" applyBorder="1">
      <alignment horizontal="left" vertical="center" wrapText="1"/>
    </xf>
    <xf numFmtId="0" fontId="25" fillId="0" borderId="16" xfId="64" applyFont="1" applyBorder="1">
      <alignment horizontal="left" vertical="center" wrapText="1"/>
    </xf>
    <xf numFmtId="0" fontId="21" fillId="34" borderId="15" xfId="65" applyFont="1" applyFill="1" applyBorder="1">
      <alignment horizontal="right" vertical="center" wrapText="1" indent="1"/>
    </xf>
    <xf numFmtId="0" fontId="21" fillId="34" borderId="17" xfId="66" applyFont="1" applyFill="1" applyBorder="1">
      <alignment horizontal="right" vertical="center" wrapText="1" indent="1"/>
    </xf>
    <xf numFmtId="0" fontId="24" fillId="0" borderId="13" xfId="67" applyFont="1" applyBorder="1">
      <alignment wrapText="1"/>
    </xf>
    <xf numFmtId="0" fontId="24" fillId="0" borderId="0" xfId="68" applyFont="1">
      <alignment vertical="center" wrapText="1"/>
    </xf>
    <xf numFmtId="0" fontId="24" fillId="0" borderId="0" xfId="69" applyFont="1">
      <alignment vertical="top" wrapText="1"/>
    </xf>
    <xf numFmtId="0" fontId="21" fillId="34" borderId="18" xfId="70" applyFont="1" applyFill="1" applyBorder="1">
      <alignment horizontal="right" vertical="center" wrapText="1" indent="1"/>
    </xf>
    <xf numFmtId="0" fontId="21" fillId="34" borderId="19" xfId="71" applyFont="1" applyFill="1" applyBorder="1">
      <alignment horizontal="right" vertical="center" wrapText="1" indent="1"/>
    </xf>
    <xf numFmtId="0" fontId="22" fillId="0" borderId="18" xfId="72" applyFont="1" applyBorder="1">
      <alignment wrapText="1"/>
    </xf>
    <xf numFmtId="0" fontId="22" fillId="0" borderId="19" xfId="73" applyFont="1" applyBorder="1">
      <alignment wrapText="1"/>
    </xf>
    <xf numFmtId="0" fontId="22" fillId="0" borderId="19" xfId="74" applyFont="1" applyBorder="1">
      <alignment vertical="center" wrapText="1"/>
    </xf>
    <xf numFmtId="0" fontId="26" fillId="0" borderId="0" xfId="75" applyFont="1">
      <alignment vertical="center" wrapText="1"/>
    </xf>
    <xf numFmtId="0" fontId="27" fillId="0" borderId="0" xfId="76" applyFont="1">
      <alignment horizontal="left" vertical="top" indent="1"/>
    </xf>
    <xf numFmtId="0" fontId="28" fillId="0" borderId="0" xfId="77" applyFont="1">
      <alignment vertical="center" wrapText="1"/>
    </xf>
    <xf numFmtId="0" fontId="23" fillId="0" borderId="0" xfId="78" applyFont="1">
      <alignment horizontal="left" vertical="center" indent="1"/>
    </xf>
    <xf numFmtId="0" fontId="27" fillId="0" borderId="0" xfId="79" applyFont="1">
      <alignment vertical="center" wrapText="1"/>
    </xf>
    <xf numFmtId="0" fontId="29" fillId="39" borderId="0" xfId="80" applyFont="1" applyFill="1">
      <alignment vertical="center" wrapText="1"/>
    </xf>
    <xf numFmtId="0" fontId="29" fillId="0" borderId="0" xfId="81" applyFont="1">
      <alignment vertical="center" wrapText="1"/>
    </xf>
    <xf numFmtId="0" fontId="30" fillId="39" borderId="0" xfId="82" applyFont="1" applyFill="1">
      <alignment vertical="center" wrapText="1"/>
    </xf>
    <xf numFmtId="0" fontId="27" fillId="0" borderId="20" xfId="83" applyFont="1" applyBorder="1">
      <alignment horizontal="center" vertical="center" wrapText="1"/>
    </xf>
    <xf numFmtId="0" fontId="27" fillId="0" borderId="21" xfId="84" applyFont="1" applyBorder="1">
      <alignment horizontal="center" vertical="center" wrapText="1"/>
    </xf>
    <xf numFmtId="0" fontId="31" fillId="39" borderId="0" xfId="85" applyFont="1" applyFill="1">
      <alignment vertical="center" wrapText="1"/>
    </xf>
    <xf numFmtId="0" fontId="29" fillId="39" borderId="0" xfId="86" applyFont="1" applyFill="1">
      <alignment horizontal="right" vertical="center" wrapText="1" indent="1"/>
    </xf>
    <xf numFmtId="0" fontId="32" fillId="39" borderId="0" xfId="87" applyFont="1" applyFill="1">
      <alignment horizontal="center" vertical="center" wrapText="1"/>
    </xf>
    <xf numFmtId="0" fontId="27" fillId="39" borderId="22" xfId="88" applyFont="1" applyFill="1" applyBorder="1">
      <alignment horizontal="right" vertical="center" wrapText="1" indent="1"/>
    </xf>
    <xf numFmtId="0" fontId="23" fillId="37" borderId="23" xfId="89" applyFont="1" applyFill="1" applyBorder="1">
      <alignment horizontal="left" vertical="center" wrapText="1" indent="1"/>
    </xf>
    <xf numFmtId="14" fontId="33" fillId="39" borderId="0" xfId="90" applyFont="1" applyFill="1" applyNumberFormat="1">
      <alignment horizontal="left" vertical="center" wrapText="1"/>
    </xf>
    <xf numFmtId="0" fontId="34" fillId="39" borderId="0" xfId="91" applyFont="1" applyFill="1">
      <alignment horizontal="center" vertical="center" wrapText="1"/>
    </xf>
    <xf numFmtId="0" fontId="29" fillId="39" borderId="0" xfId="92" applyFont="1" applyFill="1">
      <alignment horizontal="left" vertical="center" wrapText="1" indent="1"/>
    </xf>
    <xf numFmtId="0" fontId="27" fillId="39" borderId="0" xfId="93" applyFont="1" applyFill="1">
      <alignment horizontal="center" vertical="center" wrapText="1"/>
    </xf>
    <xf numFmtId="0" fontId="27" fillId="38" borderId="23" xfId="94" applyFont="1" applyFill="1" applyBorder="1">
      <alignment horizontal="left" vertical="top" wrapText="1" indent="1"/>
      <protection locked="0"/>
    </xf>
    <xf numFmtId="0" fontId="27" fillId="0" borderId="0" xfId="95" applyFont="1">
      <alignment horizontal="left" vertical="center" wrapText="1"/>
    </xf>
    <xf numFmtId="49" fontId="27" fillId="40" borderId="23" xfId="96" applyFont="1" applyFill="1" applyBorder="1" applyNumberFormat="1">
      <alignment horizontal="left" vertical="center" wrapText="1" indent="1"/>
    </xf>
    <xf numFmtId="14" fontId="35" fillId="0" borderId="23" xfId="97" applyFont="1" applyBorder="1" applyNumberFormat="1">
      <alignment horizontal="center" vertical="center" wrapText="1"/>
    </xf>
    <xf numFmtId="296" fontId="23" fillId="38" borderId="23" xfId="98" applyFont="1" applyFill="1" applyBorder="1" applyNumberFormat="1">
      <alignment horizontal="left" vertical="center" wrapText="1" indent="1"/>
      <protection locked="0"/>
    </xf>
    <xf numFmtId="0" fontId="36" fillId="0" borderId="0" xfId="99" applyFont="1">
      <alignment horizontal="left" vertical="center" indent="1"/>
    </xf>
    <xf numFmtId="0" fontId="37" fillId="0" borderId="0" xfId="100" applyFont="1">
      <alignment vertical="center" wrapText="1"/>
    </xf>
    <xf numFmtId="0" fontId="27" fillId="39" borderId="0" xfId="101" applyFont="1" applyFill="1">
      <alignment vertical="center" wrapText="1"/>
    </xf>
    <xf numFmtId="14" fontId="35" fillId="0" borderId="23" xfId="102" applyFont="1" applyBorder="1" applyNumberFormat="1">
      <alignment horizontal="left" vertical="center" wrapText="1"/>
    </xf>
    <xf numFmtId="49" fontId="27" fillId="39" borderId="22" xfId="103" applyFont="1" applyFill="1" applyBorder="1" applyNumberFormat="1">
      <alignment horizontal="right" vertical="center" wrapText="1" indent="1"/>
    </xf>
    <xf numFmtId="49" fontId="37" fillId="0" borderId="0" xfId="104" applyFont="1" applyNumberFormat="1">
      <alignment vertical="center" wrapText="1"/>
    </xf>
    <xf numFmtId="0" fontId="23" fillId="38" borderId="23" xfId="105" applyFont="1" applyFill="1" applyBorder="1">
      <alignment horizontal="left" vertical="center" wrapText="1" indent="1"/>
      <protection locked="0"/>
    </xf>
    <xf numFmtId="49" fontId="27" fillId="38" borderId="23" xfId="106" applyFont="1" applyFill="1" applyBorder="1" applyNumberFormat="1">
      <alignment horizontal="left" vertical="center" wrapText="1" indent="1"/>
      <protection locked="0"/>
    </xf>
    <xf numFmtId="296" fontId="23" fillId="0" borderId="23" xfId="107" applyFont="1" applyBorder="1" applyNumberFormat="1">
      <alignment horizontal="left" vertical="center" wrapText="1" indent="1"/>
    </xf>
    <xf numFmtId="0" fontId="23" fillId="39" borderId="0" xfId="108" applyFont="1" applyFill="1">
      <alignment horizontal="right" vertical="center" wrapText="1" indent="1"/>
    </xf>
    <xf numFmtId="0" fontId="38" fillId="0" borderId="0" xfId="109" applyFont="1">
      <alignment horizontal="left" vertical="center" wrapText="1"/>
    </xf>
    <xf numFmtId="0" fontId="27" fillId="39" borderId="0" xfId="110" applyFont="1" applyFill="1">
      <alignment horizontal="right" vertical="center" wrapText="1" indent="1"/>
    </xf>
    <xf numFmtId="0" fontId="27" fillId="0" borderId="0" xfId="111" applyFont="1">
      <alignment horizontal="center" vertical="center" wrapText="1"/>
    </xf>
    <xf numFmtId="0" fontId="38" fillId="0" borderId="0" xfId="112" applyFont="1">
      <alignment vertical="center" wrapText="1"/>
    </xf>
    <xf numFmtId="0" fontId="23" fillId="39" borderId="0" xfId="113" applyFont="1" applyFill="1">
      <alignment horizontal="left" vertical="center" wrapText="1" indent="1"/>
    </xf>
    <xf numFmtId="49" fontId="27" fillId="0" borderId="23" xfId="114" applyFont="1" applyBorder="1" applyNumberFormat="1">
      <alignment horizontal="left" vertical="center" wrapText="1" indent="1"/>
    </xf>
    <xf numFmtId="0" fontId="39" fillId="39" borderId="0" xfId="115" applyFont="1" applyFill="1">
      <alignment horizontal="center" vertical="center" wrapText="1"/>
    </xf>
    <xf numFmtId="49" fontId="27" fillId="37" borderId="23" xfId="116" applyFont="1" applyFill="1" applyBorder="1" applyNumberFormat="1">
      <alignment horizontal="left" vertical="center" wrapText="1" indent="1"/>
    </xf>
    <xf numFmtId="14" fontId="27" fillId="39" borderId="0" xfId="117" applyFont="1" applyFill="1" applyNumberFormat="1">
      <alignment horizontal="center" vertical="center" wrapText="1"/>
    </xf>
    <xf numFmtId="0" fontId="23" fillId="39" borderId="22" xfId="118" applyFont="1" applyFill="1" applyBorder="1">
      <alignment horizontal="right" vertical="center" wrapText="1" indent="1"/>
    </xf>
    <xf numFmtId="14" fontId="27" fillId="39" borderId="0" xfId="119" applyFont="1" applyFill="1" applyNumberFormat="1">
      <alignment horizontal="left" vertical="center" wrapText="1"/>
    </xf>
    <xf numFmtId="0" fontId="27" fillId="38" borderId="23" xfId="120" applyFont="1" applyFill="1" applyBorder="1">
      <alignment horizontal="left" vertical="center" wrapText="1" indent="1"/>
      <protection locked="0"/>
    </xf>
    <xf numFmtId="0" fontId="40" fillId="39" borderId="0" xfId="121" applyFont="1" applyFill="1">
      <alignment horizontal="right" vertical="center" wrapText="1" indent="1"/>
    </xf>
    <xf numFmtId="0" fontId="40" fillId="39" borderId="0" xfId="122" applyFont="1" applyFill="1">
      <alignment horizontal="left" vertical="center" wrapText="1" indent="1"/>
    </xf>
    <xf numFmtId="49" fontId="41" fillId="0" borderId="23" xfId="123" applyFont="1" applyBorder="1" applyNumberFormat="1">
      <alignment horizontal="left" vertical="center" wrapText="1" indent="1"/>
    </xf>
    <xf numFmtId="0" fontId="27" fillId="40" borderId="23" xfId="124" applyFont="1" applyFill="1" applyBorder="1">
      <alignment horizontal="left" vertical="center" wrapText="1" indent="1"/>
    </xf>
    <xf numFmtId="296" fontId="23" fillId="38" borderId="24" xfId="125" applyFont="1" applyFill="1" applyBorder="1" applyNumberFormat="1">
      <alignment horizontal="left" vertical="center" wrapText="1" indent="1"/>
      <protection locked="0"/>
    </xf>
    <xf numFmtId="49" fontId="30" fillId="39" borderId="0" xfId="126" applyFont="1" applyFill="1" applyNumberFormat="1">
      <alignment horizontal="center" vertical="center" wrapText="1"/>
    </xf>
    <xf numFmtId="0" fontId="27" fillId="0" borderId="0" xfId="127" applyFont="1">
      <alignment horizontal="left" vertical="center" wrapText="1" indent="4"/>
    </xf>
    <xf numFmtId="49" fontId="27" fillId="39" borderId="0" xfId="128" applyFont="1" applyFill="1" applyNumberFormat="1">
      <alignment horizontal="right" vertical="center" wrapText="1" indent="1"/>
    </xf>
    <xf numFmtId="49" fontId="37" fillId="0" borderId="0" xfId="129" applyFont="1" applyNumberFormat="1">
      <alignment horizontal="center" vertical="center" wrapText="1"/>
    </xf>
    <xf numFmtId="49" fontId="23" fillId="39" borderId="0" xfId="130" applyFont="1" applyFill="1" applyNumberFormat="1">
      <alignment horizontal="right" vertical="center" wrapText="1" indent="1"/>
    </xf>
    <xf numFmtId="0" fontId="33" fillId="0" borderId="0" xfId="131" applyFont="1">
      <alignment horizontal="left" vertical="center" wrapText="1"/>
    </xf>
    <xf numFmtId="0" fontId="28" fillId="0" borderId="0" xfId="132" applyFont="1">
      <alignment horizontal="left" vertical="center" wrapText="1"/>
    </xf>
    <xf numFmtId="0" fontId="42" fillId="0" borderId="0" xfId="133" applyFont="1">
      <alignment vertical="center" wrapText="1"/>
    </xf>
    <xf numFmtId="0" fontId="28" fillId="0" borderId="0" xfId="134" applyFont="1">
      <alignment horizontal="center" vertical="center" wrapText="1"/>
    </xf>
    <xf numFmtId="0" fontId="43" fillId="0" borderId="0" xfId="135" applyFont="1">
      <alignment horizontal="left" vertical="center" indent="1"/>
    </xf>
    <xf numFmtId="0" fontId="43" fillId="0" borderId="0" xfId="136" applyFont="1">
      <alignment horizontal="center" vertical="center" wrapText="1"/>
    </xf>
    <xf numFmtId="0" fontId="43" fillId="0" borderId="0" xfId="137" applyFont="1">
      <alignment horizontal="left" vertical="center" wrapText="1" indent="1"/>
    </xf>
    <xf numFmtId="0" fontId="43" fillId="0" borderId="0" xfId="138" applyFont="1">
      <alignment vertical="center" wrapText="1"/>
    </xf>
    <xf numFmtId="0" fontId="44" fillId="0" borderId="0" xfId="139" applyFont="1">
      <alignment vertical="center" wrapText="1"/>
    </xf>
    <xf numFmtId="0" fontId="45" fillId="0" borderId="0" xfId="140" applyFont="1">
      <alignment vertical="center" wrapText="1"/>
    </xf>
    <xf numFmtId="0" fontId="27" fillId="0" borderId="25" xfId="141" applyFont="1" applyBorder="1">
      <alignment horizontal="left" vertical="center" wrapText="1" indent="1"/>
    </xf>
    <xf numFmtId="0" fontId="27" fillId="0" borderId="25" xfId="142" applyFont="1" applyBorder="1">
      <alignment horizontal="center" vertical="center" wrapText="1"/>
    </xf>
    <xf numFmtId="4" fontId="27" fillId="0" borderId="23" xfId="143" applyFont="1" applyBorder="1" applyNumberFormat="1">
      <alignment horizontal="center" vertical="center" wrapText="1"/>
    </xf>
    <xf numFmtId="297" fontId="27" fillId="0" borderId="21" xfId="144" applyFont="1" applyBorder="1" applyNumberFormat="1">
      <alignment horizontal="center" vertical="center" wrapText="1"/>
    </xf>
    <xf numFmtId="297" fontId="27" fillId="0" borderId="23" xfId="145" applyFont="1" applyBorder="1" applyNumberFormat="1">
      <alignment horizontal="center" vertical="center" wrapText="1"/>
    </xf>
    <xf numFmtId="49" fontId="46" fillId="0" borderId="25" xfId="146" applyFont="1" applyBorder="1" applyNumberFormat="1">
      <alignment horizontal="center" vertical="center" wrapText="1"/>
    </xf>
    <xf numFmtId="49" fontId="27" fillId="41" borderId="26" xfId="147" applyFont="1" applyFill="1" applyBorder="1" applyNumberFormat="1">
      <alignment horizontal="center" vertical="center" wrapText="1"/>
    </xf>
    <xf numFmtId="49" fontId="37" fillId="41" borderId="26" xfId="148" applyFont="1" applyFill="1" applyBorder="1" applyNumberFormat="1">
      <alignment horizontal="left" vertical="center" wrapText="1"/>
    </xf>
    <xf numFmtId="49" fontId="37" fillId="41" borderId="27" xfId="149" applyFont="1" applyFill="1" applyBorder="1" applyNumberFormat="1">
      <alignment horizontal="left" vertical="center" wrapText="1"/>
    </xf>
    <xf numFmtId="0" fontId="43" fillId="0" borderId="28" xfId="150" applyFont="1" applyBorder="1">
      <alignment vertical="center"/>
    </xf>
    <xf numFmtId="0" fontId="43" fillId="0" borderId="0" xfId="151" applyFont="1">
      <alignment vertical="center"/>
    </xf>
    <xf numFmtId="0" fontId="27" fillId="0" borderId="23" xfId="152" applyFont="1" applyBorder="1">
      <alignment horizontal="center" vertical="center" wrapText="1"/>
    </xf>
    <xf numFmtId="0" fontId="43" fillId="0" borderId="23" xfId="153" applyFont="1" applyBorder="1">
      <alignment horizontal="center" vertical="center" wrapText="1"/>
    </xf>
    <xf numFmtId="49" fontId="27" fillId="38" borderId="23" xfId="154" applyFont="1" applyFill="1" applyBorder="1" applyNumberFormat="1">
      <alignment vertical="center" wrapText="1"/>
      <protection locked="0"/>
    </xf>
    <xf numFmtId="49" fontId="37" fillId="0" borderId="23" xfId="155" applyFont="1" applyBorder="1" applyNumberFormat="1">
      <alignment horizontal="left" vertical="center" wrapText="1"/>
    </xf>
    <xf numFmtId="0" fontId="46" fillId="0" borderId="29" xfId="156" applyFont="1" applyBorder="1">
      <alignment vertical="top" wrapText="1"/>
    </xf>
    <xf numFmtId="0" fontId="27" fillId="0" borderId="30" xfId="157" applyFont="1" applyBorder="1">
      <alignment horizontal="center" vertical="center" wrapText="1"/>
    </xf>
    <xf numFmtId="0" fontId="43" fillId="0" borderId="30" xfId="158" applyFont="1" applyBorder="1">
      <alignment horizontal="center" vertical="center" wrapText="1"/>
    </xf>
    <xf numFmtId="14" fontId="27" fillId="40" borderId="30" xfId="159" applyFont="1" applyFill="1" applyBorder="1" applyNumberFormat="1">
      <alignment horizontal="left" vertical="center" wrapText="1" indent="1"/>
    </xf>
    <xf numFmtId="49" fontId="27" fillId="37" borderId="30" xfId="160" applyFont="1" applyFill="1" applyBorder="1" applyNumberFormat="1">
      <alignment horizontal="center" vertical="center" wrapText="1"/>
    </xf>
    <xf numFmtId="49" fontId="23" fillId="0" borderId="0" xfId="161" applyFont="1" applyNumberFormat="1">
      <alignment vertical="top"/>
    </xf>
    <xf numFmtId="0" fontId="37" fillId="0" borderId="23" xfId="162" applyFont="1" applyBorder="1">
      <alignment horizontal="center" vertical="center" wrapText="1"/>
    </xf>
    <xf numFmtId="14" fontId="27" fillId="40" borderId="23" xfId="163" applyFont="1" applyFill="1" applyBorder="1" applyNumberFormat="1">
      <alignment horizontal="left" vertical="center" wrapText="1" indent="1"/>
    </xf>
    <xf numFmtId="49" fontId="27" fillId="37" borderId="23" xfId="164" applyFont="1" applyFill="1" applyBorder="1" applyNumberFormat="1">
      <alignment horizontal="center" vertical="center" wrapText="1"/>
    </xf>
    <xf numFmtId="49" fontId="31" fillId="41" borderId="21" xfId="165" applyFont="1" applyFill="1" applyBorder="1" applyNumberFormat="1">
      <alignment horizontal="right" vertical="center" wrapText="1"/>
    </xf>
    <xf numFmtId="49" fontId="31" fillId="41" borderId="25" xfId="166" applyFont="1" applyFill="1" applyBorder="1" applyNumberFormat="1">
      <alignment horizontal="right" vertical="center" wrapText="1"/>
    </xf>
    <xf numFmtId="49" fontId="47" fillId="41" borderId="25" xfId="167" applyFont="1" applyFill="1" applyBorder="1" applyNumberFormat="1">
      <alignment horizontal="left" vertical="center" indent="1"/>
    </xf>
    <xf numFmtId="49" fontId="23" fillId="41" borderId="25" xfId="168" applyFont="1" applyFill="1" applyBorder="1" applyNumberFormat="1">
      <alignment horizontal="right" vertical="center" wrapText="1"/>
    </xf>
    <xf numFmtId="49" fontId="23" fillId="41" borderId="20" xfId="169" applyFont="1" applyFill="1" applyBorder="1" applyNumberFormat="1">
      <alignment horizontal="right" vertical="center" wrapText="1"/>
    </xf>
    <xf numFmtId="0" fontId="37" fillId="0" borderId="0" xfId="170" applyFont="1">
      <alignment horizontal="center" vertical="center" wrapText="1"/>
    </xf>
    <xf numFmtId="0" fontId="46" fillId="0" borderId="0" xfId="171" applyFont="1">
      <alignment vertical="top" wrapText="1"/>
    </xf>
    <xf numFmtId="0" fontId="43" fillId="0" borderId="23" xfId="172" applyFont="1" applyBorder="1">
      <alignment horizontal="center" vertical="center"/>
    </xf>
    <xf numFmtId="0" fontId="37" fillId="0" borderId="30" xfId="173" applyFont="1" applyBorder="1">
      <alignment horizontal="center" vertical="center" wrapText="1"/>
    </xf>
    <xf numFmtId="49" fontId="27" fillId="41" borderId="21" xfId="174" applyFont="1" applyFill="1" applyBorder="1" applyNumberFormat="1">
      <alignment horizontal="right" vertical="center" wrapText="1"/>
    </xf>
    <xf numFmtId="49" fontId="27" fillId="41" borderId="25" xfId="175" applyFont="1" applyFill="1" applyBorder="1" applyNumberFormat="1">
      <alignment horizontal="right" vertical="center" wrapText="1"/>
    </xf>
    <xf numFmtId="49" fontId="47" fillId="41" borderId="25" xfId="176" applyFont="1" applyFill="1" applyBorder="1" applyNumberFormat="1">
      <alignment horizontal="left" vertical="center"/>
    </xf>
    <xf numFmtId="49" fontId="27" fillId="41" borderId="20" xfId="177" applyFont="1" applyFill="1" applyBorder="1" applyNumberFormat="1">
      <alignment horizontal="right" vertical="center" wrapText="1"/>
    </xf>
    <xf numFmtId="0" fontId="27" fillId="0" borderId="31" xfId="178" applyFont="1" applyBorder="1">
      <alignment vertical="center" wrapText="1"/>
    </xf>
    <xf numFmtId="0" fontId="48" fillId="0" borderId="0" xfId="179" applyFont="1">
      <alignment vertical="center" wrapText="1"/>
    </xf>
    <xf numFmtId="0" fontId="49" fillId="0" borderId="0" xfId="180" applyFont="1">
      <alignment horizontal="center" vertical="center" wrapText="1"/>
    </xf>
    <xf numFmtId="0" fontId="50" fillId="0" borderId="0" xfId="181" applyFont="1">
      <alignment vertical="center"/>
    </xf>
    <xf numFmtId="0" fontId="23" fillId="0" borderId="0" xfId="182" applyFont="1">
      <alignment vertical="center"/>
    </xf>
    <xf numFmtId="0" fontId="27" fillId="0" borderId="27" xfId="183" applyFont="1" applyBorder="1">
      <alignment horizontal="left" vertical="center" wrapText="1" indent="1"/>
    </xf>
    <xf numFmtId="0" fontId="27" fillId="0" borderId="32" xfId="184" applyFont="1" applyBorder="1">
      <alignment horizontal="left" vertical="center" wrapText="1" indent="1"/>
    </xf>
    <xf numFmtId="0" fontId="27" fillId="0" borderId="33" xfId="185" applyFont="1" applyBorder="1">
      <alignment horizontal="left" vertical="center" wrapText="1" indent="1"/>
    </xf>
    <xf numFmtId="0" fontId="27" fillId="0" borderId="34" xfId="186" applyFont="1" applyBorder="1">
      <alignment horizontal="left" vertical="center" indent="1"/>
    </xf>
    <xf numFmtId="0" fontId="27" fillId="0" borderId="30" xfId="187" applyFont="1" applyBorder="1">
      <alignment horizontal="left" vertical="center" indent="1"/>
    </xf>
    <xf numFmtId="0" fontId="27" fillId="0" borderId="35" xfId="188" applyFont="1" applyBorder="1">
      <alignment horizontal="left" vertical="center" indent="1"/>
    </xf>
    <xf numFmtId="0" fontId="51" fillId="0" borderId="0" xfId="189" applyFont="1">
      <alignment vertical="center"/>
    </xf>
    <xf numFmtId="0" fontId="23" fillId="0" borderId="0" xfId="190" applyFont="1">
      <alignment horizontal="left" vertical="center" wrapText="1" indent="2"/>
    </xf>
    <xf numFmtId="0" fontId="27" fillId="42" borderId="0" xfId="191" applyFont="1" applyFill="1">
      <alignment horizontal="center" vertical="center" wrapText="1"/>
    </xf>
    <xf numFmtId="0" fontId="52" fillId="0" borderId="33" xfId="192" applyFont="1" applyBorder="1">
      <alignment horizontal="center" vertical="center" wrapText="1"/>
    </xf>
    <xf numFmtId="0" fontId="52" fillId="0" borderId="26" xfId="193" applyFont="1" applyBorder="1">
      <alignment horizontal="center" vertical="center" wrapText="1"/>
    </xf>
    <xf numFmtId="0" fontId="52" fillId="0" borderId="23" xfId="194" applyFont="1" applyBorder="1">
      <alignment horizontal="center" vertical="center" wrapText="1"/>
    </xf>
    <xf numFmtId="0" fontId="27" fillId="0" borderId="36" xfId="195" applyFont="1" applyBorder="1">
      <alignment horizontal="center" vertical="center" wrapText="1"/>
    </xf>
    <xf numFmtId="0" fontId="27" fillId="0" borderId="37" xfId="196" applyFont="1" applyBorder="1">
      <alignment horizontal="center" vertical="center" wrapText="1"/>
    </xf>
    <xf numFmtId="0" fontId="37" fillId="0" borderId="28" xfId="197" applyFont="1" applyBorder="1">
      <alignment vertical="center"/>
    </xf>
    <xf numFmtId="49" fontId="46" fillId="0" borderId="23" xfId="198" applyFont="1" applyBorder="1" applyNumberFormat="1">
      <alignment horizontal="center" vertical="center" wrapText="1"/>
    </xf>
    <xf numFmtId="49" fontId="46" fillId="0" borderId="38" xfId="199" applyFont="1" applyBorder="1" applyNumberFormat="1">
      <alignment horizontal="center" vertical="center" wrapText="1"/>
    </xf>
    <xf numFmtId="49" fontId="46" fillId="0" borderId="39" xfId="200" applyFont="1" applyBorder="1" applyNumberFormat="1">
      <alignment horizontal="center" vertical="center" wrapText="1"/>
    </xf>
    <xf numFmtId="49" fontId="46" fillId="0" borderId="21" xfId="201" applyFont="1" applyBorder="1" applyNumberFormat="1">
      <alignment horizontal="center" vertical="center" wrapText="1"/>
    </xf>
    <xf numFmtId="49" fontId="46" fillId="0" borderId="20" xfId="202" applyFont="1" applyBorder="1" applyNumberFormat="1">
      <alignment horizontal="center" vertical="center" wrapText="1"/>
    </xf>
    <xf numFmtId="0" fontId="27" fillId="41" borderId="21" xfId="203" applyFont="1" applyFill="1" applyBorder="1">
      <alignment horizontal="center" vertical="center" wrapText="1"/>
    </xf>
    <xf numFmtId="49" fontId="27" fillId="41" borderId="25" xfId="204" applyFont="1" applyFill="1" applyBorder="1" applyNumberFormat="1">
      <alignment horizontal="center" vertical="center" wrapText="1"/>
    </xf>
    <xf numFmtId="49" fontId="27" fillId="41" borderId="40" xfId="205" applyFont="1" applyFill="1" applyBorder="1" applyNumberFormat="1">
      <alignment horizontal="center" vertical="center" wrapText="1"/>
    </xf>
    <xf numFmtId="49" fontId="23" fillId="41" borderId="25" xfId="206" applyFont="1" applyFill="1" applyBorder="1" applyNumberFormat="1">
      <alignment horizontal="left" vertical="center"/>
    </xf>
    <xf numFmtId="0" fontId="23" fillId="41" borderId="20" xfId="207" applyFont="1" applyFill="1" applyBorder="1">
      <alignment vertical="center"/>
    </xf>
    <xf numFmtId="49" fontId="27" fillId="0" borderId="23" xfId="208" applyFont="1" applyBorder="1" applyNumberFormat="1">
      <alignment horizontal="center" vertical="center" wrapText="1"/>
    </xf>
    <xf numFmtId="0" fontId="27" fillId="40" borderId="32" xfId="209" applyFont="1" applyFill="1" applyBorder="1">
      <alignment horizontal="left" vertical="center" wrapText="1" indent="2"/>
    </xf>
    <xf numFmtId="49" fontId="27" fillId="40" borderId="30" xfId="210" applyFont="1" applyFill="1" applyBorder="1" applyNumberFormat="1">
      <alignment horizontal="center" vertical="center" wrapText="1"/>
    </xf>
    <xf numFmtId="14" fontId="53" fillId="0" borderId="41" xfId="211" applyFont="1" applyBorder="1" applyNumberFormat="1">
      <alignment horizontal="center" vertical="center" wrapText="1"/>
    </xf>
    <xf numFmtId="0" fontId="27" fillId="0" borderId="41" xfId="212" applyFont="1" applyBorder="1">
      <alignment horizontal="center" vertical="center" wrapText="1"/>
    </xf>
    <xf numFmtId="0" fontId="27" fillId="40" borderId="32" xfId="213" applyFont="1" applyFill="1" applyBorder="1">
      <alignment horizontal="left" vertical="center" wrapText="1" indent="1"/>
    </xf>
    <xf numFmtId="49" fontId="27" fillId="40" borderId="23" xfId="214" applyFont="1" applyFill="1" applyBorder="1" applyNumberFormat="1">
      <alignment horizontal="center" vertical="center" wrapText="1"/>
    </xf>
    <xf numFmtId="49" fontId="27" fillId="0" borderId="32" xfId="215" applyFont="1" applyBorder="1" applyNumberFormat="1">
      <alignment horizontal="center" vertical="center" wrapText="1"/>
    </xf>
    <xf numFmtId="49" fontId="52" fillId="38" borderId="23" xfId="216" applyFont="1" applyFill="1" applyBorder="1" applyNumberFormat="1">
      <alignment horizontal="left" vertical="center" wrapText="1" indent="1"/>
      <protection locked="0"/>
    </xf>
    <xf numFmtId="0" fontId="27" fillId="0" borderId="0" xfId="217" applyFont="1">
      <alignment vertical="center"/>
    </xf>
    <xf numFmtId="0" fontId="37" fillId="0" borderId="0" xfId="218" applyFont="1">
      <alignment vertical="center"/>
    </xf>
    <xf numFmtId="49" fontId="23" fillId="0" borderId="23" xfId="219" applyFont="1" applyBorder="1" applyNumberFormat="1">
      <alignment vertical="top"/>
    </xf>
    <xf numFmtId="0" fontId="46" fillId="0" borderId="23" xfId="220" applyFont="1" applyBorder="1">
      <alignment horizontal="center" vertical="center" wrapText="1"/>
    </xf>
    <xf numFmtId="49" fontId="27" fillId="0" borderId="20" xfId="221" applyFont="1" applyBorder="1" applyNumberFormat="1">
      <alignment horizontal="center" vertical="center" wrapText="1"/>
    </xf>
    <xf numFmtId="0" fontId="27" fillId="40" borderId="42" xfId="222" applyFont="1" applyFill="1" applyBorder="1">
      <alignment horizontal="left" vertical="center" wrapText="1" indent="2"/>
    </xf>
    <xf numFmtId="0" fontId="27" fillId="40" borderId="30" xfId="223" applyFont="1" applyFill="1" applyBorder="1">
      <alignment horizontal="left" vertical="center" wrapText="1" indent="1"/>
    </xf>
    <xf numFmtId="49" fontId="47" fillId="41" borderId="20" xfId="224" applyFont="1" applyFill="1" applyBorder="1" applyNumberFormat="1">
      <alignment horizontal="left" vertical="center" indent="1"/>
    </xf>
    <xf numFmtId="0" fontId="53" fillId="0" borderId="32" xfId="225" applyFont="1" applyBorder="1">
      <alignment horizontal="center" vertical="center" wrapText="1"/>
    </xf>
    <xf numFmtId="0" fontId="54" fillId="0" borderId="0" xfId="226" applyFont="1">
      <alignment vertical="center"/>
    </xf>
    <xf numFmtId="0" fontId="27" fillId="40" borderId="30" xfId="227" applyFont="1" applyFill="1" applyBorder="1">
      <alignment horizontal="left" vertical="center" wrapText="1" indent="2"/>
    </xf>
    <xf numFmtId="49" fontId="31" fillId="41" borderId="43" xfId="228" applyFont="1" applyFill="1" applyBorder="1" applyNumberFormat="1">
      <alignment horizontal="right" vertical="center" wrapText="1"/>
    </xf>
    <xf numFmtId="49" fontId="31" fillId="41" borderId="44" xfId="229" applyFont="1" applyFill="1" applyBorder="1" applyNumberFormat="1">
      <alignment horizontal="right" vertical="center" wrapText="1"/>
    </xf>
    <xf numFmtId="49" fontId="31" fillId="41" borderId="20" xfId="230" applyFont="1" applyFill="1" applyBorder="1" applyNumberFormat="1">
      <alignment horizontal="right" vertical="center" wrapText="1"/>
    </xf>
    <xf numFmtId="0" fontId="46" fillId="0" borderId="29" xfId="231" applyFont="1" applyBorder="1">
      <alignment horizontal="center" vertical="center" wrapText="1"/>
    </xf>
    <xf numFmtId="14" fontId="53" fillId="0" borderId="32" xfId="232" applyFont="1" applyBorder="1" applyNumberFormat="1">
      <alignment horizontal="center" vertical="center" wrapText="1"/>
    </xf>
    <xf numFmtId="0" fontId="52" fillId="40" borderId="23" xfId="233" applyFont="1" applyFill="1" applyBorder="1">
      <alignment horizontal="left" vertical="center" wrapText="1" indent="1"/>
      <protection locked="0"/>
    </xf>
    <xf numFmtId="14" fontId="53" fillId="0" borderId="42" xfId="234" applyFont="1" applyBorder="1" applyNumberFormat="1">
      <alignment horizontal="center" vertical="center" wrapText="1"/>
    </xf>
    <xf numFmtId="0" fontId="52" fillId="40" borderId="23" xfId="235" applyFont="1" applyFill="1" applyBorder="1">
      <alignment horizontal="left" vertical="top" indent="1"/>
      <protection locked="0"/>
    </xf>
    <xf numFmtId="0" fontId="52" fillId="42" borderId="0" xfId="236" applyFont="1" applyFill="1">
      <alignment vertical="top"/>
    </xf>
    <xf numFmtId="49" fontId="47" fillId="41" borderId="25" xfId="237" applyFont="1" applyFill="1" applyBorder="1" applyNumberFormat="1">
      <alignment horizontal="left" vertical="center" indent="2"/>
    </xf>
    <xf numFmtId="0" fontId="27" fillId="0" borderId="27" xfId="238" applyFont="1" applyBorder="1">
      <alignment horizontal="left" vertical="top" wrapText="1" indent="1"/>
    </xf>
    <xf numFmtId="0" fontId="27" fillId="0" borderId="32" xfId="239" applyFont="1" applyBorder="1">
      <alignment horizontal="left" vertical="top" wrapText="1" indent="1"/>
    </xf>
    <xf numFmtId="0" fontId="27" fillId="0" borderId="33" xfId="240" applyFont="1" applyBorder="1">
      <alignment horizontal="left" vertical="top" wrapText="1" indent="1"/>
    </xf>
    <xf numFmtId="0" fontId="27" fillId="0" borderId="45" xfId="241" applyFont="1" applyBorder="1">
      <alignment horizontal="left" vertical="center" indent="1"/>
    </xf>
    <xf numFmtId="0" fontId="55" fillId="0" borderId="29" xfId="242" applyFont="1" applyBorder="1">
      <alignment horizontal="left" vertical="center" wrapText="1" indent="1"/>
    </xf>
    <xf numFmtId="0" fontId="55" fillId="0" borderId="42" xfId="243" applyFont="1" applyBorder="1">
      <alignment horizontal="left" vertical="center" wrapText="1" indent="1"/>
    </xf>
    <xf numFmtId="0" fontId="55" fillId="0" borderId="28" xfId="244" applyFont="1" applyBorder="1">
      <alignment horizontal="left" vertical="center" wrapText="1" indent="1"/>
    </xf>
    <xf numFmtId="0" fontId="56" fillId="0" borderId="0" xfId="245" applyFont="1">
      <alignment vertical="center"/>
    </xf>
    <xf numFmtId="0" fontId="23" fillId="0" borderId="23" xfId="246" applyFont="1" applyBorder="1">
      <alignment horizontal="center" vertical="center" wrapText="1"/>
    </xf>
    <xf numFmtId="49" fontId="43" fillId="39" borderId="0" xfId="247" applyFont="1" applyFill="1" applyNumberFormat="1">
      <alignment horizontal="center" vertical="center" wrapText="1"/>
    </xf>
    <xf numFmtId="49" fontId="43" fillId="39" borderId="45" xfId="248" applyFont="1" applyFill="1" applyBorder="1" applyNumberFormat="1">
      <alignment horizontal="center" vertical="center" wrapText="1"/>
    </xf>
    <xf numFmtId="0" fontId="23" fillId="0" borderId="23" xfId="249" applyFont="1" applyBorder="1">
      <alignment horizontal="center" vertical="center"/>
    </xf>
    <xf numFmtId="49" fontId="23" fillId="0" borderId="23" xfId="250" applyFont="1" applyBorder="1" applyNumberFormat="1">
      <alignment horizontal="center" vertical="center"/>
    </xf>
    <xf numFmtId="49" fontId="23" fillId="0" borderId="23" xfId="251" applyFont="1" applyBorder="1" applyNumberFormat="1">
      <alignment horizontal="left" vertical="center"/>
    </xf>
    <xf numFmtId="0" fontId="23" fillId="0" borderId="23" xfId="252" applyFont="1" applyBorder="1">
      <alignment horizontal="center" vertical="top"/>
    </xf>
    <xf numFmtId="0" fontId="27" fillId="0" borderId="23" xfId="253" applyFont="1" applyBorder="1">
      <alignment horizontal="left" vertical="top" wrapText="1"/>
    </xf>
    <xf numFmtId="0" fontId="27" fillId="40" borderId="32" xfId="254" applyFont="1" applyFill="1" applyBorder="1">
      <alignment horizontal="center" vertical="top" wrapText="1"/>
    </xf>
    <xf numFmtId="0" fontId="23" fillId="0" borderId="33" xfId="255" applyFont="1" applyBorder="1">
      <alignment horizontal="center" vertical="center"/>
    </xf>
    <xf numFmtId="0" fontId="23" fillId="0" borderId="26" xfId="256" applyFont="1" applyBorder="1">
      <alignment horizontal="center" vertical="center"/>
    </xf>
    <xf numFmtId="49" fontId="27" fillId="0" borderId="26" xfId="257" applyFont="1" applyBorder="1" applyNumberFormat="1">
      <alignment horizontal="left" vertical="center" wrapText="1"/>
    </xf>
    <xf numFmtId="49" fontId="27" fillId="0" borderId="26" xfId="258" applyFont="1" applyBorder="1" applyNumberFormat="1">
      <alignment horizontal="center" vertical="center" wrapText="1"/>
    </xf>
    <xf numFmtId="0" fontId="23" fillId="0" borderId="26" xfId="259" applyFont="1" applyBorder="1">
      <alignment horizontal="left" vertical="center" wrapText="1"/>
    </xf>
    <xf numFmtId="49" fontId="23" fillId="0" borderId="26" xfId="260" applyFont="1" applyBorder="1" applyNumberFormat="1">
      <alignment horizontal="left" vertical="center" wrapText="1"/>
    </xf>
    <xf numFmtId="49" fontId="27" fillId="0" borderId="27" xfId="261" applyFont="1" applyBorder="1" applyNumberFormat="1">
      <alignment horizontal="left" vertical="center" wrapText="1"/>
    </xf>
    <xf numFmtId="0" fontId="27" fillId="0" borderId="0" xfId="262" applyFont="1">
      <alignment horizontal="left" vertical="center" indent="1"/>
    </xf>
    <xf numFmtId="0" fontId="27" fillId="40" borderId="42" xfId="263" applyFont="1" applyFill="1" applyBorder="1">
      <alignment horizontal="center" vertical="top" wrapText="1"/>
    </xf>
    <xf numFmtId="0" fontId="23" fillId="0" borderId="28" xfId="264" applyFont="1" applyBorder="1">
      <alignment horizontal="center" vertical="center"/>
    </xf>
    <xf numFmtId="0" fontId="47" fillId="0" borderId="29" xfId="265" applyFont="1" applyBorder="1">
      <alignment horizontal="left" vertical="center"/>
    </xf>
    <xf numFmtId="49" fontId="23" fillId="0" borderId="23" xfId="266" applyFont="1" applyBorder="1" applyNumberFormat="1">
      <alignment horizontal="left" vertical="top"/>
    </xf>
    <xf numFmtId="0" fontId="27" fillId="40" borderId="30" xfId="267" applyFont="1" applyFill="1" applyBorder="1">
      <alignment horizontal="center" vertical="top" wrapText="1"/>
    </xf>
    <xf numFmtId="0" fontId="47" fillId="0" borderId="35" xfId="268" applyFont="1" applyBorder="1">
      <alignment horizontal="left" vertical="center"/>
    </xf>
    <xf numFmtId="0" fontId="47" fillId="0" borderId="45" xfId="269" applyFont="1" applyBorder="1">
      <alignment horizontal="left" vertical="center"/>
    </xf>
    <xf numFmtId="0" fontId="23" fillId="0" borderId="45" xfId="270" applyFont="1" applyBorder="1">
      <alignment vertical="center"/>
    </xf>
    <xf numFmtId="0" fontId="47" fillId="0" borderId="34" xfId="271" applyFont="1" applyBorder="1">
      <alignment horizontal="left" vertical="center"/>
    </xf>
    <xf numFmtId="0" fontId="27" fillId="38" borderId="23" xfId="272" applyFont="1" applyFill="1" applyBorder="1">
      <alignment horizontal="left" vertical="top" wrapText="1"/>
      <protection locked="0"/>
    </xf>
    <xf numFmtId="49" fontId="27" fillId="0" borderId="0" xfId="273" applyFont="1" applyNumberFormat="1">
      <alignment horizontal="left" vertical="center" indent="1"/>
    </xf>
    <xf numFmtId="0" fontId="23" fillId="38" borderId="23" xfId="274" applyFont="1" applyFill="1" applyBorder="1">
      <alignment horizontal="left" vertical="top"/>
      <protection locked="0"/>
    </xf>
    <xf numFmtId="0" fontId="23" fillId="0" borderId="32" xfId="275" applyFont="1" applyBorder="1">
      <alignment horizontal="center" vertical="top"/>
    </xf>
    <xf numFmtId="0" fontId="27" fillId="0" borderId="32" xfId="276" applyFont="1" applyBorder="1">
      <alignment horizontal="left" vertical="top" wrapText="1"/>
    </xf>
    <xf numFmtId="0" fontId="23" fillId="0" borderId="42" xfId="277" applyFont="1" applyBorder="1">
      <alignment horizontal="center" vertical="top"/>
    </xf>
    <xf numFmtId="0" fontId="27" fillId="0" borderId="42" xfId="278" applyFont="1" applyBorder="1">
      <alignment horizontal="left" vertical="top" wrapText="1"/>
    </xf>
    <xf numFmtId="0" fontId="23" fillId="0" borderId="30" xfId="279" applyFont="1" applyBorder="1">
      <alignment horizontal="center" vertical="top"/>
    </xf>
    <xf numFmtId="0" fontId="27" fillId="0" borderId="30" xfId="280" applyFont="1" applyBorder="1">
      <alignment horizontal="left" vertical="top" wrapText="1"/>
    </xf>
    <xf numFmtId="0" fontId="23" fillId="0" borderId="0" xfId="281" applyFont="1">
      <alignment horizontal="left" vertical="top" wrapText="1"/>
    </xf>
    <xf numFmtId="0" fontId="23" fillId="0" borderId="0" xfId="282" applyFont="1" quotePrefix="1">
      <alignment horizontal="left" vertical="top" wrapText="1" indent="1"/>
    </xf>
    <xf numFmtId="49" fontId="43" fillId="0" borderId="0" xfId="283" applyFont="1" applyNumberFormat="1">
      <alignment vertical="top"/>
    </xf>
    <xf numFmtId="49" fontId="43" fillId="0" borderId="0" xfId="284" applyFont="1" applyNumberFormat="1">
      <alignment horizontal="center" vertical="center"/>
    </xf>
    <xf numFmtId="49" fontId="56" fillId="0" borderId="0" xfId="285" applyFont="1" applyNumberFormat="1">
      <alignment vertical="top"/>
    </xf>
    <xf numFmtId="0" fontId="27" fillId="0" borderId="26" xfId="286" applyFont="1" applyBorder="1">
      <alignment horizontal="left" vertical="center" wrapText="1" indent="1"/>
    </xf>
    <xf numFmtId="0" fontId="27" fillId="0" borderId="45" xfId="287" applyFont="1" applyBorder="1">
      <alignment horizontal="left" vertical="center" wrapText="1" indent="1"/>
    </xf>
    <xf numFmtId="0" fontId="27" fillId="0" borderId="33" xfId="288" applyFont="1" applyBorder="1">
      <alignment horizontal="center" vertical="center" wrapText="1"/>
    </xf>
    <xf numFmtId="0" fontId="27" fillId="0" borderId="27" xfId="289" applyFont="1" applyBorder="1">
      <alignment horizontal="center" vertical="center" wrapText="1"/>
    </xf>
    <xf numFmtId="0" fontId="27" fillId="0" borderId="42" xfId="290" applyFont="1" applyBorder="1">
      <alignment horizontal="center" vertical="center" wrapText="1"/>
    </xf>
    <xf numFmtId="0" fontId="27" fillId="0" borderId="32" xfId="291" applyFont="1" applyBorder="1">
      <alignment horizontal="center" vertical="center" wrapText="1"/>
    </xf>
    <xf numFmtId="0" fontId="27" fillId="0" borderId="28" xfId="292" applyFont="1" applyBorder="1">
      <alignment horizontal="center" vertical="center" wrapText="1"/>
    </xf>
    <xf numFmtId="0" fontId="27" fillId="0" borderId="29" xfId="293" applyFont="1" applyBorder="1">
      <alignment horizontal="center" vertical="center" wrapText="1"/>
    </xf>
    <xf numFmtId="0" fontId="27" fillId="0" borderId="35" xfId="294" applyFont="1" applyBorder="1">
      <alignment horizontal="center" vertical="center" wrapText="1"/>
    </xf>
    <xf numFmtId="0" fontId="27" fillId="0" borderId="34" xfId="295" applyFont="1" applyBorder="1">
      <alignment horizontal="center" vertical="center" wrapText="1"/>
    </xf>
    <xf numFmtId="49" fontId="27" fillId="0" borderId="0" xfId="296" applyFont="1" applyNumberFormat="1">
      <alignment vertical="top"/>
    </xf>
    <xf numFmtId="49" fontId="27" fillId="0" borderId="23" xfId="297" applyFont="1" applyBorder="1" applyNumberFormat="1">
      <alignment horizontal="center" vertical="center"/>
    </xf>
    <xf numFmtId="0" fontId="27" fillId="0" borderId="23" xfId="298" applyFont="1" applyBorder="1">
      <alignment horizontal="left" vertical="center" wrapText="1"/>
    </xf>
    <xf numFmtId="49" fontId="27" fillId="40" borderId="32" xfId="299" applyFont="1" applyFill="1" applyBorder="1" applyNumberFormat="1">
      <alignment horizontal="center" vertical="center" wrapText="1"/>
    </xf>
    <xf numFmtId="49" fontId="27" fillId="0" borderId="33" xfId="300" applyFont="1" applyBorder="1" applyNumberFormat="1">
      <alignment vertical="center" wrapText="1"/>
    </xf>
    <xf numFmtId="0" fontId="27" fillId="0" borderId="26" xfId="301" applyFont="1" applyBorder="1">
      <alignment horizontal="center" vertical="center"/>
    </xf>
    <xf numFmtId="49" fontId="27" fillId="0" borderId="26" xfId="302" applyFont="1" applyBorder="1" applyNumberFormat="1">
      <alignment vertical="center" wrapText="1"/>
    </xf>
    <xf numFmtId="49" fontId="49" fillId="0" borderId="26" xfId="303" applyFont="1" applyBorder="1" applyNumberFormat="1">
      <alignment vertical="center" wrapText="1"/>
    </xf>
    <xf numFmtId="0" fontId="27" fillId="0" borderId="26" xfId="304" applyFont="1" applyBorder="1">
      <alignment horizontal="left" vertical="center" wrapText="1"/>
    </xf>
    <xf numFmtId="49" fontId="27" fillId="40" borderId="42" xfId="305" applyFont="1" applyFill="1" applyBorder="1" applyNumberFormat="1">
      <alignment horizontal="center" vertical="center" wrapText="1"/>
    </xf>
    <xf numFmtId="49" fontId="27" fillId="0" borderId="28" xfId="306" applyFont="1" applyBorder="1" applyNumberFormat="1">
      <alignment vertical="center" wrapText="1"/>
    </xf>
    <xf numFmtId="0" fontId="47" fillId="0" borderId="28" xfId="307" applyFont="1" applyBorder="1">
      <alignment horizontal="left" vertical="center"/>
    </xf>
    <xf numFmtId="49" fontId="27" fillId="0" borderId="32" xfId="308" applyFont="1" applyBorder="1" applyNumberFormat="1">
      <alignment horizontal="center" vertical="center"/>
    </xf>
    <xf numFmtId="0" fontId="27" fillId="0" borderId="32" xfId="309" applyFont="1" applyBorder="1">
      <alignment horizontal="left" vertical="center" wrapText="1"/>
    </xf>
    <xf numFmtId="0" fontId="27" fillId="0" borderId="33" xfId="310" applyFont="1" applyBorder="1">
      <alignment horizontal="left" vertical="center" wrapText="1"/>
    </xf>
    <xf numFmtId="49" fontId="56" fillId="0" borderId="35" xfId="311" applyFont="1" applyBorder="1" applyNumberFormat="1">
      <alignment vertical="top"/>
    </xf>
    <xf numFmtId="49" fontId="56" fillId="0" borderId="45" xfId="312" applyFont="1" applyBorder="1" applyNumberFormat="1">
      <alignment vertical="top"/>
    </xf>
    <xf numFmtId="49" fontId="28" fillId="0" borderId="0" xfId="313" applyFont="1" applyNumberFormat="1">
      <alignment vertical="top"/>
    </xf>
    <xf numFmtId="0" fontId="27" fillId="0" borderId="21" xfId="314" applyFont="1" applyBorder="1">
      <alignment horizontal="left" vertical="center" wrapText="1"/>
    </xf>
    <xf numFmtId="0" fontId="27" fillId="39" borderId="0" xfId="315" applyFont="1" applyFill="1"/>
    <xf numFmtId="0" fontId="23" fillId="39" borderId="0" xfId="316" applyFont="1" applyFill="1"/>
    <xf numFmtId="0" fontId="43" fillId="39" borderId="0" xfId="317" applyFont="1" applyFill="1"/>
    <xf numFmtId="0" fontId="40" fillId="39" borderId="0" xfId="318" applyFont="1" applyFill="1">
      <alignment horizontal="center"/>
    </xf>
    <xf numFmtId="0" fontId="40" fillId="39" borderId="0" xfId="319" applyFont="1" applyFill="1"/>
    <xf numFmtId="0" fontId="57" fillId="39" borderId="0" xfId="320" applyFont="1" applyFill="1">
      <alignment horizontal="right" vertical="center"/>
    </xf>
    <xf numFmtId="0" fontId="43" fillId="39" borderId="0" xfId="321" applyFont="1" applyFill="1">
      <alignment vertical="center" wrapText="1"/>
    </xf>
    <xf numFmtId="0" fontId="35" fillId="39" borderId="0" xfId="322" applyFont="1" applyFill="1">
      <alignment horizontal="left" vertical="center" wrapText="1"/>
    </xf>
    <xf numFmtId="49" fontId="23" fillId="39" borderId="23" xfId="323" applyFont="1" applyFill="1" applyBorder="1" applyNumberFormat="1">
      <alignment horizontal="center" vertical="center" wrapText="1"/>
    </xf>
    <xf numFmtId="49" fontId="27" fillId="39" borderId="23" xfId="324" applyFont="1" applyFill="1" applyBorder="1" applyNumberFormat="1">
      <alignment horizontal="center" vertical="center" wrapText="1"/>
    </xf>
    <xf numFmtId="0" fontId="23" fillId="39" borderId="23" xfId="325" applyFont="1" applyFill="1" applyBorder="1">
      <alignment horizontal="center" vertical="center" wrapText="1"/>
    </xf>
    <xf numFmtId="0" fontId="27" fillId="39" borderId="23" xfId="326" applyFont="1" applyFill="1" applyBorder="1">
      <alignment horizontal="center" vertical="center" wrapText="1"/>
    </xf>
    <xf numFmtId="0" fontId="46" fillId="39" borderId="0" xfId="327" applyFont="1" applyFill="1">
      <alignment horizontal="center" vertical="center"/>
    </xf>
    <xf numFmtId="49" fontId="43" fillId="0" borderId="23" xfId="328" applyFont="1" applyBorder="1" applyNumberFormat="1">
      <alignment horizontal="center" vertical="center"/>
    </xf>
    <xf numFmtId="0" fontId="43" fillId="0" borderId="23" xfId="329" applyFont="1" applyBorder="1">
      <alignment vertical="center" wrapText="1"/>
    </xf>
    <xf numFmtId="0" fontId="43" fillId="0" borderId="23" xfId="330" applyFont="1" applyBorder="1">
      <alignment horizontal="left" vertical="center" wrapText="1"/>
    </xf>
    <xf numFmtId="0" fontId="58" fillId="39" borderId="0" xfId="331" applyFont="1" applyFill="1"/>
    <xf numFmtId="49" fontId="23" fillId="39" borderId="23" xfId="332" applyFont="1" applyFill="1" applyBorder="1" applyNumberFormat="1">
      <alignment horizontal="center" vertical="center"/>
    </xf>
    <xf numFmtId="0" fontId="23" fillId="39" borderId="23" xfId="333" applyFont="1" applyFill="1" applyBorder="1">
      <alignment vertical="center" wrapText="1"/>
    </xf>
    <xf numFmtId="0" fontId="27" fillId="39" borderId="23" xfId="334" applyFont="1" applyFill="1" applyBorder="1">
      <alignment vertical="center" wrapText="1"/>
    </xf>
    <xf numFmtId="0" fontId="23" fillId="39" borderId="23" xfId="335" applyFont="1" applyFill="1" applyBorder="1">
      <alignment horizontal="left" vertical="center" wrapText="1" indent="1"/>
    </xf>
    <xf numFmtId="49" fontId="23" fillId="38" borderId="23" xfId="336" applyFont="1" applyFill="1" applyBorder="1" applyNumberFormat="1">
      <alignment horizontal="left" vertical="center" wrapText="1"/>
      <protection locked="0"/>
    </xf>
    <xf numFmtId="0" fontId="43" fillId="0" borderId="23" xfId="337" applyFont="1" applyBorder="1">
      <alignment horizontal="left" vertical="center" wrapText="1" indent="1"/>
    </xf>
    <xf numFmtId="49" fontId="27" fillId="39" borderId="0" xfId="338" applyFont="1" applyFill="1" applyNumberFormat="1">
      <alignment horizontal="center" vertical="center" wrapText="1"/>
    </xf>
    <xf numFmtId="0" fontId="27" fillId="39" borderId="29" xfId="339" applyFont="1" applyFill="1" applyBorder="1">
      <alignment horizontal="center" vertical="center" wrapText="1"/>
    </xf>
    <xf numFmtId="0" fontId="23" fillId="39" borderId="23" xfId="340" applyFont="1" applyFill="1" applyBorder="1">
      <alignment horizontal="center" vertical="center"/>
    </xf>
    <xf numFmtId="0" fontId="23" fillId="39" borderId="23" xfId="341" applyFont="1" applyFill="1" applyBorder="1">
      <alignment horizontal="left" vertical="center" wrapText="1" indent="2"/>
    </xf>
    <xf numFmtId="49" fontId="23" fillId="0" borderId="23" xfId="342" applyFont="1" applyBorder="1" applyNumberFormat="1">
      <alignment horizontal="left" vertical="center" wrapText="1"/>
    </xf>
    <xf numFmtId="49" fontId="27" fillId="39" borderId="0" xfId="343" applyFont="1" applyFill="1" applyNumberFormat="1">
      <alignment vertical="center" wrapText="1"/>
    </xf>
    <xf numFmtId="0" fontId="27" fillId="39" borderId="29" xfId="344" applyFont="1" applyFill="1" applyBorder="1">
      <alignment vertical="center" wrapText="1"/>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49" fontId="43" fillId="39" borderId="23" xfId="348" applyFont="1" applyFill="1" applyBorder="1" applyNumberFormat="1">
      <alignment horizontal="center" vertical="center"/>
    </xf>
    <xf numFmtId="0" fontId="43" fillId="39" borderId="23" xfId="349" applyFont="1" applyFill="1" applyBorder="1">
      <alignment vertical="center" wrapText="1"/>
    </xf>
    <xf numFmtId="0" fontId="43" fillId="39" borderId="23" xfId="350" applyFont="1" applyFill="1" applyBorder="1">
      <alignment horizontal="left" vertical="center" wrapText="1" indent="1"/>
    </xf>
    <xf numFmtId="0" fontId="43" fillId="39" borderId="23" xfId="351" applyFont="1" applyFill="1" applyBorder="1">
      <alignment horizontal="left" vertical="center" wrapText="1" indent="2"/>
    </xf>
    <xf numFmtId="49" fontId="43" fillId="0" borderId="23" xfId="352" applyFont="1" applyBorder="1" applyNumberFormat="1">
      <alignment horizontal="left" vertical="center" wrapText="1"/>
    </xf>
    <xf numFmtId="0" fontId="23" fillId="39" borderId="23" xfId="353" applyFont="1" applyFill="1" applyBorder="1">
      <alignment horizontal="left" vertical="center" wrapText="1"/>
    </xf>
    <xf numFmtId="49" fontId="23" fillId="35" borderId="23" xfId="354" applyFont="1" applyFill="1" applyBorder="1" applyNumberFormat="1">
      <alignment horizontal="left" vertical="center" wrapText="1"/>
      <protection locked="0"/>
    </xf>
    <xf numFmtId="0" fontId="23" fillId="39" borderId="32" xfId="355" applyFont="1" applyFill="1" applyBorder="1">
      <alignment horizontal="left" vertical="center" wrapText="1"/>
    </xf>
    <xf numFmtId="0" fontId="27" fillId="39" borderId="32" xfId="356" applyFont="1" applyFill="1" applyBorder="1">
      <alignment horizontal="left" vertical="top" wrapText="1"/>
    </xf>
    <xf numFmtId="49" fontId="23" fillId="0" borderId="23" xfId="357" applyFont="1" applyBorder="1" applyNumberFormat="1">
      <alignment horizontal="left" vertical="center" wrapText="1" indent="1"/>
    </xf>
    <xf numFmtId="0" fontId="27" fillId="39" borderId="42" xfId="358" applyFont="1" applyFill="1" applyBorder="1">
      <alignment horizontal="left" vertical="top" wrapText="1"/>
    </xf>
    <xf numFmtId="0" fontId="49" fillId="39" borderId="0" xfId="359" applyFont="1" applyFill="1">
      <alignment horizontal="center" vertical="center" wrapText="1"/>
    </xf>
    <xf numFmtId="49" fontId="23" fillId="38" borderId="23" xfId="360" applyFont="1" applyFill="1" applyBorder="1" applyNumberFormat="1">
      <alignment horizontal="left" vertical="center" wrapText="1" indent="1"/>
      <protection locked="0"/>
    </xf>
    <xf numFmtId="49" fontId="27" fillId="38" borderId="21" xfId="361" applyFont="1" applyFill="1" applyBorder="1" applyNumberFormat="1">
      <alignment horizontal="left" vertical="center" wrapText="1"/>
      <protection locked="0"/>
    </xf>
    <xf numFmtId="0" fontId="27" fillId="39" borderId="30" xfId="362" applyFont="1" applyFill="1" applyBorder="1">
      <alignment horizontal="left" vertical="top" wrapText="1"/>
    </xf>
    <xf numFmtId="0" fontId="59" fillId="39" borderId="0" xfId="363" applyFont="1" applyFill="1"/>
    <xf numFmtId="49" fontId="27" fillId="38" borderId="23" xfId="364" applyFont="1" applyFill="1" applyBorder="1" applyNumberFormat="1" quotePrefix="1">
      <alignment horizontal="left" vertical="center" wrapText="1"/>
      <protection locked="0"/>
    </xf>
    <xf numFmtId="49" fontId="27" fillId="35" borderId="23" xfId="365" applyFont="1" applyFill="1" applyBorder="1" applyNumberFormat="1">
      <alignment horizontal="left" vertical="center" wrapText="1"/>
      <protection locked="0"/>
    </xf>
    <xf numFmtId="49" fontId="27" fillId="40" borderId="23" xfId="366" applyFont="1" applyFill="1" applyBorder="1" applyNumberFormat="1">
      <alignment horizontal="left" vertical="center" wrapText="1"/>
    </xf>
    <xf numFmtId="0" fontId="23" fillId="39" borderId="21" xfId="367" applyFont="1" applyFill="1" applyBorder="1">
      <alignment horizontal="left" vertical="center" wrapText="1" indent="1"/>
    </xf>
    <xf numFmtId="49" fontId="27" fillId="40" borderId="21" xfId="368" applyFont="1" applyFill="1" applyBorder="1" applyNumberFormat="1">
      <alignment horizontal="left" vertical="center" wrapText="1"/>
    </xf>
    <xf numFmtId="0" fontId="23" fillId="39" borderId="23" xfId="369" applyFont="1" applyFill="1" applyBorder="1">
      <alignment vertical="top" wrapText="1"/>
    </xf>
    <xf numFmtId="0" fontId="23" fillId="39" borderId="21" xfId="370" applyFont="1" applyFill="1" applyBorder="1">
      <alignment horizontal="left" vertical="center" wrapText="1"/>
    </xf>
    <xf numFmtId="0" fontId="23" fillId="39" borderId="30" xfId="371" applyFont="1" applyFill="1" applyBorder="1">
      <alignment vertical="center" wrapText="1"/>
    </xf>
    <xf numFmtId="0" fontId="48" fillId="0" borderId="0" xfId="372" applyFont="1">
      <alignment horizontal="left" vertical="top" wrapText="1" indent="1"/>
    </xf>
    <xf numFmtId="0" fontId="60" fillId="39" borderId="0" xfId="373" applyFont="1" applyFill="1"/>
    <xf numFmtId="0" fontId="52" fillId="39" borderId="0" xfId="374" applyFont="1" applyFill="1">
      <alignment horizontal="center"/>
    </xf>
    <xf numFmtId="0" fontId="52" fillId="39" borderId="0" xfId="375" applyFont="1" applyFill="1"/>
    <xf numFmtId="0" fontId="61" fillId="39" borderId="0" xfId="376" applyFont="1" applyFill="1">
      <alignment horizontal="right" vertical="center"/>
    </xf>
    <xf numFmtId="0" fontId="62" fillId="39" borderId="0" xfId="377" applyFont="1" applyFill="1">
      <alignment vertical="center"/>
    </xf>
    <xf numFmtId="0" fontId="61" fillId="39" borderId="0" xfId="378" applyFont="1" applyFill="1">
      <alignment horizontal="right" vertical="top"/>
    </xf>
    <xf numFmtId="0" fontId="62" fillId="39" borderId="0" xfId="379" applyFont="1" applyFill="1">
      <alignment vertical="center" wrapText="1"/>
    </xf>
    <xf numFmtId="0" fontId="23" fillId="39" borderId="0" xfId="380" applyFont="1" applyFill="1">
      <alignment horizontal="center"/>
    </xf>
    <xf numFmtId="0" fontId="63" fillId="39" borderId="0" xfId="381" applyFont="1" applyFill="1">
      <alignment horizontal="center" vertical="center" wrapText="1"/>
    </xf>
    <xf numFmtId="0" fontId="63" fillId="39" borderId="0" xfId="382" applyFont="1" applyFill="1">
      <alignment horizontal="right" vertical="center" wrapText="1"/>
    </xf>
    <xf numFmtId="0" fontId="63" fillId="0" borderId="0" xfId="383" applyFont="1">
      <alignment vertical="center" wrapText="1"/>
    </xf>
    <xf numFmtId="0" fontId="27" fillId="0" borderId="34" xfId="384" applyFont="1" applyBorder="1">
      <alignment horizontal="left" vertical="center" wrapText="1" indent="1"/>
    </xf>
    <xf numFmtId="0" fontId="27" fillId="0" borderId="30" xfId="385" applyFont="1" applyBorder="1">
      <alignment horizontal="left" vertical="center" wrapText="1" indent="1"/>
    </xf>
    <xf numFmtId="0" fontId="27" fillId="0" borderId="35" xfId="386" applyFont="1" applyBorder="1">
      <alignment horizontal="left" vertical="center" wrapText="1" indent="1"/>
    </xf>
    <xf numFmtId="0" fontId="64" fillId="39" borderId="0" xfId="387" applyFont="1" applyFill="1">
      <alignment horizontal="center" vertical="center" wrapText="1"/>
    </xf>
    <xf numFmtId="0" fontId="23" fillId="0" borderId="21" xfId="388" applyFont="1" applyBorder="1">
      <alignment horizontal="center" vertical="center" wrapText="1"/>
    </xf>
    <xf numFmtId="0" fontId="23" fillId="0" borderId="25" xfId="389" applyFont="1" applyBorder="1">
      <alignment horizontal="center" vertical="center" wrapText="1"/>
    </xf>
    <xf numFmtId="0" fontId="23" fillId="0" borderId="20" xfId="390" applyFont="1" applyBorder="1">
      <alignment horizontal="center" vertical="center" wrapText="1"/>
    </xf>
    <xf numFmtId="0" fontId="23" fillId="0" borderId="32" xfId="391" applyFont="1" applyBorder="1">
      <alignment horizontal="center" vertical="center" wrapText="1"/>
    </xf>
    <xf numFmtId="0" fontId="23" fillId="0" borderId="33" xfId="392" applyFont="1" applyBorder="1">
      <alignment horizontal="center" vertical="center" wrapText="1"/>
    </xf>
    <xf numFmtId="0" fontId="23" fillId="0" borderId="27" xfId="393" applyFont="1" applyBorder="1">
      <alignment horizontal="center" vertical="center" wrapText="1"/>
    </xf>
    <xf numFmtId="0" fontId="23" fillId="0" borderId="30" xfId="394" applyFont="1" applyBorder="1">
      <alignment horizontal="center" vertical="center" wrapText="1"/>
    </xf>
    <xf numFmtId="0" fontId="23" fillId="0" borderId="35" xfId="395" applyFont="1" applyBorder="1">
      <alignment horizontal="center" vertical="center" wrapText="1"/>
    </xf>
    <xf numFmtId="0" fontId="23" fillId="0" borderId="34" xfId="396" applyFont="1" applyBorder="1">
      <alignment horizontal="center" vertical="center" wrapText="1"/>
    </xf>
    <xf numFmtId="0" fontId="46" fillId="39" borderId="0" xfId="397" applyFont="1" applyFill="1">
      <alignment horizontal="center" vertical="center" wrapText="1"/>
    </xf>
    <xf numFmtId="49" fontId="46" fillId="39" borderId="0" xfId="398" applyFont="1" applyFill="1" applyNumberFormat="1">
      <alignment horizontal="center" vertical="center" wrapText="1"/>
    </xf>
    <xf numFmtId="0" fontId="65" fillId="39" borderId="0" xfId="399" applyFont="1" applyFill="1">
      <alignment horizontal="center" vertical="center" wrapText="1"/>
    </xf>
    <xf numFmtId="49" fontId="55" fillId="0" borderId="32" xfId="400" applyFont="1" applyBorder="1" applyNumberFormat="1">
      <alignment horizontal="left" vertical="center" wrapText="1"/>
    </xf>
    <xf numFmtId="49" fontId="55" fillId="0" borderId="23" xfId="401" applyFont="1" applyBorder="1" applyNumberFormat="1">
      <alignment horizontal="left" vertical="center" wrapText="1"/>
    </xf>
    <xf numFmtId="49" fontId="23" fillId="0" borderId="23" xfId="402" applyFont="1" applyBorder="1" applyNumberFormat="1">
      <alignment vertical="top" wrapText="1"/>
    </xf>
    <xf numFmtId="0" fontId="55" fillId="0" borderId="0" xfId="403" applyFont="1">
      <alignment vertical="center" wrapText="1"/>
    </xf>
    <xf numFmtId="49" fontId="23" fillId="0" borderId="23" xfId="404" applyFont="1" applyBorder="1" applyNumberFormat="1">
      <alignment horizontal="center" vertical="center" wrapText="1"/>
    </xf>
    <xf numFmtId="0" fontId="27" fillId="40" borderId="21" xfId="405" applyFont="1" applyFill="1" applyBorder="1">
      <alignment horizontal="left" vertical="center" wrapText="1"/>
    </xf>
    <xf numFmtId="49" fontId="46" fillId="39" borderId="23" xfId="406" applyFont="1" applyFill="1" applyBorder="1" applyNumberFormat="1">
      <alignment horizontal="center" vertical="center" wrapText="1"/>
    </xf>
    <xf numFmtId="4" fontId="23" fillId="38" borderId="23" xfId="407" applyFont="1" applyFill="1" applyBorder="1" applyNumberFormat="1">
      <alignment horizontal="right" vertical="center" wrapText="1"/>
      <protection locked="0"/>
    </xf>
    <xf numFmtId="3" fontId="23" fillId="38" borderId="23" xfId="408" applyFont="1" applyFill="1" applyBorder="1" applyNumberFormat="1">
      <alignment horizontal="right" vertical="center" wrapText="1"/>
      <protection locked="0"/>
    </xf>
    <xf numFmtId="4" fontId="23" fillId="38" borderId="20" xfId="409" applyFont="1" applyFill="1" applyBorder="1" applyNumberFormat="1">
      <alignment horizontal="right" vertical="center" wrapText="1"/>
      <protection locked="0"/>
    </xf>
    <xf numFmtId="0" fontId="23" fillId="35" borderId="23" xfId="410" applyFont="1" applyFill="1" applyBorder="1">
      <alignment horizontal="right" vertical="center" wrapText="1"/>
      <protection locked="0"/>
    </xf>
    <xf numFmtId="3" fontId="23" fillId="0" borderId="20" xfId="411" applyFont="1" applyBorder="1" applyNumberFormat="1">
      <alignment horizontal="right" vertical="center" wrapText="1"/>
    </xf>
    <xf numFmtId="0" fontId="23" fillId="0" borderId="32" xfId="412" applyFont="1" applyBorder="1">
      <alignment horizontal="left" vertical="top" wrapText="1"/>
    </xf>
    <xf numFmtId="49" fontId="31" fillId="41" borderId="21" xfId="413" applyFont="1" applyFill="1" applyBorder="1" applyNumberFormat="1">
      <alignment horizontal="center" vertical="center"/>
    </xf>
    <xf numFmtId="0" fontId="47" fillId="41" borderId="25" xfId="414" applyFont="1" applyFill="1" applyBorder="1">
      <alignment vertical="center"/>
    </xf>
    <xf numFmtId="49" fontId="47" fillId="41" borderId="25" xfId="415" applyFont="1" applyFill="1" applyBorder="1" applyNumberFormat="1">
      <alignment vertical="center"/>
    </xf>
    <xf numFmtId="49" fontId="57" fillId="41" borderId="25" xfId="416" applyFont="1" applyFill="1" applyBorder="1" applyNumberFormat="1">
      <alignment vertical="center"/>
    </xf>
    <xf numFmtId="49" fontId="57" fillId="41" borderId="20" xfId="417" applyFont="1" applyFill="1" applyBorder="1" applyNumberFormat="1">
      <alignment vertical="center"/>
    </xf>
    <xf numFmtId="0" fontId="23" fillId="0" borderId="30" xfId="418" applyFont="1" applyBorder="1">
      <alignment horizontal="left" vertical="top" wrapText="1"/>
    </xf>
    <xf numFmtId="49" fontId="23" fillId="0" borderId="33" xfId="419" applyFont="1" applyBorder="1" applyNumberFormat="1">
      <alignment horizontal="center" vertical="center" wrapText="1"/>
    </xf>
    <xf numFmtId="0" fontId="27" fillId="40" borderId="26" xfId="420" applyFont="1" applyFill="1" applyBorder="1">
      <alignment horizontal="left" vertical="center" wrapText="1"/>
    </xf>
    <xf numFmtId="0" fontId="49" fillId="39" borderId="23" xfId="421" applyFont="1" applyFill="1" applyBorder="1">
      <alignment horizontal="center" vertical="center" wrapText="1"/>
    </xf>
    <xf numFmtId="49" fontId="27" fillId="38" borderId="23" xfId="422" applyFont="1" applyFill="1" applyBorder="1" applyNumberFormat="1">
      <alignment horizontal="left" vertical="center" wrapText="1"/>
      <protection locked="0"/>
    </xf>
    <xf numFmtId="3" fontId="27" fillId="38" borderId="23" xfId="423" applyFont="1" applyFill="1" applyBorder="1" applyNumberFormat="1">
      <alignment horizontal="right" vertical="center" wrapText="1"/>
      <protection locked="0"/>
    </xf>
    <xf numFmtId="49" fontId="23" fillId="0" borderId="35" xfId="424" applyFont="1" applyBorder="1" applyNumberFormat="1">
      <alignment horizontal="center" vertical="center" wrapText="1"/>
    </xf>
    <xf numFmtId="0" fontId="27" fillId="40" borderId="45" xfId="425" applyFont="1" applyFill="1" applyBorder="1">
      <alignment horizontal="left" vertical="center" wrapText="1"/>
    </xf>
    <xf numFmtId="0" fontId="27" fillId="0" borderId="26" xfId="426" applyFont="1" applyBorder="1">
      <alignment horizontal="left" vertical="top" wrapText="1" indent="1"/>
    </xf>
    <xf numFmtId="0" fontId="29" fillId="39" borderId="0" xfId="427" applyFont="1" applyFill="1">
      <alignment horizontal="right" vertical="center"/>
    </xf>
    <xf numFmtId="0" fontId="29" fillId="39" borderId="0" xfId="428" applyFont="1" applyFill="1">
      <alignment horizontal="right" vertical="center" wrapText="1"/>
    </xf>
    <xf numFmtId="49" fontId="46" fillId="39" borderId="25" xfId="429" applyFont="1" applyFill="1" applyBorder="1" applyNumberFormat="1">
      <alignment horizontal="center" vertical="center" wrapText="1"/>
    </xf>
    <xf numFmtId="49" fontId="27" fillId="0" borderId="23" xfId="430" applyFont="1" applyBorder="1" applyNumberFormat="1">
      <alignment horizontal="left" vertical="center" wrapText="1"/>
    </xf>
    <xf numFmtId="0" fontId="49" fillId="39" borderId="29" xfId="431" applyFont="1" applyFill="1" applyBorder="1">
      <alignment vertical="top" wrapText="1"/>
    </xf>
    <xf numFmtId="14" fontId="27" fillId="41" borderId="25" xfId="432" applyFont="1" applyFill="1" applyBorder="1" applyNumberFormat="1">
      <alignment horizontal="center" vertical="center" wrapText="1"/>
    </xf>
    <xf numFmtId="14" fontId="53" fillId="41" borderId="25" xfId="433" applyFont="1" applyFill="1" applyBorder="1" applyNumberFormat="1">
      <alignment horizontal="center" vertical="center" wrapText="1"/>
    </xf>
    <xf numFmtId="49" fontId="36" fillId="41" borderId="20" xfId="434" applyFont="1" applyFill="1" applyBorder="1" applyNumberFormat="1">
      <alignment horizontal="left" vertical="center" wrapText="1"/>
    </xf>
    <xf numFmtId="0" fontId="23" fillId="0" borderId="42" xfId="435" applyFont="1" applyBorder="1">
      <alignment horizontal="left" vertical="top" wrapText="1"/>
    </xf>
    <xf numFmtId="0" fontId="49" fillId="39" borderId="0" xfId="436" applyFont="1" applyFill="1">
      <alignment vertical="top" wrapText="1"/>
    </xf>
    <xf numFmtId="0" fontId="43" fillId="39" borderId="30" xfId="437" applyFont="1" applyFill="1" applyBorder="1">
      <alignment horizontal="center" vertical="center" wrapText="1"/>
    </xf>
    <xf numFmtId="14" fontId="27" fillId="40" borderId="30" xfId="438" applyFont="1" applyFill="1" applyBorder="1" applyNumberFormat="1">
      <alignment horizontal="left" vertical="center" wrapText="1"/>
    </xf>
    <xf numFmtId="14" fontId="27" fillId="40" borderId="23" xfId="439" applyFont="1" applyFill="1" applyBorder="1" applyNumberFormat="1">
      <alignment horizontal="center" vertical="center" wrapText="1"/>
    </xf>
    <xf numFmtId="49" fontId="36" fillId="38" borderId="23" xfId="440" applyFont="1" applyFill="1" applyBorder="1" applyNumberFormat="1">
      <alignment horizontal="left" vertical="center" wrapText="1"/>
      <protection locked="0"/>
    </xf>
    <xf numFmtId="0" fontId="43" fillId="0" borderId="0" xfId="441" applyFont="1">
      <alignment horizontal="left" vertical="center" wrapText="1"/>
    </xf>
    <xf numFmtId="49" fontId="43" fillId="0" borderId="0" xfId="442" applyFont="1" applyNumberFormat="1">
      <alignment horizontal="left" vertical="center" wrapText="1"/>
    </xf>
    <xf numFmtId="49" fontId="31" fillId="41" borderId="25" xfId="443" applyFont="1" applyFill="1" applyBorder="1" applyNumberFormat="1">
      <alignment horizontal="center" vertical="center"/>
    </xf>
    <xf numFmtId="49" fontId="57" fillId="41" borderId="25" xfId="444" applyFont="1" applyFill="1" applyBorder="1" applyNumberFormat="1">
      <alignment horizontal="left" vertical="center" indent="1"/>
    </xf>
    <xf numFmtId="49" fontId="57" fillId="41" borderId="20" xfId="445" applyFont="1" applyFill="1" applyBorder="1" applyNumberFormat="1">
      <alignment horizontal="left" vertical="center" indent="1"/>
    </xf>
    <xf numFmtId="0" fontId="48" fillId="0" borderId="0" xfId="446" applyFont="1">
      <alignment vertical="top"/>
    </xf>
    <xf numFmtId="0" fontId="37" fillId="0" borderId="23" xfId="447" applyFont="1" applyBorder="1">
      <alignment horizontal="center" vertical="center"/>
    </xf>
    <xf numFmtId="49" fontId="27" fillId="0" borderId="29" xfId="448" applyFont="1" applyBorder="1" applyNumberFormat="1">
      <alignment vertical="top"/>
    </xf>
    <xf numFmtId="0" fontId="27" fillId="39" borderId="23" xfId="449" applyFont="1" applyFill="1" applyBorder="1">
      <alignment horizontal="left" vertical="center" wrapText="1"/>
    </xf>
    <xf numFmtId="0" fontId="27" fillId="0" borderId="23" xfId="450" applyFont="1" applyBorder="1">
      <alignment vertical="center" wrapText="1"/>
    </xf>
    <xf numFmtId="0" fontId="27" fillId="0" borderId="23" xfId="451" applyFont="1" applyBorder="1">
      <alignment horizontal="left" vertical="center" wrapText="1" indent="6"/>
    </xf>
    <xf numFmtId="0" fontId="27" fillId="37" borderId="21" xfId="452" applyFont="1" applyFill="1" applyBorder="1">
      <alignment horizontal="left" vertical="center" wrapText="1"/>
    </xf>
    <xf numFmtId="0" fontId="27" fillId="37" borderId="25" xfId="453" applyFont="1" applyFill="1" applyBorder="1">
      <alignment horizontal="left" vertical="center" wrapText="1"/>
    </xf>
    <xf numFmtId="0" fontId="27" fillId="37" borderId="20" xfId="454" applyFont="1" applyFill="1" applyBorder="1">
      <alignment horizontal="left" vertical="center" wrapText="1"/>
    </xf>
    <xf numFmtId="0" fontId="48" fillId="0" borderId="23" xfId="455" applyFont="1" applyBorder="1">
      <alignment vertical="top" wrapText="1"/>
    </xf>
    <xf numFmtId="0" fontId="37" fillId="0" borderId="21" xfId="456" applyFont="1" applyBorder="1">
      <alignment horizontal="center" vertical="center"/>
    </xf>
    <xf numFmtId="0" fontId="45" fillId="39" borderId="0" xfId="457" applyFont="1" applyFill="1">
      <alignment horizontal="center" vertical="center" wrapText="1"/>
    </xf>
    <xf numFmtId="0" fontId="27" fillId="0" borderId="29" xfId="458" applyFont="1" applyBorder="1">
      <alignment vertical="center" wrapText="1"/>
    </xf>
    <xf numFmtId="0" fontId="27" fillId="39" borderId="23" xfId="459" applyFont="1" applyFill="1" applyBorder="1">
      <alignment horizontal="left" vertical="center" wrapText="1" indent="1"/>
    </xf>
    <xf numFmtId="0" fontId="27" fillId="39" borderId="23" xfId="460" applyFont="1" applyFill="1" applyBorder="1">
      <alignment horizontal="left" vertical="center" wrapText="1" indent="2"/>
    </xf>
    <xf numFmtId="0" fontId="27" fillId="39" borderId="23" xfId="461" applyFont="1" applyFill="1" applyBorder="1">
      <alignment horizontal="left" vertical="center" wrapText="1" indent="3"/>
    </xf>
    <xf numFmtId="0" fontId="37" fillId="0" borderId="0" xfId="462" applyFont="1">
      <alignment horizontal="center" vertical="center"/>
    </xf>
    <xf numFmtId="0" fontId="43" fillId="0" borderId="29" xfId="463" applyFont="1" applyBorder="1">
      <alignment horizontal="center" vertical="center" wrapText="1"/>
    </xf>
    <xf numFmtId="0" fontId="27" fillId="39" borderId="23" xfId="464" applyFont="1" applyFill="1" applyBorder="1">
      <alignment horizontal="left" vertical="center" wrapText="1" indent="4"/>
    </xf>
    <xf numFmtId="0" fontId="27" fillId="40" borderId="25" xfId="465" applyFont="1" applyFill="1" applyBorder="1">
      <alignment horizontal="left" vertical="center" wrapText="1"/>
    </xf>
    <xf numFmtId="0" fontId="27" fillId="40" borderId="20" xfId="466" applyFont="1" applyFill="1" applyBorder="1">
      <alignment horizontal="left" vertical="center" wrapText="1"/>
    </xf>
    <xf numFmtId="0" fontId="37" fillId="0" borderId="21" xfId="467" applyFont="1" applyBorder="1">
      <alignment horizontal="center" vertical="center" wrapText="1"/>
    </xf>
    <xf numFmtId="0" fontId="43" fillId="0" borderId="29" xfId="468" applyFont="1" applyBorder="1">
      <alignment vertical="center" wrapText="1"/>
    </xf>
    <xf numFmtId="0" fontId="27" fillId="39" borderId="23" xfId="469" applyFont="1" applyFill="1" applyBorder="1">
      <alignment horizontal="left" vertical="center" wrapText="1" indent="5"/>
    </xf>
    <xf numFmtId="0" fontId="27" fillId="40" borderId="23" xfId="470" applyFont="1" applyFill="1" applyBorder="1">
      <alignment horizontal="left" vertical="center" wrapText="1" indent="6"/>
    </xf>
    <xf numFmtId="4" fontId="27" fillId="35" borderId="23" xfId="471" applyFont="1" applyFill="1" applyBorder="1" applyNumberFormat="1">
      <alignment horizontal="right" vertical="center" wrapText="1"/>
      <protection locked="0"/>
    </xf>
    <xf numFmtId="4" fontId="27" fillId="0" borderId="23" xfId="472" applyFont="1" applyBorder="1" applyNumberFormat="1">
      <alignment horizontal="right" vertical="center" wrapText="1"/>
    </xf>
    <xf numFmtId="298" fontId="27" fillId="35" borderId="23" xfId="473" applyFont="1" applyFill="1" applyBorder="1" applyNumberFormat="1">
      <alignment horizontal="right" vertical="center" wrapText="1"/>
      <protection locked="0"/>
    </xf>
    <xf numFmtId="296" fontId="23" fillId="38" borderId="23" xfId="474" applyFont="1" applyFill="1" applyBorder="1" applyNumberFormat="1">
      <alignment horizontal="center" vertical="center" wrapText="1"/>
      <protection locked="0"/>
    </xf>
    <xf numFmtId="0" fontId="48" fillId="0" borderId="32" xfId="475" applyFont="1" applyBorder="1">
      <alignment horizontal="left" vertical="top" wrapText="1"/>
    </xf>
    <xf numFmtId="4" fontId="43" fillId="0" borderId="23" xfId="476" applyFont="1" applyBorder="1" applyNumberFormat="1">
      <alignment horizontal="center" vertical="center" wrapText="1"/>
    </xf>
    <xf numFmtId="49" fontId="23" fillId="38" borderId="23" xfId="477" applyFont="1" applyFill="1" applyBorder="1" applyNumberFormat="1">
      <alignment horizontal="center" vertical="center" wrapText="1"/>
      <protection locked="0"/>
    </xf>
    <xf numFmtId="0" fontId="48" fillId="0" borderId="42" xfId="478" applyFont="1" applyBorder="1">
      <alignment horizontal="left" vertical="top" wrapText="1"/>
    </xf>
    <xf numFmtId="49" fontId="57" fillId="41" borderId="21" xfId="479" applyFont="1" applyFill="1" applyBorder="1" applyNumberFormat="1">
      <alignment horizontal="left" vertical="center"/>
    </xf>
    <xf numFmtId="49" fontId="47" fillId="41" borderId="25" xfId="480" applyFont="1" applyFill="1" applyBorder="1" applyNumberFormat="1">
      <alignment horizontal="left" vertical="center" indent="6"/>
    </xf>
    <xf numFmtId="49" fontId="27" fillId="41" borderId="20" xfId="481" applyFont="1" applyFill="1" applyBorder="1" applyNumberFormat="1">
      <alignment horizontal="center" vertical="center" wrapText="1"/>
    </xf>
    <xf numFmtId="0" fontId="48" fillId="0" borderId="30" xfId="482" applyFont="1" applyBorder="1">
      <alignment horizontal="left" vertical="top" wrapText="1"/>
    </xf>
    <xf numFmtId="49" fontId="47" fillId="41" borderId="25" xfId="483" applyFont="1" applyFill="1" applyBorder="1" applyNumberFormat="1">
      <alignment horizontal="left" vertical="center" indent="5"/>
    </xf>
    <xf numFmtId="49" fontId="23" fillId="41" borderId="25" xfId="484" applyFont="1" applyFill="1" applyBorder="1" applyNumberFormat="1">
      <alignment horizontal="center" vertical="center" wrapText="1"/>
    </xf>
    <xf numFmtId="49" fontId="23" fillId="41" borderId="20" xfId="485" applyFont="1" applyFill="1" applyBorder="1" applyNumberFormat="1">
      <alignment horizontal="center" vertical="center" wrapText="1"/>
    </xf>
    <xf numFmtId="49" fontId="47" fillId="41" borderId="25" xfId="486" applyFont="1" applyFill="1" applyBorder="1" applyNumberFormat="1">
      <alignment horizontal="left" vertical="center" indent="4"/>
    </xf>
    <xf numFmtId="49" fontId="66" fillId="0" borderId="26" xfId="487" applyFont="1" applyBorder="1" applyNumberFormat="1">
      <alignment horizontal="left" vertical="center"/>
    </xf>
    <xf numFmtId="49" fontId="43" fillId="0" borderId="26" xfId="488" applyFont="1" applyBorder="1" applyNumberFormat="1">
      <alignment horizontal="left" vertical="center" indent="3"/>
    </xf>
    <xf numFmtId="49" fontId="43" fillId="0" borderId="26" xfId="489" applyFont="1" applyBorder="1" applyNumberFormat="1">
      <alignment horizontal="center" vertical="center" wrapText="1"/>
    </xf>
    <xf numFmtId="49" fontId="43" fillId="0" borderId="0" xfId="490" applyFont="1" applyNumberFormat="1">
      <alignment horizontal="left" vertical="center" indent="2"/>
    </xf>
    <xf numFmtId="49" fontId="43" fillId="0" borderId="0" xfId="491" applyFont="1" applyNumberFormat="1">
      <alignment horizontal="left" vertical="center" indent="1"/>
    </xf>
    <xf numFmtId="4" fontId="37" fillId="0" borderId="23" xfId="492" applyFont="1" applyBorder="1" applyNumberFormat="1">
      <alignment horizontal="right" vertical="center" wrapText="1"/>
    </xf>
    <xf numFmtId="298" fontId="37" fillId="0" borderId="23" xfId="493" applyFont="1" applyBorder="1" applyNumberFormat="1">
      <alignment horizontal="right" vertical="center" wrapText="1"/>
    </xf>
    <xf numFmtId="296" fontId="37" fillId="0" borderId="23" xfId="494" applyFont="1" applyBorder="1" applyNumberFormat="1">
      <alignment horizontal="center" vertical="center" wrapText="1"/>
    </xf>
    <xf numFmtId="49" fontId="37" fillId="0" borderId="23" xfId="495" applyFont="1" applyBorder="1" applyNumberFormat="1">
      <alignment horizontal="center" vertical="center" wrapText="1"/>
    </xf>
    <xf numFmtId="49" fontId="37" fillId="0" borderId="23" xfId="496" applyFont="1" applyBorder="1" applyNumberFormat="1">
      <alignment vertical="center" wrapText="1"/>
    </xf>
    <xf numFmtId="0" fontId="67" fillId="39" borderId="0" xfId="497" applyFont="1" applyFill="1">
      <alignment vertical="center" wrapText="1"/>
    </xf>
    <xf numFmtId="0" fontId="27" fillId="39" borderId="0" xfId="498" applyFont="1" applyFill="1">
      <alignment horizontal="left" vertical="center" wrapText="1"/>
    </xf>
    <xf numFmtId="0" fontId="31" fillId="39" borderId="0" xfId="499" applyFont="1" applyFill="1">
      <alignment horizontal="center" vertical="center" wrapText="1"/>
    </xf>
    <xf numFmtId="0" fontId="23" fillId="39" borderId="23" xfId="500" applyFont="1" applyFill="1" applyBorder="1">
      <alignment horizontal="right" vertical="center" wrapText="1" indent="1"/>
    </xf>
    <xf numFmtId="0" fontId="23" fillId="0" borderId="25" xfId="501" applyFont="1" applyBorder="1">
      <alignment vertical="center"/>
    </xf>
    <xf numFmtId="0" fontId="27" fillId="37" borderId="23" xfId="502" applyFont="1" applyFill="1" applyBorder="1">
      <alignment horizontal="left" vertical="center" wrapText="1" indent="1"/>
    </xf>
    <xf numFmtId="296" fontId="27" fillId="37" borderId="23" xfId="503" applyFont="1" applyFill="1" applyBorder="1" applyNumberFormat="1">
      <alignment horizontal="left" vertical="center" wrapText="1" indent="1"/>
    </xf>
    <xf numFmtId="0" fontId="27" fillId="39" borderId="45" xfId="504" applyFont="1" applyFill="1" applyBorder="1">
      <alignment vertical="center" wrapText="1"/>
    </xf>
    <xf numFmtId="0" fontId="49" fillId="0" borderId="45" xfId="505" applyFont="1" applyBorder="1">
      <alignment horizontal="center" vertical="center" wrapText="1"/>
    </xf>
    <xf numFmtId="0" fontId="27" fillId="0" borderId="32" xfId="506" applyFont="1" applyBorder="1">
      <alignment vertical="center" wrapText="1"/>
    </xf>
    <xf numFmtId="0" fontId="23" fillId="39" borderId="21" xfId="507" applyFont="1" applyFill="1" applyBorder="1">
      <alignment horizontal="center" vertical="center" wrapText="1"/>
    </xf>
    <xf numFmtId="0" fontId="23" fillId="39" borderId="25" xfId="508" applyFont="1" applyFill="1" applyBorder="1">
      <alignment horizontal="center" vertical="center" wrapText="1"/>
    </xf>
    <xf numFmtId="0" fontId="23" fillId="39" borderId="20" xfId="509" applyFont="1" applyFill="1" applyBorder="1">
      <alignment horizontal="center" vertical="center" wrapText="1"/>
    </xf>
    <xf numFmtId="0" fontId="27" fillId="39" borderId="32" xfId="510" applyFont="1" applyFill="1" applyBorder="1">
      <alignment horizontal="center" vertical="center" wrapText="1"/>
    </xf>
    <xf numFmtId="49" fontId="47" fillId="41" borderId="32" xfId="511" applyFont="1" applyFill="1" applyBorder="1" applyNumberFormat="1">
      <alignment horizontal="center" vertical="center" textRotation="90" wrapText="1"/>
    </xf>
    <xf numFmtId="0" fontId="27" fillId="0" borderId="42" xfId="512" applyFont="1" applyBorder="1">
      <alignment vertical="center" wrapText="1"/>
    </xf>
    <xf numFmtId="0" fontId="37" fillId="0" borderId="32" xfId="513" applyFont="1" applyBorder="1">
      <alignment horizontal="center" vertical="center" wrapText="1"/>
    </xf>
    <xf numFmtId="0" fontId="27" fillId="39" borderId="42" xfId="514" applyFont="1" applyFill="1" applyBorder="1">
      <alignment horizontal="center" vertical="center" wrapText="1"/>
    </xf>
    <xf numFmtId="49" fontId="47" fillId="41" borderId="42" xfId="515" applyFont="1" applyFill="1" applyBorder="1" applyNumberFormat="1">
      <alignment horizontal="center" vertical="center" textRotation="90" wrapText="1"/>
    </xf>
    <xf numFmtId="0" fontId="27" fillId="0" borderId="30" xfId="516" applyFont="1" applyBorder="1">
      <alignment vertical="center" wrapText="1"/>
    </xf>
    <xf numFmtId="0" fontId="27" fillId="39" borderId="30" xfId="517" applyFont="1" applyFill="1" applyBorder="1">
      <alignment horizontal="center" vertical="center" wrapText="1"/>
    </xf>
    <xf numFmtId="49" fontId="47" fillId="41" borderId="30" xfId="518" applyFont="1" applyFill="1" applyBorder="1" applyNumberFormat="1">
      <alignment horizontal="center" vertical="center" textRotation="90" wrapText="1"/>
    </xf>
    <xf numFmtId="0" fontId="68" fillId="39" borderId="0" xfId="519" applyFont="1" applyFill="1">
      <alignment vertical="center" wrapText="1"/>
    </xf>
    <xf numFmtId="0" fontId="69" fillId="39" borderId="0" xfId="520" applyFont="1" applyFill="1">
      <alignment vertical="center" wrapText="1"/>
    </xf>
    <xf numFmtId="49" fontId="65" fillId="39" borderId="26" xfId="521" applyFont="1" applyFill="1" applyBorder="1" applyNumberFormat="1">
      <alignment horizontal="left" vertical="center" wrapText="1"/>
    </xf>
    <xf numFmtId="49" fontId="65" fillId="39" borderId="26" xfId="522" applyFont="1" applyFill="1" applyBorder="1" applyNumberFormat="1">
      <alignment horizontal="center" vertical="center" wrapText="1"/>
    </xf>
    <xf numFmtId="0" fontId="43" fillId="39" borderId="26" xfId="523" applyFont="1" applyFill="1" applyBorder="1">
      <alignment horizontal="center" vertical="center" wrapText="1"/>
    </xf>
    <xf numFmtId="0" fontId="65" fillId="39" borderId="26" xfId="524" applyFont="1" applyFill="1" applyBorder="1">
      <alignment horizontal="center" vertical="center" wrapText="1"/>
    </xf>
    <xf numFmtId="0" fontId="37" fillId="0" borderId="0" xfId="525" applyFont="1">
      <alignment horizontal="left" vertical="center" indent="1"/>
    </xf>
    <xf numFmtId="296" fontId="23" fillId="38" borderId="32" xfId="526" applyFont="1" applyFill="1" applyBorder="1" applyNumberFormat="1">
      <alignment horizontal="center" vertical="center" wrapText="1"/>
      <protection locked="0"/>
    </xf>
    <xf numFmtId="4" fontId="27" fillId="0" borderId="32" xfId="527" applyFont="1" applyBorder="1" applyNumberFormat="1">
      <alignment horizontal="right" vertical="center" wrapText="1"/>
    </xf>
    <xf numFmtId="49" fontId="23" fillId="38" borderId="30" xfId="528" applyFont="1" applyFill="1" applyBorder="1" applyNumberFormat="1">
      <alignment horizontal="center" vertical="center" wrapText="1"/>
      <protection locked="0"/>
    </xf>
    <xf numFmtId="4" fontId="27" fillId="0" borderId="30" xfId="529" applyFont="1" applyBorder="1" applyNumberFormat="1">
      <alignment horizontal="right" vertical="center" wrapText="1"/>
    </xf>
    <xf numFmtId="49" fontId="27" fillId="0" borderId="0" xfId="530" applyFont="1" applyNumberFormat="1">
      <alignment vertical="center" wrapText="1"/>
    </xf>
    <xf numFmtId="0" fontId="67" fillId="0" borderId="0" xfId="531" applyFont="1">
      <alignment vertical="center" wrapText="1"/>
    </xf>
    <xf numFmtId="0" fontId="27" fillId="0" borderId="23" xfId="532" applyFont="1" applyBorder="1">
      <alignment horizontal="center" vertical="center"/>
    </xf>
    <xf numFmtId="0" fontId="27" fillId="0" borderId="21" xfId="533" applyFont="1" applyBorder="1">
      <alignment horizontal="center" vertical="center"/>
    </xf>
    <xf numFmtId="0" fontId="27" fillId="0" borderId="0" xfId="534" applyFont="1">
      <alignment horizontal="center" vertical="center"/>
    </xf>
    <xf numFmtId="49" fontId="27" fillId="0" borderId="23" xfId="535" applyFont="1" applyBorder="1" applyNumberFormat="1">
      <alignment vertical="center" wrapText="1"/>
    </xf>
    <xf numFmtId="0" fontId="55" fillId="0" borderId="0" xfId="536" applyFont="1">
      <alignment horizontal="left" vertical="center" indent="1"/>
    </xf>
    <xf numFmtId="298" fontId="27" fillId="0" borderId="23" xfId="537" applyFont="1" applyBorder="1" applyNumberFormat="1">
      <alignment horizontal="right" vertical="center" wrapText="1"/>
    </xf>
    <xf numFmtId="0" fontId="23" fillId="39" borderId="26" xfId="538" applyFont="1" applyFill="1" applyBorder="1">
      <alignment horizontal="center" vertical="center" wrapText="1"/>
    </xf>
    <xf numFmtId="0" fontId="43" fillId="0" borderId="32" xfId="539" applyFont="1" applyBorder="1">
      <alignment horizontal="center" vertical="center" wrapText="1"/>
    </xf>
    <xf numFmtId="0" fontId="43" fillId="0" borderId="23" xfId="540" applyFont="1" applyBorder="1">
      <alignment horizontal="left" vertical="center" wrapText="1" indent="4"/>
    </xf>
    <xf numFmtId="0" fontId="43" fillId="0" borderId="23" xfId="541" applyFont="1" applyBorder="1">
      <alignment horizontal="left" vertical="center" wrapText="1" indent="6"/>
    </xf>
    <xf numFmtId="0" fontId="43" fillId="0" borderId="21" xfId="542" applyFont="1" applyBorder="1">
      <alignment horizontal="left" vertical="center" wrapText="1"/>
    </xf>
    <xf numFmtId="0" fontId="43" fillId="0" borderId="25" xfId="543" applyFont="1" applyBorder="1">
      <alignment horizontal="left" vertical="center" wrapText="1"/>
    </xf>
    <xf numFmtId="0" fontId="43" fillId="0" borderId="20" xfId="544" applyFont="1" applyBorder="1">
      <alignment horizontal="left" vertical="center" wrapText="1"/>
    </xf>
    <xf numFmtId="0" fontId="43" fillId="0" borderId="23" xfId="545" applyFont="1" applyBorder="1">
      <alignment vertical="top" wrapText="1"/>
    </xf>
    <xf numFmtId="49" fontId="66" fillId="0" borderId="21" xfId="546" applyFont="1" applyBorder="1" applyNumberFormat="1">
      <alignment horizontal="left" vertical="center"/>
    </xf>
    <xf numFmtId="49" fontId="43" fillId="0" borderId="25" xfId="547" applyFont="1" applyBorder="1" applyNumberFormat="1">
      <alignment horizontal="left" vertical="center" indent="4"/>
    </xf>
    <xf numFmtId="49" fontId="43" fillId="0" borderId="25" xfId="548" applyFont="1" applyBorder="1" applyNumberFormat="1">
      <alignment horizontal="center" vertical="center" wrapText="1"/>
    </xf>
    <xf numFmtId="49" fontId="43" fillId="0" borderId="20" xfId="549" applyFont="1" applyBorder="1" applyNumberFormat="1">
      <alignment horizontal="center" vertical="center" wrapText="1"/>
    </xf>
    <xf numFmtId="0" fontId="43" fillId="0" borderId="0" xfId="550" applyFont="1">
      <alignment horizontal="center" vertical="center"/>
    </xf>
    <xf numFmtId="0" fontId="27" fillId="39" borderId="32" xfId="551" applyFont="1" applyFill="1" applyBorder="1">
      <alignment horizontal="left" vertical="center" wrapText="1"/>
    </xf>
    <xf numFmtId="0" fontId="27" fillId="39" borderId="32" xfId="552" applyFont="1" applyFill="1" applyBorder="1">
      <alignment horizontal="left" vertical="center" wrapText="1" indent="2"/>
    </xf>
    <xf numFmtId="0" fontId="27" fillId="0" borderId="32" xfId="553" applyFont="1" applyBorder="1">
      <alignment horizontal="left" vertical="center" wrapText="1" indent="6"/>
    </xf>
    <xf numFmtId="0" fontId="27" fillId="37" borderId="33" xfId="554" applyFont="1" applyFill="1" applyBorder="1">
      <alignment horizontal="left" vertical="center" wrapText="1"/>
    </xf>
    <xf numFmtId="0" fontId="27" fillId="37" borderId="26" xfId="555" applyFont="1" applyFill="1" applyBorder="1">
      <alignment horizontal="left" vertical="center" wrapText="1"/>
    </xf>
    <xf numFmtId="0" fontId="27" fillId="37" borderId="27" xfId="556" applyFont="1" applyFill="1" applyBorder="1">
      <alignment horizontal="left" vertical="center" wrapText="1"/>
    </xf>
    <xf numFmtId="0" fontId="27" fillId="37" borderId="23" xfId="557" applyFont="1" applyFill="1" applyBorder="1">
      <alignment horizontal="left" vertical="center" wrapText="1"/>
    </xf>
    <xf numFmtId="0" fontId="48" fillId="0" borderId="20" xfId="558" applyFont="1" applyBorder="1">
      <alignment vertical="top" wrapText="1"/>
    </xf>
    <xf numFmtId="0" fontId="43" fillId="0" borderId="20" xfId="559" applyFont="1" applyBorder="1">
      <alignment vertical="top" wrapText="1"/>
    </xf>
    <xf numFmtId="0" fontId="27" fillId="40" borderId="23" xfId="560" applyFont="1" applyFill="1" applyBorder="1">
      <alignment horizontal="left" vertical="center" wrapText="1"/>
    </xf>
    <xf numFmtId="0" fontId="27" fillId="39" borderId="30" xfId="561" applyFont="1" applyFill="1" applyBorder="1">
      <alignment horizontal="left" vertical="center" wrapText="1"/>
    </xf>
    <xf numFmtId="0" fontId="27" fillId="40" borderId="30" xfId="562" applyFont="1" applyFill="1" applyBorder="1">
      <alignment horizontal="left" vertical="center" wrapText="1" indent="6"/>
    </xf>
    <xf numFmtId="0" fontId="27" fillId="0" borderId="30" xfId="563" applyFont="1" applyBorder="1">
      <alignment horizontal="left" vertical="center" wrapText="1" indent="6"/>
    </xf>
    <xf numFmtId="4" fontId="27" fillId="35" borderId="30" xfId="564" applyFont="1" applyFill="1" applyBorder="1" applyNumberFormat="1">
      <alignment horizontal="right" vertical="center" wrapText="1"/>
      <protection locked="0"/>
    </xf>
    <xf numFmtId="298" fontId="27" fillId="35" borderId="30" xfId="565" applyFont="1" applyFill="1" applyBorder="1" applyNumberFormat="1">
      <alignment horizontal="right" vertical="center" wrapText="1"/>
      <protection locked="0"/>
    </xf>
    <xf numFmtId="296" fontId="23" fillId="38" borderId="30" xfId="566" applyFont="1" applyFill="1" applyBorder="1" applyNumberFormat="1">
      <alignment horizontal="center" vertical="center" wrapText="1"/>
      <protection locked="0"/>
    </xf>
    <xf numFmtId="0" fontId="27" fillId="40" borderId="27" xfId="567" applyFont="1" applyFill="1" applyBorder="1">
      <alignment horizontal="left" vertical="center" wrapText="1"/>
    </xf>
    <xf numFmtId="298" fontId="27" fillId="35" borderId="21" xfId="568" applyFont="1" applyFill="1" applyBorder="1" applyNumberFormat="1">
      <alignment horizontal="right" vertical="center" wrapText="1"/>
      <protection locked="0"/>
    </xf>
    <xf numFmtId="4" fontId="27" fillId="35" borderId="20" xfId="569" applyFont="1" applyFill="1" applyBorder="1" applyNumberFormat="1">
      <alignment horizontal="right" vertical="center" wrapText="1"/>
      <protection locked="0"/>
    </xf>
    <xf numFmtId="0" fontId="48" fillId="0" borderId="32" xfId="570" applyFont="1" applyBorder="1">
      <alignment vertical="top" wrapText="1"/>
    </xf>
    <xf numFmtId="0" fontId="27" fillId="35" borderId="23" xfId="571" applyFont="1" applyFill="1" applyBorder="1">
      <alignment horizontal="left" vertical="center" wrapText="1" indent="7"/>
      <protection locked="0"/>
    </xf>
    <xf numFmtId="4" fontId="43" fillId="0" borderId="21" xfId="572" applyFont="1" applyBorder="1" applyNumberFormat="1">
      <alignment horizontal="center" vertical="center" wrapText="1"/>
    </xf>
    <xf numFmtId="4" fontId="27" fillId="0" borderId="20" xfId="573" applyFont="1" applyBorder="1" applyNumberFormat="1">
      <alignment horizontal="right" vertical="center" wrapText="1"/>
    </xf>
    <xf numFmtId="0" fontId="27" fillId="41" borderId="25" xfId="574" applyFont="1" applyFill="1" applyBorder="1">
      <alignment horizontal="left" vertical="center" wrapText="1" indent="6"/>
    </xf>
    <xf numFmtId="4" fontId="27" fillId="41" borderId="25" xfId="575" applyFont="1" applyFill="1" applyBorder="1" applyNumberFormat="1">
      <alignment horizontal="right" vertical="center" wrapText="1"/>
    </xf>
    <xf numFmtId="4" fontId="43" fillId="41" borderId="25" xfId="576" applyFont="1" applyFill="1" applyBorder="1" applyNumberFormat="1">
      <alignment horizontal="center" vertical="center" wrapText="1"/>
    </xf>
    <xf numFmtId="4" fontId="27" fillId="41" borderId="20" xfId="577" applyFont="1" applyFill="1" applyBorder="1" applyNumberFormat="1">
      <alignment horizontal="right" vertical="center" wrapText="1"/>
    </xf>
    <xf numFmtId="49" fontId="27" fillId="41" borderId="45" xfId="578" applyFont="1" applyFill="1" applyBorder="1" applyNumberFormat="1">
      <alignment horizontal="center" vertical="center" wrapText="1"/>
    </xf>
    <xf numFmtId="0" fontId="27" fillId="0" borderId="26" xfId="579" applyFont="1" applyBorder="1">
      <alignment horizontal="center" vertical="center" wrapText="1"/>
    </xf>
    <xf numFmtId="0" fontId="27" fillId="0" borderId="45" xfId="580" applyFont="1" applyBorder="1">
      <alignment horizontal="center" vertical="center" wrapText="1"/>
    </xf>
    <xf numFmtId="0" fontId="23" fillId="0" borderId="42" xfId="581" applyFont="1" applyBorder="1">
      <alignment horizontal="center" vertical="center" wrapText="1"/>
    </xf>
    <xf numFmtId="0" fontId="55" fillId="0" borderId="0" xfId="582" applyFont="1">
      <alignment horizontal="center" vertical="center"/>
    </xf>
    <xf numFmtId="0" fontId="44" fillId="39" borderId="0" xfId="583" applyFont="1" applyFill="1">
      <alignment horizontal="center" vertical="center" wrapText="1"/>
    </xf>
    <xf numFmtId="0" fontId="43" fillId="0" borderId="23" xfId="584" applyFont="1" applyBorder="1">
      <alignment horizontal="left" vertical="center" wrapText="1" indent="5"/>
    </xf>
    <xf numFmtId="0" fontId="43" fillId="0" borderId="29" xfId="585" applyFont="1" applyBorder="1">
      <alignment horizontal="center" vertical="top" wrapText="1"/>
    </xf>
    <xf numFmtId="49" fontId="27" fillId="38" borderId="32" xfId="586" applyFont="1" applyFill="1" applyBorder="1" applyNumberFormat="1">
      <alignment horizontal="left" vertical="center" wrapText="1" indent="6"/>
      <protection locked="0"/>
    </xf>
    <xf numFmtId="0" fontId="49" fillId="0" borderId="23" xfId="587" applyFont="1" applyBorder="1">
      <alignment horizontal="center" vertical="center" wrapText="1"/>
    </xf>
    <xf numFmtId="0" fontId="27" fillId="0" borderId="23" xfId="588" applyFont="1" applyBorder="1">
      <alignment horizontal="left" vertical="center" wrapText="1" indent="4"/>
    </xf>
    <xf numFmtId="0" fontId="27" fillId="39" borderId="42" xfId="589" applyFont="1" applyFill="1" applyBorder="1">
      <alignment horizontal="left" vertical="center" wrapText="1"/>
    </xf>
    <xf numFmtId="49" fontId="27" fillId="38" borderId="42" xfId="590" applyFont="1" applyFill="1" applyBorder="1" applyNumberFormat="1">
      <alignment horizontal="left" vertical="center" wrapText="1" indent="6"/>
      <protection locked="0"/>
    </xf>
    <xf numFmtId="298" fontId="27" fillId="41" borderId="20" xfId="591" applyFont="1" applyFill="1" applyBorder="1" applyNumberFormat="1">
      <alignment horizontal="right" vertical="center" wrapText="1"/>
    </xf>
    <xf numFmtId="49" fontId="47" fillId="41" borderId="21" xfId="592" applyFont="1" applyFill="1" applyBorder="1" applyNumberFormat="1">
      <alignment horizontal="left" vertical="center"/>
    </xf>
    <xf numFmtId="298" fontId="27" fillId="41" borderId="25" xfId="593" applyFont="1" applyFill="1" applyBorder="1" applyNumberFormat="1">
      <alignment horizontal="right" vertical="center" wrapText="1"/>
    </xf>
    <xf numFmtId="4" fontId="27" fillId="0" borderId="42" xfId="594" applyFont="1" applyBorder="1" applyNumberFormat="1">
      <alignment horizontal="right" vertical="center" wrapText="1"/>
    </xf>
    <xf numFmtId="49" fontId="47" fillId="41" borderId="21" xfId="595" applyFont="1" applyFill="1" applyBorder="1" applyNumberFormat="1">
      <alignment horizontal="left" vertical="center" indent="1"/>
    </xf>
    <xf numFmtId="49" fontId="27" fillId="38" borderId="30" xfId="596" applyFont="1" applyFill="1" applyBorder="1" applyNumberFormat="1">
      <alignment horizontal="left" vertical="center" wrapText="1" indent="6"/>
      <protection locked="0"/>
    </xf>
    <xf numFmtId="4" fontId="43" fillId="41" borderId="20" xfId="597" applyFont="1" applyFill="1" applyBorder="1" applyNumberFormat="1">
      <alignment horizontal="center" vertical="center" wrapText="1"/>
    </xf>
    <xf numFmtId="49" fontId="47" fillId="41" borderId="21" xfId="598" applyFont="1" applyFill="1" applyBorder="1" applyNumberFormat="1">
      <alignment vertical="center" wrapText="1"/>
    </xf>
    <xf numFmtId="49" fontId="47" fillId="41" borderId="25" xfId="599" applyFont="1" applyFill="1" applyBorder="1" applyNumberFormat="1">
      <alignment vertical="center" wrapText="1"/>
    </xf>
    <xf numFmtId="49" fontId="43" fillId="0" borderId="29" xfId="600" applyFont="1" applyBorder="1" applyNumberFormat="1">
      <alignment vertical="top"/>
    </xf>
    <xf numFmtId="49" fontId="43" fillId="0" borderId="0" xfId="601" applyFont="1" applyNumberFormat="1">
      <alignment horizontal="center" vertical="center" wrapText="1"/>
    </xf>
    <xf numFmtId="0" fontId="43" fillId="0" borderId="29" xfId="602" applyFont="1" applyBorder="1">
      <alignment horizontal="left" vertical="center" wrapText="1" indent="1"/>
    </xf>
    <xf numFmtId="4" fontId="43" fillId="0" borderId="23" xfId="603" applyFont="1" applyBorder="1" applyNumberFormat="1">
      <alignment horizontal="right" vertical="center" wrapText="1"/>
    </xf>
    <xf numFmtId="298" fontId="43" fillId="0" borderId="23" xfId="604" applyFont="1" applyBorder="1" applyNumberFormat="1">
      <alignment horizontal="right" vertical="center" wrapText="1"/>
    </xf>
    <xf numFmtId="296" fontId="43" fillId="0" borderId="23" xfId="605" applyFont="1" applyBorder="1" applyNumberFormat="1">
      <alignment horizontal="center" vertical="center" wrapText="1"/>
    </xf>
    <xf numFmtId="49" fontId="43" fillId="0" borderId="23" xfId="606" applyFont="1" applyBorder="1" applyNumberFormat="1">
      <alignment horizontal="center" vertical="center" wrapText="1"/>
    </xf>
    <xf numFmtId="0" fontId="37" fillId="0" borderId="0" xfId="607" applyFont="1">
      <alignment horizontal="left" vertical="center"/>
    </xf>
    <xf numFmtId="0" fontId="70" fillId="39" borderId="0" xfId="608" applyFont="1" applyFill="1">
      <alignment vertical="center" wrapText="1"/>
    </xf>
    <xf numFmtId="0" fontId="27" fillId="39" borderId="33" xfId="609" applyFont="1" applyFill="1" applyBorder="1">
      <alignment horizontal="center" vertical="center" wrapText="1"/>
    </xf>
    <xf numFmtId="0" fontId="23" fillId="39" borderId="33" xfId="610" applyFont="1" applyFill="1" applyBorder="1">
      <alignment horizontal="center" vertical="center" wrapText="1"/>
    </xf>
    <xf numFmtId="0" fontId="23" fillId="39" borderId="27" xfId="611" applyFont="1" applyFill="1" applyBorder="1">
      <alignment horizontal="center" vertical="center" wrapText="1"/>
    </xf>
    <xf numFmtId="0" fontId="27" fillId="39" borderId="28" xfId="612" applyFont="1" applyFill="1" applyBorder="1">
      <alignment horizontal="center" vertical="center" wrapText="1"/>
    </xf>
    <xf numFmtId="0" fontId="23" fillId="39" borderId="28" xfId="613" applyFont="1" applyFill="1" applyBorder="1">
      <alignment horizontal="center" vertical="center" wrapText="1"/>
    </xf>
    <xf numFmtId="0" fontId="23" fillId="39" borderId="0" xfId="614" applyFont="1" applyFill="1">
      <alignment horizontal="center" vertical="center" wrapText="1"/>
    </xf>
    <xf numFmtId="0" fontId="23" fillId="39" borderId="29" xfId="615" applyFont="1" applyFill="1" applyBorder="1">
      <alignment horizontal="center" vertical="center" wrapText="1"/>
    </xf>
    <xf numFmtId="0" fontId="27" fillId="37" borderId="23" xfId="616" applyFont="1" applyFill="1" applyBorder="1">
      <alignment horizontal="center" vertical="center" wrapText="1"/>
    </xf>
    <xf numFmtId="0" fontId="27" fillId="38" borderId="23" xfId="617" applyFont="1" applyFill="1" applyBorder="1">
      <alignment horizontal="center" vertical="center" wrapText="1"/>
      <protection locked="0"/>
    </xf>
    <xf numFmtId="0" fontId="27" fillId="39" borderId="35" xfId="618" applyFont="1" applyFill="1" applyBorder="1">
      <alignment horizontal="center" vertical="center" wrapText="1"/>
    </xf>
    <xf numFmtId="0" fontId="23" fillId="39" borderId="35" xfId="619" applyFont="1" applyFill="1" applyBorder="1">
      <alignment horizontal="center" vertical="center" wrapText="1"/>
    </xf>
    <xf numFmtId="0" fontId="23" fillId="39" borderId="45" xfId="620" applyFont="1" applyFill="1" applyBorder="1">
      <alignment horizontal="center" vertical="center" wrapText="1"/>
    </xf>
    <xf numFmtId="0" fontId="23" fillId="39" borderId="34" xfId="621" applyFont="1" applyFill="1" applyBorder="1">
      <alignment horizontal="center" vertical="center" wrapText="1"/>
    </xf>
    <xf numFmtId="0" fontId="27" fillId="0" borderId="23" xfId="622" applyFont="1" applyBorder="1">
      <alignment horizontal="left" vertical="center" wrapText="1" indent="1"/>
    </xf>
    <xf numFmtId="49" fontId="27" fillId="41" borderId="21" xfId="623" applyFont="1" applyFill="1" applyBorder="1" applyNumberFormat="1">
      <alignment horizontal="center" vertical="center" wrapText="1"/>
    </xf>
    <xf numFmtId="49" fontId="55" fillId="0" borderId="29" xfId="624" applyFont="1" applyBorder="1" applyNumberFormat="1">
      <alignment vertical="top"/>
    </xf>
    <xf numFmtId="0" fontId="70" fillId="0" borderId="0" xfId="625" applyFont="1">
      <alignment vertical="center" wrapText="1"/>
    </xf>
    <xf numFmtId="0" fontId="27" fillId="35" borderId="21" xfId="626" applyFont="1" applyFill="1" applyBorder="1">
      <alignment horizontal="left" vertical="center" wrapText="1"/>
      <protection locked="0"/>
    </xf>
    <xf numFmtId="0" fontId="27" fillId="35" borderId="25" xfId="627" applyFont="1" applyFill="1" applyBorder="1">
      <alignment horizontal="left" vertical="center" wrapText="1"/>
      <protection locked="0"/>
    </xf>
    <xf numFmtId="0" fontId="27" fillId="35" borderId="20" xfId="628" applyFont="1" applyFill="1" applyBorder="1">
      <alignment horizontal="left" vertical="center" wrapText="1"/>
      <protection locked="0"/>
    </xf>
    <xf numFmtId="49" fontId="27" fillId="35" borderId="21" xfId="629" applyFont="1" applyFill="1" applyBorder="1" applyNumberFormat="1">
      <alignment horizontal="left" vertical="center" wrapText="1"/>
      <protection locked="0"/>
    </xf>
    <xf numFmtId="49" fontId="27" fillId="35" borderId="25" xfId="630" applyFont="1" applyFill="1" applyBorder="1" applyNumberFormat="1">
      <alignment horizontal="left" vertical="center" wrapText="1"/>
      <protection locked="0"/>
    </xf>
    <xf numFmtId="49" fontId="27" fillId="35" borderId="20" xfId="631" applyFont="1" applyFill="1" applyBorder="1" applyNumberFormat="1">
      <alignment horizontal="left" vertical="center" wrapText="1"/>
      <protection locked="0"/>
    </xf>
    <xf numFmtId="49" fontId="27" fillId="35" borderId="23" xfId="632" applyFont="1" applyFill="1" applyBorder="1" applyNumberFormat="1">
      <alignment horizontal="left" vertical="center" wrapText="1" indent="6"/>
      <protection locked="0"/>
    </xf>
    <xf numFmtId="4" fontId="27" fillId="0" borderId="33" xfId="633" applyFont="1" applyBorder="1" applyNumberFormat="1">
      <alignment horizontal="right" vertical="center" wrapText="1"/>
    </xf>
    <xf numFmtId="0" fontId="48" fillId="0" borderId="23" xfId="634" applyFont="1" applyBorder="1">
      <alignment horizontal="left" vertical="top" wrapText="1"/>
    </xf>
    <xf numFmtId="4" fontId="27" fillId="0" borderId="35" xfId="635" applyFont="1" applyBorder="1" applyNumberFormat="1">
      <alignment horizontal="right" vertical="center" wrapText="1"/>
    </xf>
    <xf numFmtId="49" fontId="23" fillId="41" borderId="34" xfId="636" applyFont="1" applyFill="1" applyBorder="1" applyNumberFormat="1">
      <alignment horizontal="center" vertical="center" wrapText="1"/>
    </xf>
    <xf numFmtId="49" fontId="47" fillId="41" borderId="25" xfId="637" applyFont="1" applyFill="1" applyBorder="1" applyNumberFormat="1">
      <alignment horizontal="left" vertical="center" indent="3"/>
    </xf>
    <xf numFmtId="49" fontId="27" fillId="35" borderId="32" xfId="638" applyFont="1" applyFill="1" applyBorder="1" applyNumberFormat="1">
      <alignment horizontal="left" vertical="center" wrapText="1" indent="6"/>
      <protection locked="0"/>
    </xf>
    <xf numFmtId="4" fontId="27" fillId="38" borderId="23" xfId="639" applyFont="1" applyFill="1" applyBorder="1" applyNumberFormat="1">
      <alignment horizontal="left" vertical="center" wrapText="1" indent="1"/>
      <protection locked="0"/>
    </xf>
    <xf numFmtId="0" fontId="27" fillId="0" borderId="0" xfId="640" applyFont="1">
      <alignment horizontal="left" vertical="center"/>
    </xf>
    <xf numFmtId="0" fontId="27" fillId="38" borderId="20" xfId="641" applyFont="1" applyFill="1" applyBorder="1">
      <alignment horizontal="center" vertical="center" wrapText="1"/>
      <protection locked="0"/>
    </xf>
    <xf numFmtId="0" fontId="27" fillId="39" borderId="34" xfId="642" applyFont="1" applyFill="1" applyBorder="1">
      <alignment horizontal="center" vertical="center" wrapText="1"/>
    </xf>
    <xf numFmtId="0" fontId="71" fillId="39" borderId="0" xfId="643" applyFont="1" applyFill="1">
      <alignment horizontal="center" vertical="center" wrapText="1"/>
    </xf>
    <xf numFmtId="0" fontId="43" fillId="39" borderId="23" xfId="644" applyFont="1" applyFill="1" applyBorder="1">
      <alignment horizontal="left" vertical="center" wrapText="1" indent="3"/>
    </xf>
    <xf numFmtId="4" fontId="27" fillId="38" borderId="23" xfId="645" applyFont="1" applyFill="1" applyBorder="1" applyNumberFormat="1">
      <alignment horizontal="center" vertical="center" wrapText="1"/>
      <protection locked="0"/>
    </xf>
    <xf numFmtId="49" fontId="27" fillId="40" borderId="27" xfId="646" applyFont="1" applyFill="1" applyBorder="1" applyNumberFormat="1">
      <alignment horizontal="center" vertical="center" wrapText="1"/>
    </xf>
    <xf numFmtId="49" fontId="27" fillId="35" borderId="42" xfId="647" applyFont="1" applyFill="1" applyBorder="1" applyNumberFormat="1">
      <alignment horizontal="left" vertical="center" wrapText="1" indent="6"/>
      <protection locked="0"/>
    </xf>
    <xf numFmtId="49" fontId="27" fillId="40" borderId="34" xfId="648" applyFont="1" applyFill="1" applyBorder="1" applyNumberFormat="1">
      <alignment horizontal="center" vertical="center" wrapText="1"/>
    </xf>
    <xf numFmtId="49" fontId="47" fillId="41" borderId="45" xfId="649" applyFont="1" applyFill="1" applyBorder="1" applyNumberFormat="1">
      <alignment horizontal="left" vertical="center"/>
    </xf>
    <xf numFmtId="49" fontId="27" fillId="35" borderId="30" xfId="650" applyFont="1" applyFill="1" applyBorder="1" applyNumberFormat="1">
      <alignment horizontal="left" vertical="center" wrapText="1" indent="6"/>
      <protection locked="0"/>
    </xf>
    <xf numFmtId="0" fontId="43" fillId="0" borderId="26" xfId="651" applyFont="1" applyBorder="1">
      <alignment horizontal="left" vertical="center" wrapText="1"/>
    </xf>
    <xf numFmtId="0" fontId="27" fillId="0" borderId="46" xfId="652" applyFont="1" applyBorder="1">
      <alignment horizontal="center" vertical="center" wrapText="1"/>
    </xf>
    <xf numFmtId="0" fontId="27" fillId="38" borderId="23" xfId="653" applyFont="1" applyFill="1" applyBorder="1">
      <alignment horizontal="left" vertical="center" wrapText="1" indent="2"/>
      <protection locked="0"/>
    </xf>
    <xf numFmtId="0" fontId="43" fillId="0" borderId="46" xfId="654" applyFont="1" applyBorder="1">
      <alignment horizontal="center" vertical="center" wrapText="1"/>
    </xf>
    <xf numFmtId="0" fontId="43" fillId="0" borderId="23" xfId="655" applyFont="1" applyBorder="1">
      <alignment horizontal="left" vertical="center" wrapText="1" indent="2"/>
    </xf>
    <xf numFmtId="0" fontId="27" fillId="0" borderId="23" xfId="656" applyFont="1" applyBorder="1">
      <alignment horizontal="left" vertical="center" wrapText="1" indent="3"/>
    </xf>
    <xf numFmtId="49" fontId="27" fillId="38" borderId="23" xfId="657" applyFont="1" applyFill="1" applyBorder="1" applyNumberFormat="1">
      <alignment horizontal="center" vertical="center" wrapText="1"/>
      <protection locked="0"/>
    </xf>
    <xf numFmtId="0" fontId="27" fillId="35" borderId="23" xfId="658" applyFont="1" applyFill="1" applyBorder="1">
      <alignment horizontal="left" vertical="center" wrapText="1"/>
      <protection locked="0"/>
    </xf>
    <xf numFmtId="0" fontId="27" fillId="0" borderId="20" xfId="659" applyFont="1" applyBorder="1">
      <alignment vertical="top" wrapText="1"/>
    </xf>
    <xf numFmtId="299" fontId="27" fillId="35" borderId="23" xfId="660" applyFont="1" applyFill="1" applyBorder="1" applyNumberFormat="1">
      <alignment horizontal="right" vertical="center" wrapText="1"/>
      <protection locked="0"/>
    </xf>
    <xf numFmtId="0" fontId="27" fillId="0" borderId="27" xfId="661" applyFont="1" applyBorder="1">
      <alignment vertical="center" wrapText="1"/>
    </xf>
    <xf numFmtId="0" fontId="66" fillId="39" borderId="0" xfId="662" applyFont="1" applyFill="1">
      <alignment horizontal="right" vertical="center"/>
    </xf>
    <xf numFmtId="0" fontId="27" fillId="0" borderId="21" xfId="663" applyFont="1" applyBorder="1">
      <alignment vertical="center" wrapText="1"/>
    </xf>
    <xf numFmtId="0" fontId="27" fillId="0" borderId="25" xfId="664" applyFont="1" applyBorder="1">
      <alignment horizontal="right" vertical="center" wrapText="1" indent="1"/>
    </xf>
    <xf numFmtId="0" fontId="27" fillId="0" borderId="20" xfId="665" applyFont="1" applyBorder="1">
      <alignment horizontal="right" vertical="center" wrapText="1" indent="1"/>
    </xf>
    <xf numFmtId="0" fontId="27" fillId="37" borderId="21" xfId="666" applyFont="1" applyFill="1" applyBorder="1">
      <alignment horizontal="left" vertical="top" wrapText="1"/>
    </xf>
    <xf numFmtId="0" fontId="27" fillId="0" borderId="21" xfId="667" applyFont="1" applyBorder="1">
      <alignment horizontal="right" vertical="center" wrapText="1"/>
    </xf>
    <xf numFmtId="0" fontId="27" fillId="0" borderId="25" xfId="668" applyFont="1" applyBorder="1">
      <alignment horizontal="right" vertical="center" wrapText="1"/>
    </xf>
    <xf numFmtId="4" fontId="27" fillId="38" borderId="23" xfId="669" applyFont="1" applyFill="1" applyBorder="1" applyNumberFormat="1">
      <alignment horizontal="right" vertical="center" wrapText="1"/>
      <protection locked="0"/>
    </xf>
    <xf numFmtId="4" fontId="27" fillId="37" borderId="23" xfId="670" applyFont="1" applyFill="1" applyBorder="1" applyNumberFormat="1">
      <alignment horizontal="right" vertical="center" wrapText="1"/>
    </xf>
    <xf numFmtId="49" fontId="33" fillId="34" borderId="0" xfId="671" applyFont="1" applyFill="1" applyNumberFormat="1">
      <alignment horizontal="center" vertical="center" textRotation="90" wrapText="1"/>
    </xf>
    <xf numFmtId="0" fontId="55" fillId="0" borderId="0" xfId="672" applyFont="1">
      <alignment horizontal="center" vertical="center" wrapText="1"/>
    </xf>
    <xf numFmtId="49" fontId="55" fillId="0" borderId="46" xfId="673" applyFont="1" applyBorder="1" applyNumberFormat="1">
      <alignment horizontal="center" vertical="center" wrapText="1"/>
    </xf>
    <xf numFmtId="0" fontId="55" fillId="0" borderId="23" xfId="674" applyFont="1" applyBorder="1">
      <alignment horizontal="left" vertical="center" wrapText="1" indent="2"/>
    </xf>
    <xf numFmtId="0" fontId="55" fillId="0" borderId="23" xfId="675" applyFont="1" applyBorder="1">
      <alignment horizontal="center" vertical="center" wrapText="1"/>
    </xf>
    <xf numFmtId="0" fontId="55" fillId="0" borderId="23" xfId="676" applyFont="1" applyBorder="1">
      <alignment vertical="center" wrapText="1"/>
    </xf>
    <xf numFmtId="0" fontId="55" fillId="0" borderId="46" xfId="677" applyFont="1" applyBorder="1">
      <alignment horizontal="center" vertical="center" wrapText="1"/>
    </xf>
    <xf numFmtId="0" fontId="55" fillId="0" borderId="23" xfId="678" applyFont="1" applyBorder="1">
      <alignment horizontal="left" vertical="center" wrapText="1" indent="3"/>
    </xf>
    <xf numFmtId="4" fontId="55" fillId="0" borderId="23" xfId="679" applyFont="1" applyBorder="1" applyNumberFormat="1">
      <alignment horizontal="right" vertical="center" wrapText="1"/>
    </xf>
    <xf numFmtId="49" fontId="27" fillId="41" borderId="21" xfId="680" applyFont="1" applyFill="1" applyBorder="1" applyNumberFormat="1">
      <alignment vertical="center" wrapText="1"/>
    </xf>
    <xf numFmtId="0" fontId="27" fillId="41" borderId="25" xfId="681" applyFont="1" applyFill="1" applyBorder="1">
      <alignment vertical="center" wrapText="1"/>
    </xf>
    <xf numFmtId="0" fontId="37" fillId="41" borderId="20" xfId="682" applyFont="1" applyFill="1" applyBorder="1">
      <alignment vertical="center" wrapText="1"/>
    </xf>
    <xf numFmtId="0" fontId="27" fillId="0" borderId="23" xfId="683" applyFont="1" applyBorder="1">
      <alignment horizontal="left" vertical="center" wrapText="1" indent="2"/>
    </xf>
    <xf numFmtId="49" fontId="33" fillId="34" borderId="0" xfId="684" applyFont="1" applyFill="1" applyNumberFormat="1">
      <alignment horizontal="center" vertical="center" wrapText="1"/>
    </xf>
    <xf numFmtId="299" fontId="27" fillId="38" borderId="23" xfId="685" applyFont="1" applyFill="1" applyBorder="1" applyNumberFormat="1">
      <alignment horizontal="right" vertical="center" wrapText="1"/>
      <protection locked="0"/>
    </xf>
    <xf numFmtId="0" fontId="37" fillId="0" borderId="0" xfId="686" applyFont="1">
      <alignment horizontal="left" vertical="center" wrapText="1"/>
    </xf>
    <xf numFmtId="4" fontId="27" fillId="37" borderId="32" xfId="687" applyFont="1" applyFill="1" applyBorder="1" applyNumberFormat="1">
      <alignment horizontal="right" vertical="center" wrapText="1"/>
    </xf>
    <xf numFmtId="0" fontId="43" fillId="0" borderId="23" xfId="688" applyFont="1" applyBorder="1">
      <alignment horizontal="left" vertical="center" wrapText="1" indent="3"/>
    </xf>
    <xf numFmtId="49" fontId="43" fillId="0" borderId="23" xfId="689" applyFont="1" applyBorder="1" applyNumberFormat="1">
      <alignment vertical="center" wrapText="1"/>
    </xf>
    <xf numFmtId="0" fontId="43" fillId="0" borderId="32" xfId="690" applyFont="1" applyBorder="1">
      <alignment vertical="top" wrapText="1"/>
    </xf>
    <xf numFmtId="0" fontId="27" fillId="0" borderId="21" xfId="691" applyFont="1" applyBorder="1">
      <alignment horizontal="left" vertical="center" wrapText="1" indent="2"/>
    </xf>
    <xf numFmtId="4" fontId="27" fillId="38" borderId="20" xfId="692" applyFont="1" applyFill="1" applyBorder="1" applyNumberFormat="1">
      <alignment horizontal="right" vertical="center" wrapText="1"/>
      <protection locked="0"/>
    </xf>
    <xf numFmtId="0" fontId="27" fillId="0" borderId="21" xfId="693" applyFont="1" applyBorder="1">
      <alignment horizontal="left" vertical="center" wrapText="1" indent="1"/>
    </xf>
    <xf numFmtId="49" fontId="36" fillId="38" borderId="20" xfId="694" applyFont="1" applyFill="1" applyBorder="1" applyNumberFormat="1">
      <alignment horizontal="left" vertical="center" wrapText="1"/>
      <protection locked="0"/>
    </xf>
    <xf numFmtId="299" fontId="27" fillId="38" borderId="20" xfId="695" applyFont="1" applyFill="1" applyBorder="1" applyNumberFormat="1">
      <alignment horizontal="right" vertical="center" wrapText="1"/>
      <protection locked="0"/>
    </xf>
    <xf numFmtId="299" fontId="27" fillId="37" borderId="20" xfId="696" applyFont="1" applyFill="1" applyBorder="1" applyNumberFormat="1">
      <alignment horizontal="right" vertical="center" wrapText="1"/>
    </xf>
    <xf numFmtId="299" fontId="27" fillId="37" borderId="23" xfId="697" applyFont="1" applyFill="1" applyBorder="1" applyNumberFormat="1">
      <alignment horizontal="right" vertical="center" wrapText="1"/>
    </xf>
    <xf numFmtId="4" fontId="27" fillId="38" borderId="34" xfId="698" applyFont="1" applyFill="1" applyBorder="1" applyNumberFormat="1">
      <alignment horizontal="right" vertical="center" wrapText="1"/>
      <protection locked="0"/>
    </xf>
    <xf numFmtId="4" fontId="27" fillId="38" borderId="30" xfId="699" applyFont="1" applyFill="1" applyBorder="1" applyNumberFormat="1">
      <alignment horizontal="right" vertical="center" wrapText="1"/>
      <protection locked="0"/>
    </xf>
    <xf numFmtId="0" fontId="43" fillId="0" borderId="42" xfId="700" applyFont="1" applyBorder="1">
      <alignment horizontal="left" vertical="center" wrapText="1" indent="1"/>
    </xf>
    <xf numFmtId="0" fontId="43" fillId="0" borderId="42" xfId="701" applyFont="1" applyBorder="1">
      <alignment horizontal="center" vertical="center" wrapText="1"/>
    </xf>
    <xf numFmtId="0" fontId="43" fillId="0" borderId="32" xfId="702" applyFont="1" applyBorder="1">
      <alignment vertical="center" wrapText="1"/>
    </xf>
    <xf numFmtId="49" fontId="27" fillId="41" borderId="33" xfId="703" applyFont="1" applyFill="1" applyBorder="1" applyNumberFormat="1">
      <alignment vertical="center" wrapText="1"/>
    </xf>
    <xf numFmtId="49" fontId="47" fillId="41" borderId="26" xfId="704" applyFont="1" applyFill="1" applyBorder="1" applyNumberFormat="1">
      <alignment horizontal="left" vertical="center" indent="1"/>
    </xf>
    <xf numFmtId="0" fontId="27" fillId="0" borderId="30" xfId="705" applyFont="1" applyBorder="1">
      <alignment vertical="top" wrapText="1"/>
    </xf>
    <xf numFmtId="299" fontId="27" fillId="38" borderId="32" xfId="706" applyFont="1" applyFill="1" applyBorder="1" applyNumberFormat="1">
      <alignment horizontal="right" vertical="center" wrapText="1"/>
      <protection locked="0"/>
    </xf>
    <xf numFmtId="0" fontId="43" fillId="0" borderId="30" xfId="707" applyFont="1" applyBorder="1">
      <alignment horizontal="left" vertical="center" wrapText="1" indent="1"/>
    </xf>
    <xf numFmtId="0" fontId="43" fillId="0" borderId="32" xfId="708" applyFont="1" applyBorder="1">
      <alignment horizontal="left" vertical="center" wrapText="1" indent="1"/>
    </xf>
    <xf numFmtId="49" fontId="36" fillId="35" borderId="23" xfId="709" applyFont="1" applyFill="1" applyBorder="1" applyNumberFormat="1">
      <alignment horizontal="left" vertical="center" wrapText="1"/>
      <protection locked="0"/>
    </xf>
    <xf numFmtId="49" fontId="33" fillId="0" borderId="0" xfId="710" applyFont="1" applyNumberFormat="1">
      <alignment horizontal="center" vertical="center" wrapText="1"/>
    </xf>
    <xf numFmtId="0" fontId="72" fillId="0" borderId="0" xfId="711" applyFont="1">
      <alignment vertical="center" wrapText="1"/>
    </xf>
    <xf numFmtId="0" fontId="27" fillId="0" borderId="26" xfId="712" applyFont="1" applyBorder="1">
      <alignment vertical="center" wrapText="1"/>
    </xf>
    <xf numFmtId="0" fontId="27" fillId="0" borderId="45" xfId="713" applyFont="1" applyBorder="1">
      <alignment vertical="center" wrapText="1"/>
    </xf>
    <xf numFmtId="0" fontId="73" fillId="39" borderId="0" xfId="714" applyFont="1" applyFill="1">
      <alignment horizontal="right" vertical="center"/>
    </xf>
    <xf numFmtId="0" fontId="23" fillId="0" borderId="0" xfId="715" applyFont="1">
      <alignment vertical="top"/>
    </xf>
    <xf numFmtId="49" fontId="43" fillId="0" borderId="32" xfId="716" applyFont="1" applyBorder="1" applyNumberFormat="1">
      <alignment horizontal="center" vertical="center" wrapText="1"/>
    </xf>
    <xf numFmtId="0" fontId="23" fillId="0" borderId="21" xfId="717" applyFont="1" applyBorder="1">
      <alignment horizontal="right" vertical="center" wrapText="1" indent="1"/>
    </xf>
    <xf numFmtId="0" fontId="23" fillId="0" borderId="25" xfId="718" applyFont="1" applyBorder="1">
      <alignment horizontal="right" vertical="center" wrapText="1" indent="1"/>
    </xf>
    <xf numFmtId="0" fontId="23" fillId="0" borderId="20" xfId="719" applyFont="1" applyBorder="1">
      <alignment horizontal="right" vertical="center" wrapText="1" indent="1"/>
    </xf>
    <xf numFmtId="0" fontId="27" fillId="0" borderId="20" xfId="720" applyFont="1" applyBorder="1">
      <alignment horizontal="left" vertical="center" wrapText="1" indent="1"/>
    </xf>
    <xf numFmtId="49" fontId="43" fillId="0" borderId="28" xfId="721" applyFont="1" applyBorder="1" applyNumberFormat="1">
      <alignment vertical="top"/>
    </xf>
    <xf numFmtId="0" fontId="54" fillId="0" borderId="0" xfId="722" applyFont="1">
      <alignment vertical="top"/>
    </xf>
    <xf numFmtId="0" fontId="74" fillId="0" borderId="0" xfId="723" applyFont="1">
      <alignment vertical="top"/>
    </xf>
    <xf numFmtId="49" fontId="43" fillId="0" borderId="42" xfId="724" applyFont="1" applyBorder="1" applyNumberFormat="1">
      <alignment horizontal="center" vertical="center" wrapText="1"/>
    </xf>
    <xf numFmtId="0" fontId="27" fillId="0" borderId="30" xfId="725" applyFont="1" applyBorder="1">
      <alignment horizontal="left" vertical="center" wrapText="1"/>
    </xf>
    <xf numFmtId="2" fontId="27" fillId="0" borderId="30" xfId="726" applyFont="1" applyBorder="1" applyNumberFormat="1">
      <alignment horizontal="center" vertical="center" wrapText="1"/>
    </xf>
    <xf numFmtId="0" fontId="43" fillId="0" borderId="28" xfId="727" applyFont="1" applyBorder="1">
      <alignment vertical="center" wrapText="1"/>
    </xf>
    <xf numFmtId="49" fontId="43" fillId="0" borderId="30" xfId="728" applyFont="1" applyBorder="1" applyNumberFormat="1">
      <alignment horizontal="center" vertical="center" wrapText="1"/>
    </xf>
    <xf numFmtId="49" fontId="27" fillId="0" borderId="42" xfId="729" applyFont="1" applyBorder="1" applyNumberFormat="1">
      <alignment horizontal="center" vertical="center" wrapText="1"/>
    </xf>
    <xf numFmtId="0" fontId="47" fillId="0" borderId="23" xfId="730" applyFont="1" applyBorder="1">
      <alignment horizontal="left" vertical="center" indent="1"/>
    </xf>
    <xf numFmtId="49" fontId="27" fillId="0" borderId="30" xfId="731" applyFont="1" applyBorder="1" applyNumberFormat="1">
      <alignment horizontal="center" vertical="center" wrapText="1"/>
    </xf>
    <xf numFmtId="49" fontId="47" fillId="0" borderId="26" xfId="732" applyFont="1" applyBorder="1" applyNumberFormat="1">
      <alignment horizontal="right" vertical="center"/>
    </xf>
    <xf numFmtId="49" fontId="28" fillId="0" borderId="0" xfId="733" applyFont="1" applyNumberFormat="1">
      <alignment horizontal="center" vertical="center" wrapText="1"/>
    </xf>
    <xf numFmtId="0" fontId="37" fillId="43" borderId="23" xfId="734" applyFont="1" applyFill="1" applyBorder="1">
      <alignment horizontal="left" vertical="center" wrapText="1"/>
    </xf>
    <xf numFmtId="0" fontId="27" fillId="44" borderId="23" xfId="735" applyFont="1" applyFill="1" applyBorder="1">
      <alignment vertical="center"/>
    </xf>
    <xf numFmtId="49" fontId="23" fillId="7" borderId="23" xfId="736" applyFont="1" applyFill="1" applyBorder="1" applyNumberFormat="1">
      <alignment horizontal="center" vertical="center" wrapText="1"/>
    </xf>
    <xf numFmtId="49" fontId="75" fillId="0" borderId="32" xfId="737" applyFont="1" applyBorder="1" applyNumberFormat="1">
      <alignment horizontal="center" vertical="center" wrapText="1"/>
    </xf>
    <xf numFmtId="49" fontId="75" fillId="0" borderId="23" xfId="738" applyFont="1" applyBorder="1" applyNumberFormat="1">
      <alignment horizontal="center" vertical="center" wrapText="1"/>
    </xf>
    <xf numFmtId="0" fontId="43" fillId="0" borderId="21" xfId="739" applyFont="1" applyBorder="1">
      <alignment vertical="center" wrapText="1"/>
    </xf>
    <xf numFmtId="0" fontId="27" fillId="0" borderId="26" xfId="740" applyFont="1" applyBorder="1">
      <alignment horizontal="right" vertical="center" wrapText="1" indent="1"/>
    </xf>
    <xf numFmtId="49" fontId="27" fillId="0" borderId="46" xfId="741" applyFont="1" applyBorder="1" applyNumberFormat="1">
      <alignment horizontal="center" vertical="center" wrapText="1"/>
    </xf>
    <xf numFmtId="49" fontId="36" fillId="38" borderId="21" xfId="742" applyFont="1" applyFill="1" applyBorder="1" applyNumberFormat="1">
      <alignment horizontal="left" vertical="center" wrapText="1"/>
      <protection locked="0"/>
    </xf>
    <xf numFmtId="0" fontId="76" fillId="0" borderId="0" xfId="743" applyFont="1">
      <alignment vertical="center" wrapText="1"/>
    </xf>
    <xf numFmtId="49" fontId="27" fillId="0" borderId="47" xfId="744" applyFont="1" applyBorder="1" applyNumberFormat="1">
      <alignment horizontal="center" vertical="center" wrapText="1"/>
    </xf>
    <xf numFmtId="4" fontId="27" fillId="38" borderId="33" xfId="745" applyFont="1" applyFill="1" applyBorder="1" applyNumberFormat="1">
      <alignment horizontal="right" vertical="center" wrapText="1"/>
      <protection locked="0"/>
    </xf>
    <xf numFmtId="4" fontId="27" fillId="38" borderId="32" xfId="746" applyFont="1" applyFill="1" applyBorder="1" applyNumberFormat="1">
      <alignment horizontal="right" vertical="center" wrapText="1"/>
      <protection locked="0"/>
    </xf>
    <xf numFmtId="0" fontId="37" fillId="41" borderId="25" xfId="747" applyFont="1" applyFill="1" applyBorder="1">
      <alignment vertical="center" wrapText="1"/>
    </xf>
    <xf numFmtId="49" fontId="27" fillId="0" borderId="48" xfId="748" applyFont="1" applyBorder="1" applyNumberFormat="1">
      <alignment horizontal="center" vertical="center" wrapText="1"/>
    </xf>
    <xf numFmtId="4" fontId="27" fillId="38" borderId="21" xfId="749" applyFont="1" applyFill="1" applyBorder="1" applyNumberFormat="1">
      <alignment horizontal="right" vertical="center" wrapText="1"/>
      <protection locked="0"/>
    </xf>
    <xf numFmtId="49" fontId="27" fillId="0" borderId="49" xfId="750" applyFont="1" applyBorder="1" applyNumberFormat="1">
      <alignment horizontal="center" vertical="center" wrapText="1"/>
    </xf>
    <xf numFmtId="3" fontId="27" fillId="38" borderId="21" xfId="751" applyFont="1" applyFill="1" applyBorder="1" applyNumberFormat="1">
      <alignment horizontal="right" vertical="center" wrapText="1"/>
      <protection locked="0"/>
    </xf>
    <xf numFmtId="49" fontId="77" fillId="0" borderId="0" xfId="752" applyFont="1" applyNumberFormat="1">
      <alignment horizontal="center" vertical="center" wrapText="1"/>
    </xf>
    <xf numFmtId="0" fontId="27" fillId="0" borderId="23" xfId="753" applyFont="1" applyBorder="1">
      <alignment vertical="top" wrapText="1"/>
    </xf>
    <xf numFmtId="0" fontId="27" fillId="39" borderId="0" xfId="754" applyFont="1" applyFill="1">
      <alignment horizontal="right" vertical="center" wrapText="1"/>
    </xf>
    <xf numFmtId="0" fontId="27" fillId="39" borderId="0" xfId="755" applyFont="1" applyFill="1">
      <alignment horizontal="right" vertical="center"/>
    </xf>
    <xf numFmtId="0" fontId="27" fillId="39" borderId="21" xfId="756" applyFont="1" applyFill="1" applyBorder="1">
      <alignment horizontal="center" vertical="center" wrapText="1"/>
    </xf>
    <xf numFmtId="0" fontId="27" fillId="39" borderId="25" xfId="757" applyFont="1" applyFill="1" applyBorder="1">
      <alignment horizontal="center" vertical="center" wrapText="1"/>
    </xf>
    <xf numFmtId="0" fontId="27" fillId="39" borderId="27" xfId="758" applyFont="1" applyFill="1" applyBorder="1">
      <alignment horizontal="center" vertical="center" wrapText="1"/>
    </xf>
    <xf numFmtId="0" fontId="27" fillId="39" borderId="23" xfId="759" applyFont="1" applyFill="1" applyBorder="1">
      <alignment horizontal="center" vertical="center"/>
    </xf>
    <xf numFmtId="0" fontId="23" fillId="0" borderId="23" xfId="760" applyFont="1" applyBorder="1">
      <alignment horizontal="left" vertical="top" wrapText="1"/>
    </xf>
    <xf numFmtId="0" fontId="23" fillId="0" borderId="23" xfId="761" applyFont="1" applyBorder="1">
      <alignment horizontal="left" vertical="center" wrapText="1"/>
    </xf>
    <xf numFmtId="0" fontId="27" fillId="41" borderId="21" xfId="762" applyFont="1" applyFill="1" applyBorder="1">
      <alignment vertical="center" wrapText="1"/>
    </xf>
    <xf numFmtId="49" fontId="78" fillId="41" borderId="20" xfId="763" applyFont="1" applyFill="1" applyBorder="1" applyNumberFormat="1">
      <alignment horizontal="center" vertical="top"/>
    </xf>
    <xf numFmtId="49" fontId="47" fillId="0" borderId="26" xfId="764" applyFont="1" applyBorder="1" applyNumberFormat="1">
      <alignment horizontal="left" vertical="center"/>
    </xf>
    <xf numFmtId="49" fontId="47" fillId="0" borderId="26" xfId="765" applyFont="1" applyBorder="1" applyNumberFormat="1">
      <alignment horizontal="left" vertical="center" indent="2"/>
    </xf>
    <xf numFmtId="49" fontId="78" fillId="0" borderId="26" xfId="766" applyFont="1" applyBorder="1" applyNumberFormat="1">
      <alignment horizontal="center" vertical="top"/>
    </xf>
    <xf numFmtId="0" fontId="43" fillId="0" borderId="25" xfId="767" applyFont="1" applyBorder="1">
      <alignment horizontal="right" vertical="center" wrapText="1" indent="1"/>
    </xf>
    <xf numFmtId="0" fontId="43" fillId="0" borderId="20" xfId="768" applyFont="1" applyBorder="1">
      <alignment horizontal="right" vertical="center" wrapText="1" indent="1"/>
    </xf>
    <xf numFmtId="0" fontId="43" fillId="0" borderId="21" xfId="769" applyFont="1" applyBorder="1">
      <alignment horizontal="left" vertical="top" wrapText="1"/>
    </xf>
    <xf numFmtId="49" fontId="47" fillId="41" borderId="26" xfId="770" applyFont="1" applyFill="1" applyBorder="1" applyNumberFormat="1">
      <alignment horizontal="left" vertical="center" indent="2"/>
    </xf>
    <xf numFmtId="4" fontId="27" fillId="39" borderId="32" xfId="771" applyFont="1" applyFill="1" applyBorder="1" applyNumberFormat="1">
      <alignment horizontal="right" vertical="center" wrapText="1"/>
      <protection locked="0"/>
    </xf>
    <xf numFmtId="4" fontId="27" fillId="35" borderId="32" xfId="772" applyFont="1" applyFill="1" applyBorder="1" applyNumberFormat="1">
      <alignment horizontal="right" vertical="center" wrapText="1"/>
      <protection locked="0"/>
    </xf>
    <xf numFmtId="49" fontId="23" fillId="0" borderId="23" xfId="773" applyFont="1" applyBorder="1" applyNumberFormat="1">
      <alignment horizontal="left" vertical="center" wrapText="1" indent="2"/>
    </xf>
    <xf numFmtId="49" fontId="23" fillId="0" borderId="23" xfId="774" applyFont="1" applyBorder="1" applyNumberFormat="1">
      <alignment vertical="center" wrapText="1"/>
    </xf>
    <xf numFmtId="299" fontId="27" fillId="39" borderId="23" xfId="775" applyFont="1" applyFill="1" applyBorder="1" applyNumberFormat="1">
      <alignment horizontal="right" vertical="center" wrapText="1"/>
      <protection locked="0"/>
    </xf>
    <xf numFmtId="0" fontId="27" fillId="0" borderId="0" xfId="776" applyFont="1">
      <alignment horizontal="right" vertical="top" wrapText="1"/>
    </xf>
    <xf numFmtId="0" fontId="27" fillId="0" borderId="0" xfId="777" applyFont="1">
      <alignment horizontal="left" vertical="top" wrapText="1"/>
    </xf>
    <xf numFmtId="0" fontId="43" fillId="0" borderId="45" xfId="778" applyFont="1" applyBorder="1">
      <alignment vertical="center" wrapText="1"/>
    </xf>
    <xf numFmtId="0" fontId="27" fillId="37" borderId="20" xfId="779" applyFont="1" applyFill="1" applyBorder="1">
      <alignment horizontal="left" vertical="top" wrapText="1"/>
    </xf>
    <xf numFmtId="49" fontId="27" fillId="45" borderId="0" xfId="780" applyFont="1" applyFill="1" applyNumberFormat="1">
      <alignment horizontal="center" vertical="center" textRotation="90" wrapText="1"/>
    </xf>
    <xf numFmtId="49" fontId="36" fillId="35" borderId="21" xfId="781" applyFont="1" applyFill="1" applyBorder="1" applyNumberFormat="1">
      <alignment horizontal="left" vertical="center" wrapText="1"/>
      <protection locked="0"/>
    </xf>
    <xf numFmtId="0" fontId="79" fillId="0" borderId="28" xfId="782" applyFont="1" applyBorder="1">
      <alignment vertical="center" wrapText="1"/>
    </xf>
    <xf numFmtId="3" fontId="27" fillId="35" borderId="21" xfId="783" applyFont="1" applyFill="1" applyBorder="1" applyNumberFormat="1">
      <alignment horizontal="right" vertical="center" wrapText="1"/>
      <protection locked="0"/>
    </xf>
    <xf numFmtId="4" fontId="27" fillId="35" borderId="21" xfId="784" applyFont="1" applyFill="1" applyBorder="1" applyNumberFormat="1">
      <alignment horizontal="right" vertical="center" wrapText="1"/>
      <protection locked="0"/>
    </xf>
    <xf numFmtId="0" fontId="27" fillId="0" borderId="0" xfId="785" applyFont="1">
      <alignment vertical="top" wrapText="1"/>
    </xf>
    <xf numFmtId="0" fontId="27" fillId="0" borderId="0" xfId="786" applyFont="1">
      <alignment vertical="top"/>
    </xf>
    <xf numFmtId="49" fontId="36" fillId="0" borderId="23" xfId="787" applyFont="1" applyBorder="1" applyNumberFormat="1">
      <alignment horizontal="left" vertical="center" wrapText="1"/>
    </xf>
    <xf numFmtId="49" fontId="27" fillId="0" borderId="50" xfId="788" applyFont="1" applyBorder="1" applyNumberFormat="1">
      <alignment horizontal="center" vertical="center" wrapText="1"/>
    </xf>
    <xf numFmtId="0" fontId="27" fillId="0" borderId="50" xfId="789" applyFont="1" applyBorder="1">
      <alignment horizontal="left" vertical="center" wrapText="1"/>
    </xf>
    <xf numFmtId="4" fontId="27" fillId="0" borderId="51" xfId="790" applyFont="1" applyBorder="1" applyNumberFormat="1">
      <alignment horizontal="center" vertical="center" wrapText="1"/>
    </xf>
    <xf numFmtId="49" fontId="36" fillId="0" borderId="35" xfId="791" applyFont="1" applyBorder="1" applyNumberFormat="1">
      <alignment horizontal="left" vertical="center" wrapText="1"/>
    </xf>
    <xf numFmtId="49" fontId="27" fillId="0" borderId="52" xfId="792" applyFont="1" applyBorder="1" applyNumberFormat="1">
      <alignment horizontal="center" vertical="center" wrapText="1"/>
    </xf>
    <xf numFmtId="0" fontId="27" fillId="0" borderId="53" xfId="793" applyFont="1" applyBorder="1">
      <alignment horizontal="left" vertical="center" wrapText="1" indent="1"/>
    </xf>
    <xf numFmtId="4" fontId="27" fillId="38" borderId="52" xfId="794" applyFont="1" applyFill="1" applyBorder="1" applyNumberFormat="1">
      <alignment horizontal="right" vertical="center" wrapText="1"/>
      <protection locked="0"/>
    </xf>
    <xf numFmtId="49" fontId="36" fillId="0" borderId="21" xfId="795" applyFont="1" applyBorder="1" applyNumberFormat="1">
      <alignment horizontal="left" vertical="center" wrapText="1"/>
    </xf>
    <xf numFmtId="4" fontId="27" fillId="0" borderId="32" xfId="796" applyFont="1" applyBorder="1" applyNumberFormat="1">
      <alignment horizontal="center" vertical="center" wrapText="1"/>
    </xf>
    <xf numFmtId="4" fontId="27" fillId="38" borderId="54" xfId="797" applyFont="1" applyFill="1" applyBorder="1" applyNumberFormat="1">
      <alignment horizontal="right" vertical="center" wrapText="1"/>
      <protection locked="0"/>
    </xf>
    <xf numFmtId="0" fontId="27" fillId="0" borderId="53" xfId="798" applyFont="1" applyBorder="1">
      <alignment horizontal="left" vertical="center" wrapText="1"/>
    </xf>
    <xf numFmtId="49" fontId="36" fillId="0" borderId="25" xfId="799" applyFont="1" applyBorder="1" applyNumberFormat="1">
      <alignment horizontal="left" vertical="center" wrapText="1"/>
    </xf>
    <xf numFmtId="0" fontId="27" fillId="0" borderId="52" xfId="800" applyFont="1" applyBorder="1">
      <alignment horizontal="left" vertical="center" wrapText="1" indent="1"/>
    </xf>
    <xf numFmtId="4" fontId="27" fillId="0" borderId="50" xfId="801" applyFont="1" applyBorder="1" applyNumberFormat="1">
      <alignment horizontal="center" vertical="center" wrapText="1"/>
    </xf>
    <xf numFmtId="0" fontId="27" fillId="0" borderId="52" xfId="802" applyFont="1" applyBorder="1">
      <alignment horizontal="left" vertical="center" wrapText="1"/>
    </xf>
    <xf numFmtId="0" fontId="27" fillId="0" borderId="52" xfId="803" applyFont="1" applyBorder="1">
      <alignment horizontal="left" vertical="center" wrapText="1" indent="2"/>
    </xf>
    <xf numFmtId="4" fontId="27" fillId="0" borderId="52" xfId="804" applyFont="1" applyBorder="1" applyNumberFormat="1">
      <alignment horizontal="center" vertical="center" wrapText="1"/>
    </xf>
    <xf numFmtId="49" fontId="27" fillId="0" borderId="55" xfId="805" applyFont="1" applyBorder="1" applyNumberFormat="1">
      <alignment horizontal="center" vertical="center" wrapText="1"/>
    </xf>
    <xf numFmtId="0" fontId="27" fillId="0" borderId="54" xfId="806" applyFont="1" applyBorder="1">
      <alignment horizontal="left" vertical="center" wrapText="1"/>
    </xf>
    <xf numFmtId="4" fontId="27" fillId="0" borderId="54" xfId="807" applyFont="1" applyBorder="1" applyNumberFormat="1">
      <alignment horizontal="center" vertical="center" wrapText="1"/>
    </xf>
    <xf numFmtId="49" fontId="36" fillId="0" borderId="33" xfId="808" applyFont="1" applyBorder="1" applyNumberFormat="1">
      <alignment horizontal="left" vertical="center" wrapText="1"/>
    </xf>
    <xf numFmtId="49" fontId="27" fillId="0" borderId="53" xfId="809" applyFont="1" applyBorder="1" applyNumberFormat="1">
      <alignment horizontal="center" vertical="center" wrapText="1"/>
    </xf>
    <xf numFmtId="4" fontId="27" fillId="38" borderId="53" xfId="810" applyFont="1" applyFill="1" applyBorder="1" applyNumberFormat="1">
      <alignment horizontal="right" vertical="center" wrapText="1"/>
      <protection locked="0"/>
    </xf>
    <xf numFmtId="4" fontId="27" fillId="0" borderId="53" xfId="811" applyFont="1" applyBorder="1" applyNumberFormat="1">
      <alignment horizontal="center" vertical="center" wrapText="1"/>
    </xf>
    <xf numFmtId="4" fontId="27" fillId="38" borderId="55" xfId="812" applyFont="1" applyFill="1" applyBorder="1" applyNumberFormat="1">
      <alignment horizontal="right" vertical="center" wrapText="1"/>
      <protection locked="0"/>
    </xf>
    <xf numFmtId="0" fontId="23" fillId="0" borderId="21" xfId="813" applyFont="1" applyBorder="1">
      <alignment horizontal="center" vertical="center"/>
    </xf>
    <xf numFmtId="296" fontId="23" fillId="35" borderId="23" xfId="814" applyFont="1" applyFill="1" applyBorder="1" applyNumberFormat="1">
      <alignment horizontal="left" vertical="center" wrapText="1" indent="1"/>
      <protection locked="0"/>
    </xf>
    <xf numFmtId="0" fontId="27" fillId="37" borderId="21" xfId="815" applyFont="1" applyFill="1" applyBorder="1">
      <alignment horizontal="left" vertical="top" wrapText="1" indent="1"/>
    </xf>
    <xf numFmtId="0" fontId="27" fillId="37" borderId="20" xfId="816" applyFont="1" applyFill="1" applyBorder="1">
      <alignment horizontal="left" vertical="top" wrapText="1" indent="1"/>
    </xf>
    <xf numFmtId="49" fontId="23" fillId="0" borderId="21" xfId="817" applyFont="1" applyBorder="1" applyNumberFormat="1">
      <alignment horizontal="center" vertical="center"/>
    </xf>
    <xf numFmtId="0" fontId="27" fillId="41" borderId="26" xfId="818" applyFont="1" applyFill="1" applyBorder="1">
      <alignment vertical="center" wrapText="1"/>
    </xf>
    <xf numFmtId="0" fontId="27" fillId="0" borderId="20" xfId="819" applyFont="1" applyBorder="1">
      <alignment vertical="center" wrapText="1"/>
    </xf>
    <xf numFmtId="0" fontId="27" fillId="41" borderId="45" xfId="820" applyFont="1" applyFill="1" applyBorder="1">
      <alignment vertical="center" wrapText="1"/>
    </xf>
    <xf numFmtId="0" fontId="46" fillId="0" borderId="0" xfId="821" applyFont="1">
      <alignment horizontal="center" vertical="center" wrapText="1"/>
    </xf>
    <xf numFmtId="0" fontId="80" fillId="0" borderId="0" xfId="822" applyFont="1">
      <alignment vertical="center" wrapText="1"/>
    </xf>
    <xf numFmtId="0" fontId="23" fillId="39" borderId="32" xfId="823" applyFont="1" applyFill="1" applyBorder="1">
      <alignment horizontal="center" vertical="center" wrapText="1"/>
    </xf>
    <xf numFmtId="0" fontId="23" fillId="0" borderId="23" xfId="824" applyFont="1" applyBorder="1">
      <alignment horizontal="left" vertical="center" wrapText="1" indent="1"/>
    </xf>
    <xf numFmtId="49" fontId="27" fillId="0" borderId="21" xfId="825" applyFont="1" applyBorder="1" applyNumberFormat="1">
      <alignment horizontal="center" vertical="center" wrapText="1"/>
    </xf>
    <xf numFmtId="0" fontId="27" fillId="41" borderId="34" xfId="826" applyFont="1" applyFill="1" applyBorder="1">
      <alignment vertical="center" wrapText="1"/>
    </xf>
    <xf numFmtId="0" fontId="27" fillId="39" borderId="19" xfId="827" applyFont="1" applyFill="1" applyBorder="1">
      <alignment vertical="center" wrapText="1"/>
    </xf>
    <xf numFmtId="49" fontId="57" fillId="0" borderId="19" xfId="828" applyFont="1" applyBorder="1" applyNumberFormat="1">
      <alignment vertical="top"/>
    </xf>
    <xf numFmtId="0" fontId="31" fillId="39" borderId="19" xfId="829" applyFont="1" applyFill="1" applyBorder="1">
      <alignment horizontal="center" wrapText="1"/>
    </xf>
    <xf numFmtId="0" fontId="27" fillId="0" borderId="15" xfId="830" applyFont="1" applyBorder="1">
      <alignment horizontal="center" vertical="center"/>
    </xf>
    <xf numFmtId="0" fontId="27" fillId="0" borderId="16" xfId="831" applyFont="1" applyBorder="1">
      <alignment horizontal="center" vertical="center"/>
    </xf>
    <xf numFmtId="0" fontId="27" fillId="0" borderId="17" xfId="832" applyFont="1" applyBorder="1">
      <alignment horizontal="center" vertical="center"/>
    </xf>
    <xf numFmtId="0" fontId="27" fillId="0" borderId="13" xfId="833" applyFont="1" applyBorder="1">
      <alignment vertical="center" wrapText="1"/>
    </xf>
    <xf numFmtId="0" fontId="27" fillId="39" borderId="26" xfId="834" applyFont="1" applyFill="1" applyBorder="1">
      <alignment vertical="center" wrapText="1"/>
    </xf>
    <xf numFmtId="0" fontId="43" fillId="0" borderId="19" xfId="835" applyFont="1" applyBorder="1">
      <alignment vertical="center" wrapText="1"/>
    </xf>
    <xf numFmtId="0" fontId="27" fillId="0" borderId="56" xfId="836" applyFont="1" applyBorder="1">
      <alignment horizontal="center" vertical="center"/>
    </xf>
    <xf numFmtId="0" fontId="27" fillId="0" borderId="44" xfId="837" applyFont="1" applyBorder="1">
      <alignment horizontal="center" vertical="center"/>
    </xf>
    <xf numFmtId="0" fontId="27" fillId="0" borderId="13" xfId="838" applyFont="1" applyBorder="1">
      <alignment vertical="center"/>
    </xf>
    <xf numFmtId="49" fontId="23" fillId="0" borderId="32" xfId="839" applyFont="1" applyBorder="1" applyNumberFormat="1">
      <alignment horizontal="center" vertical="center" wrapText="1"/>
    </xf>
    <xf numFmtId="49" fontId="27" fillId="0" borderId="28" xfId="840" applyFont="1" applyBorder="1" applyNumberFormat="1">
      <alignment vertical="top"/>
    </xf>
    <xf numFmtId="49" fontId="23" fillId="0" borderId="42" xfId="841" applyFont="1" applyBorder="1" applyNumberFormat="1">
      <alignment horizontal="center" vertical="center" wrapText="1"/>
    </xf>
    <xf numFmtId="0" fontId="23" fillId="37" borderId="23" xfId="842" applyFont="1" applyFill="1" applyBorder="1">
      <alignment horizontal="center" vertical="center" wrapText="1"/>
    </xf>
    <xf numFmtId="49" fontId="23" fillId="0" borderId="30" xfId="843" applyFont="1" applyBorder="1" applyNumberFormat="1">
      <alignment horizontal="center" vertical="center" wrapText="1"/>
    </xf>
    <xf numFmtId="49" fontId="23" fillId="37" borderId="23" xfId="844" applyFont="1" applyFill="1" applyBorder="1" applyNumberFormat="1">
      <alignment horizontal="center" vertical="center"/>
    </xf>
    <xf numFmtId="0" fontId="27" fillId="0" borderId="28" xfId="845" applyFont="1" applyBorder="1">
      <alignment vertical="center" wrapText="1"/>
    </xf>
    <xf numFmtId="4" fontId="23" fillId="37" borderId="23" xfId="846" applyFont="1" applyFill="1" applyBorder="1" applyNumberFormat="1">
      <alignment horizontal="right" vertical="center" wrapText="1"/>
    </xf>
    <xf numFmtId="4" fontId="23" fillId="35" borderId="23" xfId="847" applyFont="1" applyFill="1" applyBorder="1" applyNumberFormat="1">
      <alignment horizontal="right" vertical="center" wrapText="1"/>
      <protection locked="0"/>
    </xf>
    <xf numFmtId="49" fontId="23" fillId="0" borderId="23" xfId="848" applyFont="1" applyBorder="1" applyNumberFormat="1">
      <alignment horizontal="left" vertical="center" wrapText="1" indent="3"/>
    </xf>
    <xf numFmtId="49" fontId="48" fillId="0" borderId="0" xfId="849" applyFont="1" applyNumberFormat="1">
      <alignment vertical="center"/>
    </xf>
    <xf numFmtId="49" fontId="48" fillId="0" borderId="0" xfId="850" applyFont="1" applyNumberFormat="1">
      <alignment vertical="center" wrapText="1"/>
    </xf>
    <xf numFmtId="49" fontId="27" fillId="39" borderId="0" xfId="851" applyFont="1" applyFill="1" applyNumberFormat="1">
      <alignment horizontal="center" vertical="top" wrapText="1"/>
    </xf>
    <xf numFmtId="0" fontId="27" fillId="0" borderId="27" xfId="852" applyFont="1" applyBorder="1">
      <alignment horizontal="left" vertical="top" wrapText="1"/>
    </xf>
    <xf numFmtId="49" fontId="27" fillId="0" borderId="0" xfId="853" applyFont="1" applyNumberFormat="1">
      <alignment horizontal="center" vertical="top" wrapText="1"/>
    </xf>
    <xf numFmtId="49" fontId="27" fillId="0" borderId="0" xfId="854" applyFont="1" applyNumberFormat="1">
      <alignment horizontal="center" vertical="center" wrapText="1"/>
    </xf>
    <xf numFmtId="49" fontId="48" fillId="0" borderId="0" xfId="855" applyFont="1" applyNumberFormat="1">
      <alignment horizontal="center" vertical="center" wrapText="1"/>
    </xf>
    <xf numFmtId="0" fontId="27" fillId="46" borderId="21" xfId="856" applyFont="1" applyFill="1" applyBorder="1">
      <alignment horizontal="center" vertical="center" wrapText="1"/>
    </xf>
    <xf numFmtId="0" fontId="27" fillId="46" borderId="25" xfId="857" applyFont="1" applyFill="1" applyBorder="1">
      <alignment horizontal="center" vertical="center" wrapText="1"/>
    </xf>
    <xf numFmtId="0" fontId="27" fillId="46" borderId="20" xfId="858" applyFont="1" applyFill="1" applyBorder="1">
      <alignment horizontal="center" vertical="center" wrapText="1"/>
    </xf>
    <xf numFmtId="49" fontId="37" fillId="47" borderId="21" xfId="859" applyFont="1" applyFill="1" applyBorder="1" applyNumberFormat="1">
      <alignment horizontal="center" vertical="center" wrapText="1"/>
    </xf>
    <xf numFmtId="49" fontId="37" fillId="47" borderId="25" xfId="860" applyFont="1" applyFill="1" applyBorder="1" applyNumberFormat="1">
      <alignment horizontal="center" vertical="center" wrapText="1"/>
    </xf>
    <xf numFmtId="49" fontId="37" fillId="47" borderId="20" xfId="861" applyFont="1" applyFill="1" applyBorder="1" applyNumberFormat="1">
      <alignment horizontal="center" vertical="center" wrapText="1"/>
    </xf>
    <xf numFmtId="49" fontId="37" fillId="48" borderId="21" xfId="862" applyFont="1" applyFill="1" applyBorder="1" applyNumberFormat="1">
      <alignment horizontal="center" vertical="center" wrapText="1"/>
    </xf>
    <xf numFmtId="49" fontId="37" fillId="48" borderId="25" xfId="863" applyFont="1" applyFill="1" applyBorder="1" applyNumberFormat="1">
      <alignment horizontal="center" vertical="center" wrapText="1"/>
    </xf>
    <xf numFmtId="49" fontId="37" fillId="48" borderId="20" xfId="864" applyFont="1" applyFill="1" applyBorder="1" applyNumberFormat="1">
      <alignment horizontal="center" vertical="center" wrapText="1"/>
    </xf>
    <xf numFmtId="49" fontId="27" fillId="49" borderId="21" xfId="865" applyFont="1" applyFill="1" applyBorder="1" applyNumberFormat="1">
      <alignment horizontal="center" vertical="center" wrapText="1"/>
    </xf>
    <xf numFmtId="49" fontId="27" fillId="49" borderId="25" xfId="866" applyFont="1" applyFill="1" applyBorder="1" applyNumberFormat="1">
      <alignment horizontal="center" vertical="center" wrapText="1"/>
    </xf>
    <xf numFmtId="49" fontId="27" fillId="50" borderId="26" xfId="867" applyFont="1" applyFill="1" applyBorder="1" applyNumberFormat="1">
      <alignment horizontal="center" vertical="center" wrapText="1"/>
    </xf>
    <xf numFmtId="49" fontId="27" fillId="50" borderId="0" xfId="868" applyFont="1" applyFill="1" applyNumberFormat="1">
      <alignment horizontal="center" vertical="center" wrapText="1"/>
    </xf>
    <xf numFmtId="49" fontId="27" fillId="0" borderId="25" xfId="869" applyFont="1" applyBorder="1" applyNumberFormat="1">
      <alignment horizontal="center" vertical="center" wrapText="1"/>
    </xf>
    <xf numFmtId="49" fontId="48" fillId="39" borderId="0" xfId="870" applyFont="1" applyFill="1" applyNumberFormat="1">
      <alignment vertical="center" wrapText="1"/>
    </xf>
    <xf numFmtId="49" fontId="27" fillId="50" borderId="23" xfId="871" applyFont="1" applyFill="1" applyBorder="1" applyNumberFormat="1">
      <alignment horizontal="center" vertical="center" wrapText="1"/>
    </xf>
    <xf numFmtId="0" fontId="27" fillId="50" borderId="23" xfId="872" applyFont="1" applyFill="1" applyBorder="1">
      <alignment horizontal="center" vertical="center" wrapText="1"/>
    </xf>
    <xf numFmtId="0" fontId="27" fillId="50" borderId="21" xfId="873" applyFont="1" applyFill="1" applyBorder="1">
      <alignment horizontal="center" vertical="center" wrapText="1"/>
    </xf>
    <xf numFmtId="0" fontId="27" fillId="39" borderId="20" xfId="874" applyFont="1" applyFill="1" applyBorder="1">
      <alignment horizontal="center" vertical="center" wrapText="1"/>
    </xf>
    <xf numFmtId="0" fontId="27" fillId="50" borderId="20" xfId="875" applyFont="1" applyFill="1" applyBorder="1">
      <alignment horizontal="center" vertical="center" wrapText="1"/>
    </xf>
    <xf numFmtId="49" fontId="27" fillId="50" borderId="45" xfId="876" applyFont="1" applyFill="1" applyBorder="1" applyNumberFormat="1">
      <alignment horizontal="center" vertical="center" wrapText="1"/>
    </xf>
    <xf numFmtId="49" fontId="48" fillId="39" borderId="0" xfId="877" applyFont="1" applyFill="1" applyNumberFormat="1">
      <alignment vertical="center"/>
    </xf>
    <xf numFmtId="49" fontId="46" fillId="0" borderId="23" xfId="878" applyFont="1" applyBorder="1" applyNumberFormat="1">
      <alignment horizontal="center" vertical="center"/>
    </xf>
    <xf numFmtId="49" fontId="46" fillId="50" borderId="23" xfId="879" applyFont="1" applyFill="1" applyBorder="1" applyNumberFormat="1">
      <alignment horizontal="center" vertical="center"/>
    </xf>
    <xf numFmtId="0" fontId="46" fillId="0" borderId="23" xfId="880" applyFont="1" applyBorder="1">
      <alignment horizontal="center" vertical="center"/>
    </xf>
    <xf numFmtId="49" fontId="46" fillId="0" borderId="30" xfId="881" applyFont="1" applyBorder="1" applyNumberFormat="1">
      <alignment horizontal="center" vertical="center"/>
    </xf>
    <xf numFmtId="49" fontId="37" fillId="0" borderId="32" xfId="882" applyFont="1" applyBorder="1" applyNumberFormat="1">
      <alignment horizontal="center" vertical="center"/>
    </xf>
    <xf numFmtId="0" fontId="27" fillId="0" borderId="32" xfId="883" applyFont="1" applyBorder="1">
      <alignment horizontal="right" vertical="center"/>
    </xf>
    <xf numFmtId="0" fontId="27" fillId="0" borderId="32" xfId="884" applyFont="1" applyBorder="1">
      <alignment horizontal="center" vertical="center"/>
    </xf>
    <xf numFmtId="0" fontId="27" fillId="0" borderId="23" xfId="885" applyFont="1" applyBorder="1">
      <alignment horizontal="right" vertical="center"/>
    </xf>
    <xf numFmtId="4" fontId="48" fillId="39" borderId="0" xfId="886" applyFont="1" applyFill="1" applyNumberFormat="1">
      <alignment vertical="center"/>
    </xf>
    <xf numFmtId="49" fontId="81" fillId="0" borderId="0" xfId="887" applyFont="1" applyNumberFormat="1">
      <alignment vertical="center" wrapText="1"/>
    </xf>
    <xf numFmtId="49" fontId="46" fillId="0" borderId="0" xfId="888" applyFont="1" applyNumberFormat="1">
      <alignment horizontal="center" vertical="center" wrapText="1"/>
    </xf>
    <xf numFmtId="3" fontId="27" fillId="38" borderId="21" xfId="889" applyFont="1" applyFill="1" applyBorder="1" applyNumberFormat="1">
      <alignment vertical="center" wrapText="1"/>
      <protection locked="0"/>
    </xf>
    <xf numFmtId="4" fontId="27" fillId="37" borderId="21" xfId="890" applyFont="1" applyFill="1" applyBorder="1" applyNumberFormat="1">
      <alignment horizontal="right" vertical="center" wrapText="1"/>
    </xf>
    <xf numFmtId="0" fontId="37" fillId="0" borderId="23" xfId="891" applyFont="1" applyBorder="1">
      <alignment vertical="top" wrapText="1"/>
    </xf>
    <xf numFmtId="0" fontId="23" fillId="0" borderId="23" xfId="892" applyFont="1" applyBorder="1">
      <alignment vertical="center" wrapText="1"/>
    </xf>
    <xf numFmtId="0" fontId="23" fillId="38" borderId="23" xfId="893" applyFont="1" applyFill="1" applyBorder="1">
      <alignment horizontal="left" vertical="center" wrapText="1" indent="2"/>
      <protection locked="0"/>
    </xf>
    <xf numFmtId="49" fontId="78" fillId="41" borderId="25" xfId="894" applyFont="1" applyFill="1" applyBorder="1" applyNumberFormat="1">
      <alignment horizontal="center" vertical="top"/>
    </xf>
    <xf numFmtId="49" fontId="56" fillId="0" borderId="23" xfId="895" applyFont="1" applyBorder="1" applyNumberFormat="1">
      <alignment horizontal="center" vertical="center" wrapText="1"/>
    </xf>
    <xf numFmtId="0" fontId="56" fillId="0" borderId="23" xfId="896" applyFont="1" applyBorder="1">
      <alignment horizontal="left" vertical="center" wrapText="1" indent="2"/>
    </xf>
    <xf numFmtId="49" fontId="82" fillId="0" borderId="21" xfId="897" applyFont="1" applyBorder="1" applyNumberFormat="1">
      <alignment horizontal="left" vertical="center" wrapText="1"/>
    </xf>
    <xf numFmtId="0" fontId="27" fillId="0" borderId="32" xfId="898" applyFont="1" applyBorder="1">
      <alignment vertical="top" wrapText="1"/>
    </xf>
    <xf numFmtId="0" fontId="23" fillId="35" borderId="23" xfId="899" applyFont="1" applyFill="1" applyBorder="1">
      <alignment horizontal="left" vertical="center" wrapText="1" indent="2"/>
      <protection locked="0"/>
    </xf>
    <xf numFmtId="0" fontId="23" fillId="38" borderId="23" xfId="900" applyFont="1" applyFill="1" applyBorder="1">
      <alignment horizontal="left" vertical="center" wrapText="1"/>
      <protection locked="0"/>
    </xf>
    <xf numFmtId="0" fontId="23" fillId="0" borderId="23" xfId="901" applyFont="1" applyBorder="1">
      <alignment horizontal="left" vertical="center" wrapText="1" indent="2"/>
    </xf>
    <xf numFmtId="296" fontId="23" fillId="38" borderId="23" xfId="902" applyFont="1" applyFill="1" applyBorder="1" applyNumberFormat="1">
      <alignment horizontal="left" vertical="center" wrapText="1"/>
      <protection locked="0"/>
    </xf>
    <xf numFmtId="49" fontId="37" fillId="0" borderId="0" xfId="903" applyFont="1" applyNumberFormat="1">
      <alignment vertical="top"/>
    </xf>
    <xf numFmtId="296" fontId="23" fillId="38" borderId="20" xfId="904" applyFont="1" applyFill="1" applyBorder="1" applyNumberFormat="1">
      <alignment horizontal="left" vertical="center" wrapText="1"/>
      <protection locked="0"/>
    </xf>
    <xf numFmtId="296" fontId="23" fillId="38" borderId="21" xfId="905" applyFont="1" applyFill="1" applyBorder="1" applyNumberFormat="1">
      <alignment horizontal="left" vertical="center" wrapText="1"/>
      <protection locked="0"/>
    </xf>
    <xf numFmtId="0" fontId="27" fillId="0" borderId="25" xfId="906" applyFont="1" applyBorder="1">
      <alignment horizontal="left" vertical="top" wrapText="1" indent="1"/>
    </xf>
    <xf numFmtId="0" fontId="23" fillId="39" borderId="21" xfId="907" applyFont="1" applyFill="1" applyBorder="1">
      <alignment horizontal="right" vertical="center" wrapText="1" indent="1"/>
    </xf>
    <xf numFmtId="49" fontId="46" fillId="39" borderId="26" xfId="908" applyFont="1" applyFill="1" applyBorder="1" applyNumberFormat="1">
      <alignment horizontal="center" vertical="center" wrapText="1"/>
    </xf>
    <xf numFmtId="49" fontId="23" fillId="39" borderId="32" xfId="909" applyFont="1" applyFill="1" applyBorder="1" applyNumberFormat="1">
      <alignment horizontal="center" vertical="center" wrapText="1"/>
    </xf>
    <xf numFmtId="0" fontId="23" fillId="0" borderId="32" xfId="910" applyFont="1" applyBorder="1">
      <alignment horizontal="left" vertical="center" wrapText="1"/>
    </xf>
    <xf numFmtId="0" fontId="67" fillId="39" borderId="0" xfId="911" applyFont="1" applyFill="1">
      <alignment horizontal="center" vertical="top" wrapText="1"/>
    </xf>
    <xf numFmtId="0" fontId="23" fillId="37" borderId="21" xfId="912" applyFont="1" applyFill="1" applyBorder="1">
      <alignment horizontal="left" vertical="center" wrapText="1" indent="1"/>
    </xf>
    <xf numFmtId="49" fontId="47" fillId="41" borderId="45" xfId="913" applyFont="1" applyFill="1" applyBorder="1" applyNumberFormat="1">
      <alignment horizontal="left" vertical="center" indent="2"/>
    </xf>
    <xf numFmtId="0" fontId="67" fillId="39" borderId="29" xfId="914" applyFont="1" applyFill="1" applyBorder="1">
      <alignment horizontal="center" vertical="top" wrapText="1"/>
    </xf>
    <xf numFmtId="49" fontId="23" fillId="39" borderId="30" xfId="915" applyFont="1" applyFill="1" applyBorder="1" applyNumberFormat="1">
      <alignment horizontal="center" vertical="center" wrapText="1"/>
    </xf>
    <xf numFmtId="0" fontId="23" fillId="37" borderId="30" xfId="916" applyFont="1" applyFill="1" applyBorder="1">
      <alignment horizontal="left" vertical="center" wrapText="1" indent="1"/>
    </xf>
    <xf numFmtId="49" fontId="23" fillId="39" borderId="21" xfId="917" applyFont="1" applyFill="1" applyBorder="1" applyNumberFormat="1">
      <alignment horizontal="center" vertical="center" wrapText="1"/>
    </xf>
    <xf numFmtId="49" fontId="27" fillId="0" borderId="26" xfId="918" applyFont="1" applyBorder="1" applyNumberFormat="1">
      <alignment vertical="top"/>
    </xf>
    <xf numFmtId="49" fontId="27" fillId="0" borderId="0" xfId="919" applyFont="1" applyNumberFormat="1">
      <alignment vertical="top" wrapText="1"/>
    </xf>
    <xf numFmtId="0" fontId="27" fillId="0" borderId="26" xfId="920" applyFont="1" applyBorder="1">
      <alignment horizontal="left" vertical="top" wrapText="1"/>
    </xf>
    <xf numFmtId="3" fontId="27" fillId="0" borderId="21" xfId="921" applyFont="1" applyBorder="1" applyNumberFormat="1">
      <alignment vertical="center" wrapText="1"/>
    </xf>
    <xf numFmtId="4" fontId="27" fillId="0" borderId="21" xfId="922" applyFont="1" applyBorder="1" applyNumberFormat="1">
      <alignment horizontal="right" vertical="center" wrapText="1"/>
    </xf>
    <xf numFmtId="49" fontId="28" fillId="47" borderId="0" xfId="923" applyFont="1" applyFill="1" applyNumberFormat="1">
      <alignment horizontal="center" vertical="center"/>
    </xf>
    <xf numFmtId="49" fontId="27" fillId="0" borderId="23" xfId="924" applyFont="1" applyBorder="1" applyNumberFormat="1">
      <alignment horizontal="center" vertical="top"/>
    </xf>
    <xf numFmtId="49" fontId="37" fillId="47" borderId="0" xfId="925" applyFont="1" applyFill="1" applyNumberFormat="1">
      <alignment horizontal="center" vertical="center" wrapText="1"/>
    </xf>
    <xf numFmtId="0" fontId="23" fillId="46" borderId="23" xfId="926" applyFont="1" applyFill="1" applyBorder="1">
      <alignment horizontal="center" vertical="center"/>
    </xf>
    <xf numFmtId="49" fontId="37" fillId="47" borderId="23" xfId="927" applyFont="1" applyFill="1" applyBorder="1" applyNumberFormat="1">
      <alignment horizontal="center" vertical="center"/>
    </xf>
    <xf numFmtId="49" fontId="37" fillId="48" borderId="23" xfId="928" applyFont="1" applyFill="1" applyBorder="1" applyNumberFormat="1">
      <alignment horizontal="center" vertical="center"/>
    </xf>
    <xf numFmtId="49" fontId="23" fillId="49" borderId="23" xfId="929" applyFont="1" applyFill="1" applyBorder="1" applyNumberFormat="1">
      <alignment horizontal="center" vertical="center"/>
    </xf>
    <xf numFmtId="0" fontId="27" fillId="0" borderId="23" xfId="930" applyFont="1" applyBorder="1">
      <alignment vertical="center"/>
    </xf>
    <xf numFmtId="0" fontId="23" fillId="0" borderId="23" xfId="931" applyFont="1" applyBorder="1">
      <alignment vertical="center"/>
    </xf>
    <xf numFmtId="0" fontId="23" fillId="0" borderId="21" xfId="932" applyFont="1" applyBorder="1">
      <alignment vertical="center"/>
    </xf>
    <xf numFmtId="0" fontId="27" fillId="0" borderId="21" xfId="933" applyFont="1" applyBorder="1">
      <alignment horizontal="left" vertical="center"/>
    </xf>
    <xf numFmtId="49" fontId="27" fillId="0" borderId="57" xfId="934" applyFont="1" applyBorder="1" applyNumberFormat="1">
      <alignment vertical="center"/>
    </xf>
    <xf numFmtId="49" fontId="27" fillId="0" borderId="58" xfId="935" applyFont="1" applyBorder="1" applyNumberFormat="1">
      <alignment vertical="top"/>
    </xf>
    <xf numFmtId="49" fontId="27" fillId="0" borderId="59" xfId="936" applyFont="1" applyBorder="1" applyNumberFormat="1">
      <alignment vertical="top"/>
    </xf>
    <xf numFmtId="0" fontId="23" fillId="0" borderId="20" xfId="937" applyFont="1" applyBorder="1">
      <alignment vertical="center"/>
    </xf>
    <xf numFmtId="0" fontId="23" fillId="0" borderId="23" xfId="938" applyFont="1" applyBorder="1">
      <alignment horizontal="right" vertical="top"/>
    </xf>
    <xf numFmtId="0" fontId="23" fillId="0" borderId="23" xfId="939" applyFont="1" applyBorder="1">
      <alignment vertical="top"/>
    </xf>
    <xf numFmtId="0" fontId="27" fillId="0" borderId="20" xfId="940" applyFont="1" applyBorder="1">
      <alignment vertical="center"/>
    </xf>
    <xf numFmtId="49" fontId="27" fillId="0" borderId="23" xfId="941" applyFont="1" applyBorder="1" applyNumberFormat="1">
      <alignment vertical="center"/>
    </xf>
    <xf numFmtId="0" fontId="27" fillId="0" borderId="23" xfId="942" applyFont="1" applyBorder="1">
      <alignment vertical="top"/>
    </xf>
    <xf numFmtId="0" fontId="23" fillId="51" borderId="0" xfId="943" applyFont="1" applyFill="1">
      <alignment horizontal="right" vertical="center"/>
    </xf>
    <xf numFmtId="0" fontId="23" fillId="51" borderId="0" xfId="944" applyFont="1" applyFill="1">
      <alignment horizontal="left" vertical="center"/>
    </xf>
    <xf numFmtId="0" fontId="23" fillId="0" borderId="0" xfId="945" applyFont="1">
      <alignment horizontal="right" vertical="top"/>
    </xf>
    <xf numFmtId="49" fontId="27" fillId="0" borderId="21" xfId="946" applyFont="1" applyBorder="1" applyNumberFormat="1">
      <alignment vertical="top"/>
    </xf>
    <xf numFmtId="0" fontId="72" fillId="51" borderId="0" xfId="947" applyFont="1" applyFill="1">
      <alignment horizontal="left" vertical="center"/>
    </xf>
    <xf numFmtId="49" fontId="23" fillId="0" borderId="21" xfId="948" applyFont="1" applyBorder="1" applyNumberFormat="1">
      <alignment vertical="top"/>
    </xf>
    <xf numFmtId="49" fontId="27" fillId="0" borderId="23" xfId="949" applyFont="1" applyBorder="1" applyNumberFormat="1">
      <alignment horizontal="right" vertical="top"/>
    </xf>
    <xf numFmtId="0" fontId="23" fillId="0" borderId="21" xfId="950" applyFont="1" applyBorder="1">
      <alignment horizontal="left" vertical="center"/>
    </xf>
    <xf numFmtId="49" fontId="27" fillId="0" borderId="32" xfId="951" applyFont="1" applyBorder="1" applyNumberFormat="1">
      <alignment horizontal="right" vertical="top"/>
    </xf>
    <xf numFmtId="0" fontId="23" fillId="0" borderId="32" xfId="952" applyFont="1" applyBorder="1">
      <alignment vertical="top"/>
    </xf>
    <xf numFmtId="0" fontId="27" fillId="0" borderId="32" xfId="953" applyFont="1" applyBorder="1">
      <alignment vertical="center"/>
    </xf>
    <xf numFmtId="49" fontId="27" fillId="0" borderId="52" xfId="954" applyFont="1" applyBorder="1" applyNumberFormat="1">
      <alignment horizontal="center" vertical="center"/>
    </xf>
    <xf numFmtId="49" fontId="27" fillId="0" borderId="23" xfId="955" applyFont="1" applyBorder="1" applyNumberFormat="1">
      <alignment horizontal="right" vertical="center"/>
    </xf>
    <xf numFmtId="49" fontId="27" fillId="0" borderId="23" xfId="956" applyFont="1" applyBorder="1" applyNumberFormat="1">
      <alignment vertical="top"/>
    </xf>
    <xf numFmtId="0" fontId="27" fillId="51" borderId="0" xfId="957" applyFont="1" applyFill="1">
      <alignment horizontal="left" vertical="center"/>
    </xf>
    <xf numFmtId="0" fontId="23" fillId="51" borderId="60" xfId="958" applyFont="1" applyFill="1" applyBorder="1">
      <alignment horizontal="center"/>
    </xf>
    <xf numFmtId="49" fontId="83" fillId="0" borderId="59" xfId="959" applyFont="1" applyBorder="1" applyNumberFormat="1">
      <alignment vertical="top"/>
    </xf>
    <xf numFmtId="49" fontId="48" fillId="44" borderId="0" xfId="960" applyFont="1" applyFill="1" applyNumberFormat="1">
      <alignment vertical="center" wrapText="1"/>
    </xf>
    <xf numFmtId="0" fontId="23" fillId="0" borderId="60" xfId="961" applyFont="1" applyBorder="1">
      <alignment horizontal="center"/>
    </xf>
    <xf numFmtId="49" fontId="28" fillId="47" borderId="0" xfId="962" applyFont="1" applyFill="1" applyNumberFormat="1">
      <alignment horizontal="center" vertical="center" wrapText="1"/>
    </xf>
    <xf numFmtId="49" fontId="27" fillId="51" borderId="0" xfId="963" applyFont="1" applyFill="1" applyNumberFormat="1">
      <alignment horizontal="center" vertical="center"/>
    </xf>
    <xf numFmtId="49" fontId="23" fillId="35" borderId="52" xfId="964" applyFont="1" applyFill="1" applyBorder="1" applyNumberFormat="1">
      <alignment horizontal="left" vertical="center"/>
      <protection locked="0"/>
    </xf>
    <xf numFmtId="49" fontId="23" fillId="0" borderId="52" xfId="965" applyFont="1" applyBorder="1" applyNumberFormat="1">
      <alignment horizontal="right" vertical="center"/>
    </xf>
    <xf numFmtId="0" fontId="23" fillId="37" borderId="52" xfId="966" applyFont="1" applyFill="1" applyBorder="1">
      <alignment horizontal="center" vertical="center"/>
    </xf>
    <xf numFmtId="49" fontId="23" fillId="0" borderId="52" xfId="967" applyFont="1" applyBorder="1" applyNumberFormat="1">
      <alignment horizontal="center" vertical="center"/>
    </xf>
    <xf numFmtId="0" fontId="20" fillId="0" borderId="61" xfId="968" applyFont="1" applyBorder="1">
      <alignment horizontal="center" vertical="center"/>
    </xf>
    <xf numFmtId="0" fontId="23" fillId="0" borderId="61" xfId="969" applyFont="1" applyBorder="1">
      <alignment horizontal="center" vertical="center"/>
    </xf>
    <xf numFmtId="49" fontId="28" fillId="47" borderId="23" xfId="970" applyFont="1" applyFill="1" applyBorder="1" applyNumberFormat="1">
      <alignment horizontal="right" vertical="center"/>
    </xf>
    <xf numFmtId="49" fontId="27" fillId="35" borderId="33" xfId="971" applyFont="1" applyFill="1" applyBorder="1" applyNumberFormat="1">
      <alignment vertical="top"/>
      <protection locked="0"/>
    </xf>
    <xf numFmtId="0" fontId="23" fillId="50" borderId="23" xfId="972" applyFont="1" applyFill="1" applyBorder="1">
      <alignment horizontal="right" vertical="center"/>
    </xf>
    <xf numFmtId="49" fontId="27" fillId="50" borderId="30" xfId="973" applyFont="1" applyFill="1" applyBorder="1" applyNumberFormat="1">
      <alignment vertical="top"/>
    </xf>
    <xf numFmtId="49" fontId="27" fillId="50" borderId="23" xfId="974" applyFont="1" applyFill="1" applyBorder="1" applyNumberFormat="1">
      <alignment vertical="top"/>
    </xf>
    <xf numFmtId="49" fontId="27" fillId="0" borderId="21" xfId="975" applyFont="1" applyBorder="1" applyNumberFormat="1">
      <alignment horizontal="center" vertical="top"/>
    </xf>
    <xf numFmtId="49" fontId="27" fillId="0" borderId="20" xfId="976" applyFont="1" applyBorder="1" applyNumberFormat="1">
      <alignment horizontal="center" vertical="top"/>
    </xf>
    <xf numFmtId="0" fontId="27" fillId="37" borderId="35" xfId="977" applyFont="1" applyFill="1" applyBorder="1">
      <alignment horizontal="center" vertical="top"/>
    </xf>
    <xf numFmtId="0" fontId="27" fillId="37" borderId="35" xfId="978" applyFont="1" applyFill="1" applyBorder="1">
      <alignment horizontal="left" vertical="top"/>
    </xf>
    <xf numFmtId="0" fontId="23" fillId="0" borderId="50" xfId="979" applyFont="1" applyBorder="1">
      <alignment horizontal="center" vertical="center"/>
    </xf>
    <xf numFmtId="0" fontId="23" fillId="0" borderId="55" xfId="980" applyFont="1" applyBorder="1">
      <alignment horizontal="center" vertical="center"/>
    </xf>
    <xf numFmtId="0" fontId="27" fillId="0" borderId="23" xfId="981" applyFont="1" applyBorder="1">
      <alignment horizontal="left" vertical="top"/>
    </xf>
    <xf numFmtId="0" fontId="23" fillId="0" borderId="53" xfId="982" applyFont="1" applyBorder="1">
      <alignment horizontal="center" vertical="center"/>
    </xf>
    <xf numFmtId="49" fontId="28" fillId="47" borderId="21" xfId="983" applyFont="1" applyFill="1" applyBorder="1" applyNumberFormat="1">
      <alignment horizontal="right" vertical="center"/>
    </xf>
    <xf numFmtId="49" fontId="23" fillId="0" borderId="0" xfId="984" applyFont="1" applyNumberFormat="1">
      <alignment vertical="center"/>
    </xf>
    <xf numFmtId="0" fontId="23" fillId="51" borderId="0" xfId="985" applyFont="1" applyFill="1">
      <alignment horizontal="right" vertical="top" wrapText="1"/>
    </xf>
    <xf numFmtId="49" fontId="27" fillId="39" borderId="23" xfId="986" applyFont="1" applyFill="1" applyBorder="1" applyNumberFormat="1">
      <alignment horizontal="center" vertical="center"/>
    </xf>
    <xf numFmtId="0" fontId="37" fillId="39" borderId="0" xfId="987" applyFont="1" applyFill="1"/>
    <xf numFmtId="0" fontId="84" fillId="39" borderId="0" xfId="988" applyFont="1" applyFill="1"/>
    <xf numFmtId="0" fontId="43" fillId="39" borderId="0" xfId="989" applyFont="1" applyFill="1">
      <alignment horizontal="center" vertical="center" wrapText="1"/>
    </xf>
    <xf numFmtId="0" fontId="23" fillId="39" borderId="32" xfId="990" applyFont="1" applyFill="1" applyBorder="1">
      <alignment horizontal="left" vertical="top" wrapText="1"/>
    </xf>
    <xf numFmtId="0" fontId="55" fillId="39" borderId="0" xfId="991" applyFont="1" applyFill="1">
      <alignment vertical="center" wrapText="1"/>
    </xf>
    <xf numFmtId="0" fontId="43" fillId="39" borderId="23" xfId="992" applyFont="1" applyFill="1" applyBorder="1">
      <alignment horizontal="center" vertical="center"/>
    </xf>
    <xf numFmtId="0" fontId="23" fillId="39" borderId="42" xfId="993" applyFont="1" applyFill="1" applyBorder="1">
      <alignment horizontal="left" vertical="top" wrapText="1"/>
    </xf>
    <xf numFmtId="0" fontId="56" fillId="39" borderId="0" xfId="994" applyFont="1" applyFill="1"/>
    <xf numFmtId="0" fontId="23" fillId="39" borderId="30" xfId="995" applyFont="1" applyFill="1" applyBorder="1">
      <alignment horizontal="left" vertical="top" wrapText="1"/>
    </xf>
    <xf numFmtId="0" fontId="76" fillId="39" borderId="0" xfId="996" applyFont="1" applyFill="1"/>
    <xf numFmtId="0" fontId="27" fillId="39" borderId="23" xfId="997" applyFont="1" applyFill="1" applyBorder="1">
      <alignment horizontal="left" vertical="top" wrapText="1"/>
    </xf>
    <xf numFmtId="49" fontId="36" fillId="35" borderId="30" xfId="998" applyFont="1" applyFill="1" applyBorder="1" applyNumberFormat="1">
      <alignment horizontal="left" vertical="center" wrapText="1"/>
      <protection locked="0"/>
    </xf>
    <xf numFmtId="0" fontId="27" fillId="39" borderId="23" xfId="999" applyFont="1" applyFill="1" applyBorder="1">
      <alignment vertical="top" wrapText="1"/>
    </xf>
    <xf numFmtId="14" fontId="27" fillId="38" borderId="21" xfId="1000" applyFont="1" applyFill="1" applyBorder="1" applyNumberFormat="1">
      <alignment horizontal="left" vertical="center" wrapText="1" indent="1"/>
      <protection locked="0"/>
    </xf>
    <xf numFmtId="0" fontId="37" fillId="0" borderId="42" xfId="1001" applyFont="1" applyBorder="1">
      <alignment horizontal="left" vertical="center" wrapText="1" indent="1"/>
    </xf>
    <xf numFmtId="297" fontId="27" fillId="0" borderId="33" xfId="1002" applyFont="1" applyBorder="1" applyNumberFormat="1">
      <alignment horizontal="center" vertical="center" wrapText="1"/>
    </xf>
    <xf numFmtId="297" fontId="27" fillId="0" borderId="32" xfId="1003" applyFont="1" applyBorder="1" applyNumberFormat="1">
      <alignment horizontal="center" vertical="center" wrapText="1"/>
    </xf>
    <xf numFmtId="4" fontId="27" fillId="0" borderId="30" xfId="1004" applyFont="1" applyBorder="1" applyNumberFormat="1">
      <alignment horizontal="center" vertical="center" wrapText="1"/>
    </xf>
    <xf numFmtId="14" fontId="27" fillId="40" borderId="23" xfId="1005" applyFont="1" applyFill="1" applyBorder="1" applyNumberFormat="1">
      <alignment horizontal="left" vertical="center" wrapText="1"/>
    </xf>
    <xf numFmtId="14" fontId="27" fillId="38" borderId="23" xfId="1006" applyFont="1" applyFill="1" applyBorder="1" applyNumberFormat="1">
      <alignment horizontal="left" vertical="center" wrapText="1" indent="1"/>
      <protection locked="0"/>
    </xf>
    <xf numFmtId="49" fontId="31" fillId="41" borderId="35" xfId="1007" applyFont="1" applyFill="1" applyBorder="1" applyNumberFormat="1">
      <alignment horizontal="right" vertical="center" wrapText="1"/>
    </xf>
    <xf numFmtId="49" fontId="23" fillId="41" borderId="45" xfId="1008" applyFont="1" applyFill="1" applyBorder="1" applyNumberFormat="1">
      <alignment horizontal="right" vertical="center" wrapText="1"/>
    </xf>
    <xf numFmtId="49" fontId="23" fillId="41" borderId="34" xfId="1009" applyFont="1" applyFill="1" applyBorder="1" applyNumberFormat="1">
      <alignment horizontal="right" vertical="center" wrapText="1"/>
    </xf>
    <xf numFmtId="296" fontId="23" fillId="38" borderId="25" xfId="1010" applyFont="1" applyFill="1" applyBorder="1" applyNumberFormat="1">
      <alignment horizontal="left" vertical="center" wrapText="1" indent="1"/>
      <protection locked="0"/>
    </xf>
    <xf numFmtId="300" fontId="27" fillId="38" borderId="23" xfId="1011" applyFont="1" applyFill="1" applyBorder="1" applyNumberFormat="1">
      <alignment horizontal="left" vertical="center" wrapText="1" indent="1"/>
      <protection locked="0"/>
    </xf>
    <xf numFmtId="0" fontId="85" fillId="0" borderId="0" xfId="1012" applyFont="1">
      <alignment vertical="center"/>
    </xf>
    <xf numFmtId="296" fontId="43" fillId="0" borderId="0" xfId="1013" applyFont="1" applyNumberFormat="1">
      <alignment horizontal="center" vertical="center" wrapText="1"/>
    </xf>
    <xf numFmtId="297" fontId="27" fillId="0" borderId="25" xfId="1014" applyFont="1" applyBorder="1" applyNumberFormat="1">
      <alignment horizontal="center" vertical="center" wrapText="1"/>
    </xf>
    <xf numFmtId="297" fontId="27" fillId="0" borderId="20" xfId="1015" applyFont="1" applyBorder="1" applyNumberFormat="1">
      <alignment horizontal="center" vertical="center" wrapText="1"/>
    </xf>
    <xf numFmtId="4" fontId="27" fillId="0" borderId="42" xfId="1016" applyFont="1" applyBorder="1" applyNumberFormat="1">
      <alignment horizontal="center" vertical="center" wrapText="1"/>
    </xf>
    <xf numFmtId="297" fontId="27" fillId="0" borderId="30" xfId="1017" applyFont="1" applyBorder="1" applyNumberFormat="1">
      <alignment horizontal="center" vertical="center" wrapText="1"/>
    </xf>
    <xf numFmtId="0" fontId="27" fillId="37" borderId="30" xfId="1018" applyFont="1" applyFill="1" applyBorder="1">
      <alignment horizontal="left" vertical="center" wrapText="1" indent="1"/>
    </xf>
    <xf numFmtId="14" fontId="27" fillId="38" borderId="30" xfId="1019" applyFont="1" applyFill="1" applyBorder="1" applyNumberFormat="1">
      <alignment horizontal="left" vertical="center" wrapText="1" indent="1"/>
      <protection locked="0"/>
    </xf>
    <xf numFmtId="0" fontId="27" fillId="0" borderId="34" xfId="1020" applyFont="1" applyBorder="1">
      <alignment horizontal="left" vertical="top" wrapText="1"/>
    </xf>
    <xf numFmtId="14" fontId="27" fillId="0" borderId="30" xfId="1021" applyFont="1" applyBorder="1" applyNumberFormat="1">
      <alignment horizontal="left" vertical="center" wrapText="1" indent="1"/>
    </xf>
    <xf numFmtId="49" fontId="36" fillId="41" borderId="45" xfId="1022" applyFont="1" applyFill="1" applyBorder="1" applyNumberFormat="1">
      <alignment horizontal="left" vertical="center" wrapText="1"/>
    </xf>
    <xf numFmtId="49" fontId="36" fillId="41" borderId="34" xfId="1023" applyFont="1" applyFill="1" applyBorder="1" applyNumberFormat="1">
      <alignment horizontal="left" vertical="center" wrapText="1"/>
    </xf>
    <xf numFmtId="0" fontId="27" fillId="39" borderId="42" xfId="1024" applyFont="1" applyFill="1" applyBorder="1">
      <alignment vertical="center" wrapText="1"/>
    </xf>
    <xf numFmtId="0" fontId="43" fillId="0" borderId="45" xfId="1025" applyFont="1" applyBorder="1">
      <alignment horizontal="center" vertical="center" wrapText="1"/>
    </xf>
    <xf numFmtId="0" fontId="27" fillId="39" borderId="28" xfId="1026" applyFont="1" applyFill="1" applyBorder="1">
      <alignment vertical="center" wrapText="1"/>
    </xf>
    <xf numFmtId="0" fontId="27" fillId="0" borderId="25" xfId="1027" applyFont="1" applyBorder="1">
      <alignment horizontal="left" vertical="center" wrapText="1"/>
    </xf>
    <xf numFmtId="297" fontId="48" fillId="0" borderId="26" xfId="1028" applyFont="1" applyBorder="1" applyNumberFormat="1">
      <alignment horizontal="center" vertical="center" wrapText="1"/>
    </xf>
    <xf numFmtId="297" fontId="48" fillId="0" borderId="27" xfId="1029" applyFont="1" applyBorder="1" applyNumberFormat="1">
      <alignment horizontal="center" vertical="center" wrapText="1"/>
    </xf>
    <xf numFmtId="0" fontId="45" fillId="0" borderId="0" xfId="1030" applyFont="1">
      <alignment horizontal="center" vertical="center" wrapText="1"/>
    </xf>
    <xf numFmtId="297" fontId="27" fillId="0" borderId="42" xfId="1031" applyFont="1" applyBorder="1" applyNumberFormat="1">
      <alignment horizontal="center" vertical="center" wrapText="1"/>
    </xf>
    <xf numFmtId="0" fontId="27" fillId="37" borderId="34" xfId="1032" applyFont="1" applyFill="1" applyBorder="1">
      <alignment horizontal="left" vertical="center" wrapText="1"/>
    </xf>
    <xf numFmtId="49" fontId="27" fillId="40" borderId="35" xfId="1033" applyFont="1" applyFill="1" applyBorder="1" applyNumberFormat="1">
      <alignment horizontal="left" vertical="center" wrapText="1"/>
    </xf>
    <xf numFmtId="49" fontId="27" fillId="38" borderId="45" xfId="1034" applyFont="1" applyFill="1" applyBorder="1" applyNumberFormat="1">
      <alignment horizontal="left" vertical="center" wrapText="1"/>
      <protection locked="0"/>
    </xf>
    <xf numFmtId="49" fontId="27" fillId="38" borderId="35" xfId="1035" applyFont="1" applyFill="1" applyBorder="1" applyNumberFormat="1">
      <alignment horizontal="left" vertical="center" wrapText="1"/>
      <protection locked="0"/>
    </xf>
    <xf numFmtId="49" fontId="27" fillId="0" borderId="23" xfId="1036" applyFont="1" applyBorder="1" applyNumberFormat="1">
      <alignment horizontal="left" vertical="top" wrapText="1"/>
    </xf>
    <xf numFmtId="49" fontId="27" fillId="40" borderId="30" xfId="1037" applyFont="1" applyFill="1" applyBorder="1" applyNumberFormat="1">
      <alignment horizontal="left" vertical="center" wrapText="1"/>
    </xf>
    <xf numFmtId="49" fontId="86" fillId="0" borderId="23" xfId="1038" applyFont="1" applyBorder="1" applyNumberFormat="1">
      <alignment horizontal="left" vertical="top" wrapText="1"/>
    </xf>
    <xf numFmtId="0" fontId="87" fillId="39" borderId="0" xfId="1039" applyFont="1" applyFill="1">
      <alignment horizontal="center" vertical="center" wrapText="1"/>
    </xf>
    <xf numFmtId="0" fontId="28" fillId="39" borderId="0" xfId="1040" applyFont="1" applyFill="1"/>
    <xf numFmtId="49" fontId="27" fillId="0" borderId="0" xfId="1041" applyFont="1" applyNumberFormat="1">
      <alignment horizontal="left" vertical="top" wrapText="1"/>
    </xf>
    <xf numFmtId="49" fontId="49" fillId="0" borderId="0" xfId="1042" applyFont="1" applyNumberFormat="1">
      <alignment horizontal="center" vertical="center"/>
    </xf>
    <xf numFmtId="0" fontId="27" fillId="0" borderId="0" xfId="1043" applyFont="1"/>
    <xf numFmtId="0" fontId="49" fillId="39" borderId="0" xfId="1044" applyFont="1" applyFill="1">
      <alignment horizontal="center" vertical="center"/>
    </xf>
    <xf numFmtId="0" fontId="27" fillId="39" borderId="32" xfId="1045" applyFont="1" applyFill="1" applyBorder="1">
      <alignment horizontal="center" vertical="center"/>
    </xf>
    <xf numFmtId="49" fontId="27" fillId="0" borderId="32" xfId="1046" applyFont="1" applyBorder="1" applyNumberFormat="1">
      <alignment horizontal="left" vertical="center" wrapText="1"/>
    </xf>
    <xf numFmtId="49" fontId="47" fillId="41" borderId="20" xfId="1047" applyFont="1" applyFill="1" applyBorder="1" applyNumberFormat="1">
      <alignment horizontal="left" vertical="center"/>
    </xf>
    <xf numFmtId="0" fontId="49" fillId="0" borderId="0" xfId="1048" applyFont="1">
      <alignment horizontal="center" vertical="center"/>
    </xf>
    <xf numFmtId="49" fontId="23" fillId="0" borderId="25" xfId="1049" applyFont="1" applyBorder="1" applyNumberFormat="1">
      <alignment horizontal="left" vertical="center" indent="1"/>
    </xf>
    <xf numFmtId="49" fontId="23" fillId="0" borderId="62" xfId="1050" applyFont="1" applyBorder="1" applyNumberFormat="1">
      <alignment horizontal="center" vertical="center"/>
    </xf>
    <xf numFmtId="49" fontId="23" fillId="52" borderId="0" xfId="1051" applyFont="1" applyFill="1" applyNumberFormat="1">
      <alignment vertical="top"/>
    </xf>
    <xf numFmtId="0" fontId="49" fillId="39" borderId="0" xfId="1052" applyFont="1" applyFill="1">
      <alignment horizontal="center"/>
    </xf>
    <xf numFmtId="49" fontId="59" fillId="52" borderId="0" xfId="1053" applyFont="1" applyFill="1" applyNumberFormat="1">
      <alignment vertical="top"/>
    </xf>
    <xf numFmtId="0" fontId="52" fillId="0" borderId="23" xfId="1054" applyFont="1" applyBorder="1">
      <alignment horizontal="left" vertical="center" wrapText="1" indent="1"/>
    </xf>
    <xf numFmtId="49" fontId="52" fillId="0" borderId="23" xfId="1055" applyFont="1" applyBorder="1" applyNumberFormat="1">
      <alignment horizontal="left" vertical="center" wrapText="1" indent="1"/>
    </xf>
    <xf numFmtId="0" fontId="52" fillId="0" borderId="23" xfId="1056" applyFont="1" applyBorder="1">
      <alignment horizontal="left" vertical="top" indent="1"/>
    </xf>
    <xf numFmtId="0" fontId="27" fillId="39" borderId="0" xfId="1057" applyFont="1" applyFill="1">
      <alignment horizontal="center" vertical="top" wrapText="1"/>
    </xf>
    <xf numFmtId="0" fontId="43" fillId="39" borderId="23" xfId="1058" applyFont="1" applyFill="1" applyBorder="1">
      <alignment horizontal="center" vertical="center" wrapText="1"/>
    </xf>
    <xf numFmtId="14" fontId="27" fillId="40" borderId="34" xfId="1059" applyFont="1" applyFill="1" applyBorder="1" applyNumberFormat="1">
      <alignment horizontal="left" vertical="center" wrapText="1"/>
    </xf>
    <xf numFmtId="49" fontId="88" fillId="38" borderId="23" xfId="1060" applyFont="1" applyFill="1" applyBorder="1" applyNumberFormat="1">
      <alignment horizontal="left" vertical="center" wrapText="1"/>
      <protection locked="0"/>
    </xf>
    <xf numFmtId="0" fontId="23" fillId="38" borderId="21" xfId="1061" applyFont="1" applyFill="1" applyBorder="1">
      <alignment horizontal="left" vertical="center" wrapText="1" indent="2"/>
      <protection locked="0"/>
    </xf>
    <xf numFmtId="0" fontId="49" fillId="0" borderId="29" xfId="1062" applyFont="1" applyBorder="1">
      <alignment horizontal="center" vertical="center" wrapText="1"/>
    </xf>
    <xf numFmtId="49" fontId="27" fillId="0" borderId="23" xfId="1063" applyFont="1" applyBorder="1" applyNumberFormat="1">
      <alignment horizontal="center" vertical="top" wrapText="1"/>
    </xf>
    <xf numFmtId="0" fontId="23" fillId="37" borderId="23" xfId="1064" applyFont="1" applyFill="1" applyBorder="1">
      <alignment horizontal="left" vertical="top" wrapText="1" indent="1"/>
    </xf>
    <xf numFmtId="49" fontId="27" fillId="40" borderId="32" xfId="1065" applyFont="1" applyFill="1" applyBorder="1" applyNumberFormat="1">
      <alignment horizontal="center" vertical="top" wrapText="1"/>
    </xf>
    <xf numFmtId="296" fontId="23" fillId="38" borderId="23" xfId="1066" applyFont="1" applyFill="1" applyBorder="1" applyNumberFormat="1">
      <alignment horizontal="center" vertical="top" wrapText="1"/>
      <protection locked="0"/>
    </xf>
    <xf numFmtId="296" fontId="23" fillId="35" borderId="23" xfId="1067" applyFont="1" applyFill="1" applyBorder="1" applyNumberFormat="1">
      <alignment horizontal="center" vertical="top" wrapText="1"/>
      <protection locked="0"/>
    </xf>
    <xf numFmtId="49" fontId="27" fillId="40" borderId="23" xfId="1068" applyFont="1" applyFill="1" applyBorder="1" applyNumberFormat="1">
      <alignment horizontal="left" vertical="top" wrapText="1"/>
    </xf>
    <xf numFmtId="49" fontId="27" fillId="38" borderId="23" xfId="1069" applyFont="1" applyFill="1" applyBorder="1" applyNumberFormat="1">
      <alignment horizontal="left" vertical="top" wrapText="1"/>
      <protection locked="0"/>
    </xf>
    <xf numFmtId="49" fontId="23" fillId="37" borderId="23" xfId="1070" applyFont="1" applyFill="1" applyBorder="1" applyNumberFormat="1">
      <alignment horizontal="center" vertical="top" wrapText="1"/>
    </xf>
    <xf numFmtId="0" fontId="27" fillId="37" borderId="23" xfId="1071" applyFont="1" applyFill="1" applyBorder="1">
      <alignment horizontal="center" vertical="top" wrapText="1"/>
    </xf>
    <xf numFmtId="0" fontId="27" fillId="35" borderId="23" xfId="1072" applyFont="1" applyFill="1" applyBorder="1">
      <alignment horizontal="left" vertical="top" wrapText="1"/>
      <protection locked="0"/>
    </xf>
    <xf numFmtId="49" fontId="27" fillId="40" borderId="23" xfId="1073" applyFont="1" applyFill="1" applyBorder="1" applyNumberFormat="1">
      <alignment horizontal="center" vertical="top" wrapText="1"/>
    </xf>
    <xf numFmtId="49" fontId="27" fillId="38" borderId="32" xfId="1074" applyFont="1" applyFill="1" applyBorder="1" applyNumberFormat="1">
      <alignment horizontal="left" vertical="center" wrapText="1" indent="1"/>
      <protection locked="0"/>
    </xf>
    <xf numFmtId="0" fontId="27" fillId="0" borderId="29" xfId="1075" applyFont="1" applyBorder="1">
      <alignment vertical="top" wrapText="1"/>
    </xf>
    <xf numFmtId="49" fontId="27" fillId="40" borderId="30" xfId="1076" applyFont="1" applyFill="1" applyBorder="1" applyNumberFormat="1">
      <alignment horizontal="center" vertical="top" wrapText="1"/>
    </xf>
    <xf numFmtId="49" fontId="23" fillId="38" borderId="23" xfId="1077" applyFont="1" applyFill="1" applyBorder="1" applyNumberFormat="1">
      <alignment horizontal="center" vertical="top" wrapText="1"/>
      <protection locked="0"/>
    </xf>
    <xf numFmtId="49" fontId="23" fillId="35" borderId="23" xfId="1078" applyFont="1" applyFill="1" applyBorder="1" applyNumberFormat="1">
      <alignment horizontal="center" vertical="top" wrapText="1"/>
      <protection locked="0"/>
    </xf>
    <xf numFmtId="49" fontId="27" fillId="40" borderId="21" xfId="1079" applyFont="1" applyFill="1" applyBorder="1" applyNumberFormat="1">
      <alignment horizontal="center" vertical="top" wrapText="1"/>
    </xf>
    <xf numFmtId="49" fontId="27" fillId="0" borderId="42" xfId="1080" applyFont="1" applyBorder="1" applyNumberFormat="1">
      <alignment horizontal="center" vertical="top" wrapText="1"/>
    </xf>
    <xf numFmtId="0" fontId="23" fillId="37" borderId="42" xfId="1081" applyFont="1" applyFill="1" applyBorder="1">
      <alignment horizontal="left" vertical="top" wrapText="1" indent="1"/>
    </xf>
    <xf numFmtId="49" fontId="27" fillId="40" borderId="42" xfId="1082" applyFont="1" applyFill="1" applyBorder="1" applyNumberFormat="1">
      <alignment horizontal="center" vertical="top" wrapText="1"/>
    </xf>
    <xf numFmtId="49" fontId="23" fillId="38" borderId="42" xfId="1083" applyFont="1" applyFill="1" applyBorder="1" applyNumberFormat="1">
      <alignment horizontal="center" vertical="top" wrapText="1"/>
      <protection locked="0"/>
    </xf>
    <xf numFmtId="49" fontId="23" fillId="35" borderId="42" xfId="1084" applyFont="1" applyFill="1" applyBorder="1" applyNumberFormat="1">
      <alignment horizontal="center" vertical="top" wrapText="1"/>
      <protection locked="0"/>
    </xf>
    <xf numFmtId="49" fontId="27" fillId="40" borderId="42" xfId="1085" applyFont="1" applyFill="1" applyBorder="1" applyNumberFormat="1">
      <alignment horizontal="left" vertical="top" wrapText="1"/>
    </xf>
    <xf numFmtId="49" fontId="27" fillId="38" borderId="42" xfId="1086" applyFont="1" applyFill="1" applyBorder="1" applyNumberFormat="1">
      <alignment horizontal="left" vertical="top" wrapText="1"/>
      <protection locked="0"/>
    </xf>
    <xf numFmtId="49" fontId="23" fillId="37" borderId="42" xfId="1087" applyFont="1" applyFill="1" applyBorder="1" applyNumberFormat="1">
      <alignment horizontal="center" vertical="top" wrapText="1"/>
    </xf>
    <xf numFmtId="0" fontId="27" fillId="37" borderId="42" xfId="1088" applyFont="1" applyFill="1" applyBorder="1">
      <alignment horizontal="center" vertical="top" wrapText="1"/>
    </xf>
    <xf numFmtId="0" fontId="27" fillId="35" borderId="42" xfId="1089" applyFont="1" applyFill="1" applyBorder="1">
      <alignment horizontal="left" vertical="top" wrapText="1"/>
      <protection locked="0"/>
    </xf>
    <xf numFmtId="0" fontId="89" fillId="0" borderId="63" xfId="1090" applyFont="1" applyBorder="1">
      <alignment horizontal="left" vertical="center" indent="1"/>
    </xf>
    <xf numFmtId="0" fontId="89" fillId="0" borderId="64" xfId="1091" applyFont="1" applyBorder="1">
      <alignment horizontal="left" vertical="center" indent="1"/>
    </xf>
    <xf numFmtId="0" fontId="23" fillId="0" borderId="64" xfId="1092" applyFont="1" applyBorder="1">
      <alignment horizontal="left" vertical="center" wrapText="1"/>
    </xf>
    <xf numFmtId="0" fontId="27" fillId="0" borderId="64" xfId="1093" applyFont="1" applyBorder="1">
      <alignment vertical="center" wrapText="1"/>
    </xf>
    <xf numFmtId="0" fontId="27" fillId="0" borderId="65" xfId="1094" applyFont="1" applyBorder="1">
      <alignment vertical="center" wrapText="1"/>
    </xf>
    <xf numFmtId="0" fontId="27" fillId="0" borderId="66" xfId="1095" applyFont="1" applyBorder="1">
      <alignment vertical="center" wrapText="1"/>
    </xf>
    <xf numFmtId="49" fontId="37" fillId="0" borderId="20" xfId="1096" applyFont="1" applyBorder="1" applyNumberFormat="1">
      <alignment horizontal="center" vertical="center" wrapText="1"/>
    </xf>
    <xf numFmtId="49" fontId="37" fillId="0" borderId="20" xfId="1097" applyFont="1" applyBorder="1" applyNumberFormat="1">
      <alignment horizontal="left" vertical="center" wrapText="1"/>
    </xf>
    <xf numFmtId="49" fontId="37" fillId="0" borderId="21" xfId="1098" applyFont="1" applyBorder="1" applyNumberFormat="1">
      <alignment horizontal="center" vertical="center" wrapText="1"/>
    </xf>
    <xf numFmtId="49" fontId="90" fillId="0" borderId="44" xfId="1099" applyFont="1" applyBorder="1" applyNumberFormat="1">
      <alignment horizontal="left" vertical="center" indent="1"/>
    </xf>
    <xf numFmtId="49" fontId="90" fillId="0" borderId="44" xfId="1100" applyFont="1" applyBorder="1" applyNumberFormat="1">
      <alignment horizontal="center" vertical="center"/>
    </xf>
    <xf numFmtId="3" fontId="37" fillId="0" borderId="23" xfId="1101" applyFont="1" applyBorder="1" applyNumberFormat="1">
      <alignment horizontal="center" vertical="center" wrapText="1"/>
    </xf>
    <xf numFmtId="49" fontId="91" fillId="0" borderId="20" xfId="1102" applyFont="1" applyBorder="1" applyNumberFormat="1">
      <alignment horizontal="center" vertical="center" wrapText="1"/>
    </xf>
    <xf numFmtId="0" fontId="90" fillId="0" borderId="23" xfId="1103" applyFont="1" applyBorder="1">
      <alignment horizontal="center" vertical="center"/>
    </xf>
    <xf numFmtId="49" fontId="37" fillId="0" borderId="32" xfId="1104" applyFont="1" applyBorder="1" applyNumberFormat="1">
      <alignment horizontal="left" vertical="center" wrapText="1" indent="1"/>
    </xf>
    <xf numFmtId="49" fontId="90" fillId="0" borderId="21" xfId="1105" applyFont="1" applyBorder="1" applyNumberFormat="1">
      <alignment horizontal="left" vertical="center" indent="1"/>
    </xf>
    <xf numFmtId="49" fontId="90" fillId="0" borderId="25" xfId="1106" applyFont="1" applyBorder="1" applyNumberFormat="1">
      <alignment horizontal="left" vertical="center" indent="1"/>
    </xf>
    <xf numFmtId="49" fontId="90" fillId="0" borderId="25" xfId="1107" applyFont="1" applyBorder="1" applyNumberFormat="1">
      <alignment vertical="top" wrapText="1"/>
    </xf>
    <xf numFmtId="49" fontId="90" fillId="0" borderId="20" xfId="1108" applyFont="1" applyBorder="1" applyNumberFormat="1">
      <alignment vertical="top" wrapText="1"/>
    </xf>
    <xf numFmtId="49" fontId="37" fillId="0" borderId="42" xfId="1109" applyFont="1" applyBorder="1" applyNumberFormat="1">
      <alignment horizontal="left" vertical="center" wrapText="1" indent="1"/>
    </xf>
    <xf numFmtId="0" fontId="90" fillId="0" borderId="23" xfId="1110" applyFont="1" applyBorder="1">
      <alignment horizontal="left" vertical="center" wrapText="1" indent="1"/>
    </xf>
    <xf numFmtId="4" fontId="37" fillId="0" borderId="52" xfId="1111" applyFont="1" applyBorder="1" applyNumberFormat="1">
      <alignment horizontal="right" vertical="center" wrapText="1"/>
    </xf>
    <xf numFmtId="49" fontId="37" fillId="0" borderId="30" xfId="1112" applyFont="1" applyBorder="1" applyNumberFormat="1">
      <alignment horizontal="left" vertical="center" wrapText="1" indent="1"/>
    </xf>
    <xf numFmtId="49" fontId="37" fillId="0" borderId="25" xfId="1113" applyFont="1" applyBorder="1" applyNumberFormat="1">
      <alignment horizontal="left" vertical="center" indent="1"/>
    </xf>
    <xf numFmtId="49" fontId="90" fillId="0" borderId="67" xfId="1114" applyFont="1" applyBorder="1" applyNumberFormat="1">
      <alignment vertical="top" wrapText="1"/>
    </xf>
    <xf numFmtId="49" fontId="90" fillId="0" borderId="67" xfId="1115" applyFont="1" applyBorder="1" applyNumberFormat="1">
      <alignment horizontal="left" vertical="center" indent="1"/>
    </xf>
    <xf numFmtId="49" fontId="27" fillId="37" borderId="68" xfId="1116" applyFont="1" applyFill="1" applyBorder="1" applyNumberFormat="1">
      <alignment horizontal="center" vertical="center" wrapText="1"/>
    </xf>
    <xf numFmtId="0" fontId="23" fillId="41" borderId="69" xfId="1117" applyFont="1" applyFill="1" applyBorder="1">
      <alignment horizontal="left" vertical="center"/>
    </xf>
    <xf numFmtId="49" fontId="47" fillId="41" borderId="70" xfId="1118" applyFont="1" applyFill="1" applyBorder="1" applyNumberFormat="1">
      <alignment horizontal="left" vertical="center" indent="1"/>
    </xf>
    <xf numFmtId="0" fontId="27" fillId="41" borderId="69" xfId="1119" applyFont="1" applyFill="1" applyBorder="1">
      <alignment vertical="center" wrapText="1"/>
    </xf>
    <xf numFmtId="0" fontId="27" fillId="41" borderId="70" xfId="1120" applyFont="1" applyFill="1" applyBorder="1">
      <alignment vertical="center" wrapText="1"/>
    </xf>
    <xf numFmtId="49" fontId="23" fillId="37" borderId="42" xfId="1121" applyFont="1" applyFill="1" applyBorder="1" applyNumberFormat="1">
      <alignment vertical="top"/>
    </xf>
    <xf numFmtId="49" fontId="23" fillId="0" borderId="42" xfId="1122" applyFont="1" applyBorder="1" applyNumberFormat="1">
      <alignment vertical="top"/>
    </xf>
    <xf numFmtId="49" fontId="27" fillId="40" borderId="32" xfId="1123" applyFont="1" applyFill="1" applyBorder="1" applyNumberFormat="1">
      <alignment vertical="center" wrapText="1"/>
    </xf>
    <xf numFmtId="49" fontId="23" fillId="38" borderId="42" xfId="1124" applyFont="1" applyFill="1" applyBorder="1" applyNumberFormat="1">
      <alignment vertical="top"/>
      <protection locked="0"/>
    </xf>
    <xf numFmtId="49" fontId="92" fillId="0" borderId="23" xfId="1125" applyFont="1" applyBorder="1" applyNumberFormat="1">
      <alignment horizontal="center" vertical="center" wrapText="1"/>
    </xf>
    <xf numFmtId="0" fontId="48" fillId="0" borderId="23" xfId="1126" applyFont="1" applyBorder="1">
      <alignment horizontal="center" vertical="center"/>
    </xf>
    <xf numFmtId="49" fontId="27" fillId="40" borderId="32" xfId="1127" applyFont="1" applyFill="1" applyBorder="1" applyNumberFormat="1">
      <alignment horizontal="left" vertical="center" wrapText="1" indent="1"/>
    </xf>
    <xf numFmtId="49" fontId="93" fillId="41" borderId="21" xfId="1128" applyFont="1" applyFill="1" applyBorder="1" applyNumberFormat="1">
      <alignment horizontal="left" vertical="center" indent="1"/>
    </xf>
    <xf numFmtId="49" fontId="93" fillId="41" borderId="25" xfId="1129" applyFont="1" applyFill="1" applyBorder="1" applyNumberFormat="1">
      <alignment horizontal="left" vertical="center" indent="1"/>
    </xf>
    <xf numFmtId="49" fontId="48" fillId="41" borderId="25" xfId="1130" applyFont="1" applyFill="1" applyBorder="1" applyNumberFormat="1">
      <alignment vertical="top" wrapText="1"/>
    </xf>
    <xf numFmtId="49" fontId="23" fillId="38" borderId="32" xfId="1131" applyFont="1" applyFill="1" applyBorder="1" applyNumberFormat="1">
      <alignment vertical="top"/>
      <protection locked="0"/>
    </xf>
    <xf numFmtId="14" fontId="27" fillId="40" borderId="42" xfId="1132" applyFont="1" applyFill="1" applyBorder="1" applyNumberFormat="1">
      <alignment horizontal="left" vertical="center" wrapText="1" indent="1"/>
    </xf>
    <xf numFmtId="14" fontId="27" fillId="40" borderId="28" xfId="1133" applyFont="1" applyFill="1" applyBorder="1" applyNumberFormat="1">
      <alignment horizontal="left" vertical="center" wrapText="1" indent="1"/>
    </xf>
    <xf numFmtId="49" fontId="27" fillId="40" borderId="42" xfId="1134" applyFont="1" applyFill="1" applyBorder="1" applyNumberFormat="1">
      <alignment vertical="center" wrapText="1"/>
    </xf>
    <xf numFmtId="49" fontId="27" fillId="40" borderId="42" xfId="1135" applyFont="1" applyFill="1" applyBorder="1" applyNumberFormat="1">
      <alignment horizontal="left" vertical="center" wrapText="1" indent="1"/>
    </xf>
    <xf numFmtId="49" fontId="27" fillId="37" borderId="23" xfId="1136" applyFont="1" applyFill="1" applyBorder="1" applyNumberFormat="1">
      <alignment horizontal="left" vertical="center" wrapText="1"/>
    </xf>
    <xf numFmtId="0" fontId="48" fillId="40" borderId="23" xfId="1137" applyFont="1" applyFill="1" applyBorder="1">
      <alignment horizontal="left" vertical="center" wrapText="1" indent="1"/>
    </xf>
    <xf numFmtId="49" fontId="27" fillId="40" borderId="30" xfId="1138" applyFont="1" applyFill="1" applyBorder="1" applyNumberFormat="1">
      <alignment vertical="center" wrapText="1"/>
    </xf>
    <xf numFmtId="49" fontId="27" fillId="40" borderId="30" xfId="1139" applyFont="1" applyFill="1" applyBorder="1" applyNumberFormat="1">
      <alignment horizontal="left" vertical="center" wrapText="1" indent="1"/>
    </xf>
    <xf numFmtId="49" fontId="23" fillId="38" borderId="30" xfId="1140" applyFont="1" applyFill="1" applyBorder="1" applyNumberFormat="1">
      <alignment vertical="top"/>
      <protection locked="0"/>
    </xf>
    <xf numFmtId="49" fontId="92" fillId="0" borderId="42" xfId="1141" applyFont="1" applyBorder="1" applyNumberFormat="1">
      <alignment horizontal="center" vertical="top" wrapText="1"/>
    </xf>
    <xf numFmtId="0" fontId="48" fillId="0" borderId="20" xfId="1142" applyFont="1" applyBorder="1">
      <alignment horizontal="center" vertical="center"/>
    </xf>
    <xf numFmtId="49" fontId="27" fillId="40" borderId="20" xfId="1143" applyFont="1" applyFill="1" applyBorder="1" applyNumberFormat="1">
      <alignment horizontal="left" vertical="center" wrapText="1"/>
    </xf>
    <xf numFmtId="49" fontId="93" fillId="41" borderId="43" xfId="1144" applyFont="1" applyFill="1" applyBorder="1" applyNumberFormat="1">
      <alignment horizontal="left" vertical="center" indent="1"/>
    </xf>
    <xf numFmtId="49" fontId="90" fillId="41" borderId="44" xfId="1145" applyFont="1" applyFill="1" applyBorder="1" applyNumberFormat="1">
      <alignment horizontal="center" vertical="center"/>
    </xf>
    <xf numFmtId="49" fontId="93" fillId="41" borderId="44" xfId="1146" applyFont="1" applyFill="1" applyBorder="1" applyNumberFormat="1">
      <alignment horizontal="left" vertical="center" indent="1"/>
    </xf>
    <xf numFmtId="3" fontId="27" fillId="38" borderId="23" xfId="1147" applyFont="1" applyFill="1" applyBorder="1" applyNumberFormat="1">
      <alignment horizontal="center" vertical="center" wrapText="1"/>
      <protection locked="0"/>
    </xf>
    <xf numFmtId="49" fontId="27" fillId="40" borderId="21" xfId="1148" applyFont="1" applyFill="1" applyBorder="1" applyNumberFormat="1">
      <alignment horizontal="center" vertical="center" wrapText="1"/>
    </xf>
    <xf numFmtId="49" fontId="48" fillId="41" borderId="20" xfId="1149" applyFont="1" applyFill="1" applyBorder="1" applyNumberFormat="1">
      <alignment vertical="top" wrapText="1"/>
    </xf>
    <xf numFmtId="49" fontId="48" fillId="41" borderId="67" xfId="1150" applyFont="1" applyFill="1" applyBorder="1" applyNumberFormat="1">
      <alignment vertical="top" wrapText="1"/>
    </xf>
    <xf numFmtId="49" fontId="93" fillId="41" borderId="67" xfId="1151" applyFont="1" applyFill="1" applyBorder="1" applyNumberFormat="1">
      <alignment horizontal="left" vertical="center" indent="1"/>
    </xf>
    <xf numFmtId="0" fontId="89" fillId="0" borderId="71" xfId="1152" applyFont="1" applyBorder="1">
      <alignment horizontal="left" vertical="center" indent="1"/>
    </xf>
    <xf numFmtId="49" fontId="27" fillId="0" borderId="72" xfId="1153" applyFont="1" applyBorder="1" applyNumberFormat="1">
      <alignment horizontal="center" vertical="center"/>
    </xf>
    <xf numFmtId="0" fontId="27" fillId="0" borderId="72" xfId="1154" applyFont="1" applyBorder="1">
      <alignment horizontal="right" vertical="center"/>
    </xf>
    <xf numFmtId="0" fontId="27" fillId="0" borderId="72" xfId="1155" applyFont="1" applyBorder="1">
      <alignment horizontal="center" vertical="center"/>
    </xf>
    <xf numFmtId="0" fontId="27" fillId="0" borderId="25" xfId="1156" applyFont="1" applyBorder="1">
      <alignment horizontal="right" vertical="center"/>
    </xf>
    <xf numFmtId="0" fontId="27" fillId="0" borderId="20" xfId="1157" applyFont="1" applyBorder="1">
      <alignment horizontal="right" vertical="center"/>
    </xf>
    <xf numFmtId="49" fontId="27" fillId="35" borderId="23" xfId="1158" applyFont="1" applyFill="1" applyBorder="1" applyNumberFormat="1">
      <alignment horizontal="left" vertical="center" indent="1"/>
      <protection locked="0"/>
    </xf>
    <xf numFmtId="0" fontId="27" fillId="50" borderId="23" xfId="1159" applyFont="1" applyFill="1" applyBorder="1">
      <alignment horizontal="right" vertical="center"/>
    </xf>
    <xf numFmtId="4" fontId="27" fillId="35" borderId="23" xfId="1160" applyFont="1" applyFill="1" applyBorder="1" applyNumberFormat="1">
      <alignment horizontal="right" vertical="center"/>
      <protection locked="0"/>
    </xf>
    <xf numFmtId="49" fontId="47" fillId="41" borderId="73" xfId="1161" applyFont="1" applyFill="1" applyBorder="1" applyNumberFormat="1">
      <alignment horizontal="left" vertical="center" indent="1"/>
    </xf>
    <xf numFmtId="49" fontId="47" fillId="53" borderId="20" xfId="1162" applyFont="1" applyFill="1" applyBorder="1" applyNumberFormat="1">
      <alignment horizontal="left" vertical="center" indent="1"/>
    </xf>
    <xf numFmtId="0" fontId="43" fillId="0" borderId="30" xfId="1163" applyFont="1" applyBorder="1">
      <alignment vertical="center" wrapText="1"/>
    </xf>
    <xf numFmtId="2" fontId="43" fillId="0" borderId="30" xfId="1164" applyFont="1" applyBorder="1" applyNumberFormat="1">
      <alignment horizontal="center" vertical="center" wrapText="1"/>
    </xf>
    <xf numFmtId="49" fontId="43" fillId="0" borderId="21" xfId="1165" applyFont="1" applyBorder="1" applyNumberFormat="1">
      <alignment horizontal="left" vertical="center"/>
    </xf>
    <xf numFmtId="49" fontId="43" fillId="0" borderId="25" xfId="1166" applyFont="1" applyBorder="1" applyNumberFormat="1">
      <alignment horizontal="left" vertical="center" indent="1"/>
    </xf>
    <xf numFmtId="49" fontId="43" fillId="0" borderId="25" xfId="1167" applyFont="1" applyBorder="1" applyNumberFormat="1">
      <alignment horizontal="left" vertical="center"/>
    </xf>
    <xf numFmtId="49" fontId="43" fillId="0" borderId="20" xfId="1168" applyFont="1" applyBorder="1" applyNumberFormat="1">
      <alignment horizontal="left" vertical="center" indent="1"/>
    </xf>
    <xf numFmtId="0" fontId="43" fillId="0" borderId="23" xfId="1169" applyFont="1" applyBorder="1">
      <alignment horizontal="left" vertical="center" indent="1"/>
    </xf>
    <xf numFmtId="49" fontId="23" fillId="0" borderId="26" xfId="1170" applyFont="1" applyBorder="1" applyNumberFormat="1">
      <alignment vertical="top"/>
    </xf>
    <xf numFmtId="49" fontId="49" fillId="0" borderId="32" xfId="1171" applyFont="1" applyBorder="1" applyNumberFormat="1">
      <alignment horizontal="center" vertical="top" wrapText="1"/>
    </xf>
    <xf numFmtId="49" fontId="27" fillId="38" borderId="21" xfId="1172" applyFont="1" applyFill="1" applyBorder="1" applyNumberFormat="1">
      <alignment horizontal="left" vertical="center" wrapText="1" indent="1"/>
      <protection locked="0"/>
    </xf>
    <xf numFmtId="49" fontId="23" fillId="0" borderId="20" xfId="1173" applyFont="1" applyBorder="1" applyNumberFormat="1">
      <alignment horizontal="center" vertical="center" wrapText="1"/>
    </xf>
    <xf numFmtId="49" fontId="23" fillId="38" borderId="21" xfId="1174" applyFont="1" applyFill="1" applyBorder="1" applyNumberFormat="1">
      <alignment horizontal="left" vertical="center" wrapText="1"/>
      <protection locked="0"/>
    </xf>
    <xf numFmtId="49" fontId="23" fillId="0" borderId="34" xfId="1175" applyFont="1" applyBorder="1" applyNumberFormat="1">
      <alignment horizontal="center" vertical="center" wrapText="1"/>
    </xf>
    <xf numFmtId="49" fontId="23" fillId="41" borderId="35" xfId="1176" applyFont="1" applyFill="1" applyBorder="1" applyNumberFormat="1">
      <alignment horizontal="center" vertical="center"/>
    </xf>
    <xf numFmtId="49" fontId="23" fillId="41" borderId="25" xfId="1177" applyFont="1" applyFill="1" applyBorder="1" applyNumberFormat="1">
      <alignment horizontal="center" vertical="center"/>
    </xf>
    <xf numFmtId="49" fontId="27" fillId="0" borderId="30" xfId="1178" applyFont="1" applyBorder="1" applyNumberFormat="1">
      <alignment horizontal="center" vertical="top" wrapText="1"/>
    </xf>
    <xf numFmtId="49" fontId="23" fillId="0" borderId="28" xfId="1179" applyFont="1" applyBorder="1" applyNumberFormat="1">
      <alignment vertical="top"/>
    </xf>
    <xf numFmtId="49" fontId="23" fillId="0" borderId="29" xfId="1180" applyFont="1" applyBorder="1" applyNumberFormat="1">
      <alignment vertical="top"/>
    </xf>
    <xf numFmtId="0" fontId="27" fillId="40" borderId="23" xfId="1181" applyFont="1" applyFill="1" applyBorder="1">
      <alignment horizontal="left" vertical="top" wrapText="1"/>
    </xf>
    <xf numFmtId="0" fontId="23" fillId="40" borderId="23" xfId="1182" applyFont="1" applyFill="1" applyBorder="1">
      <alignment horizontal="lef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49" fontId="23" fillId="40" borderId="23" xfId="1186" applyFont="1" applyFill="1" applyBorder="1" applyNumberFormat="1">
      <alignment horizontal="left" vertical="top"/>
    </xf>
    <xf numFmtId="49" fontId="23" fillId="35" borderId="23" xfId="1187" applyFont="1" applyFill="1" applyBorder="1" applyNumberFormat="1">
      <alignment horizontal="left" vertical="top"/>
      <protection locked="0"/>
    </xf>
    <xf numFmtId="49" fontId="23" fillId="40" borderId="23" xfId="1188" applyFont="1" applyFill="1" applyBorder="1" applyNumberFormat="1">
      <alignment horizontal="left" vertical="center" wrapText="1"/>
    </xf>
    <xf numFmtId="0" fontId="23" fillId="41" borderId="25" xfId="1189" applyFont="1" applyFill="1" applyBorder="1">
      <alignment vertical="center"/>
    </xf>
    <xf numFmtId="49" fontId="23" fillId="0" borderId="42" xfId="1190" applyFont="1" applyBorder="1" applyNumberFormat="1">
      <alignment horizontal="left" vertical="top"/>
    </xf>
    <xf numFmtId="49" fontId="23" fillId="40" borderId="42" xfId="1191" applyFont="1" applyFill="1" applyBorder="1" applyNumberFormat="1">
      <alignment horizontal="left" vertical="top"/>
    </xf>
    <xf numFmtId="49" fontId="23" fillId="35" borderId="42" xfId="1192" applyFont="1" applyFill="1" applyBorder="1" applyNumberFormat="1">
      <alignment horizontal="left" vertical="top"/>
      <protection locked="0"/>
    </xf>
    <xf numFmtId="49" fontId="27" fillId="40" borderId="0" xfId="1193" applyFont="1" applyFill="1" applyNumberFormat="1">
      <alignment horizontal="center" vertical="center" wrapText="1"/>
    </xf>
    <xf numFmtId="0" fontId="47" fillId="0" borderId="42" xfId="1194" applyFont="1" applyBorder="1">
      <alignment horizontal="left" vertical="center"/>
    </xf>
    <xf numFmtId="49" fontId="23" fillId="40" borderId="42" xfId="1195" applyFont="1" applyFill="1" applyBorder="1" applyNumberFormat="1">
      <alignment horizontal="left" vertical="center" wrapText="1"/>
    </xf>
    <xf numFmtId="0" fontId="47" fillId="35" borderId="42" xfId="1196" applyFont="1" applyFill="1" applyBorder="1">
      <alignment horizontal="left" vertical="center"/>
      <protection locked="0"/>
    </xf>
    <xf numFmtId="0" fontId="47" fillId="38" borderId="42" xfId="1197" applyFont="1" applyFill="1" applyBorder="1">
      <alignment horizontal="left" vertical="center"/>
      <protection locked="0"/>
    </xf>
    <xf numFmtId="49" fontId="43" fillId="0" borderId="21" xfId="1198" applyFont="1" applyBorder="1" applyNumberFormat="1">
      <alignment horizontal="left" vertical="center" wrapText="1"/>
    </xf>
    <xf numFmtId="0" fontId="43" fillId="0" borderId="21" xfId="1199" applyFont="1" applyBorder="1">
      <alignment horizontal="left" vertical="center"/>
    </xf>
    <xf numFmtId="0" fontId="43" fillId="0" borderId="25" xfId="1200" applyFont="1" applyBorder="1">
      <alignment horizontal="left" vertical="center"/>
    </xf>
    <xf numFmtId="0" fontId="47" fillId="41" borderId="34" xfId="1201" applyFont="1" applyFill="1" applyBorder="1">
      <alignment horizontal="left" vertical="center"/>
    </xf>
    <xf numFmtId="49" fontId="23" fillId="35" borderId="42" xfId="1202" applyFont="1" applyFill="1" applyBorder="1" applyNumberFormat="1">
      <alignment vertical="top"/>
      <protection locked="0"/>
    </xf>
    <xf numFmtId="49" fontId="27" fillId="0" borderId="42" xfId="1203" applyFont="1" applyBorder="1" applyNumberFormat="1">
      <alignment horizontal="center" vertical="center"/>
    </xf>
    <xf numFmtId="49" fontId="27" fillId="0" borderId="42" xfId="1204" applyFont="1" applyBorder="1" applyNumberFormat="1">
      <alignment vertical="center" wrapText="1"/>
    </xf>
    <xf numFmtId="0" fontId="27" fillId="0" borderId="29" xfId="1205" applyFont="1" applyBorder="1">
      <alignment horizontal="center" vertical="center"/>
    </xf>
    <xf numFmtId="49" fontId="49" fillId="0" borderId="42" xfId="1206" applyFont="1" applyBorder="1" applyNumberFormat="1">
      <alignment vertical="center" wrapText="1"/>
    </xf>
    <xf numFmtId="0" fontId="27" fillId="40" borderId="32" xfId="1207" applyFont="1" applyFill="1" applyBorder="1">
      <alignment horizontal="left" vertical="center" wrapText="1"/>
    </xf>
    <xf numFmtId="49" fontId="27" fillId="40" borderId="32" xfId="1208" applyFont="1" applyFill="1" applyBorder="1" applyNumberFormat="1">
      <alignment horizontal="left" vertical="center" wrapText="1"/>
    </xf>
    <xf numFmtId="0" fontId="27" fillId="0" borderId="42" xfId="1209" applyFont="1" applyBorder="1">
      <alignment horizontal="left" vertical="center" wrapText="1"/>
    </xf>
    <xf numFmtId="49" fontId="27" fillId="0" borderId="42" xfId="1210" applyFont="1" applyBorder="1" applyNumberFormat="1">
      <alignment horizontal="left" vertical="center" wrapText="1"/>
    </xf>
    <xf numFmtId="0" fontId="27" fillId="40" borderId="42" xfId="1211" applyFont="1" applyFill="1" applyBorder="1">
      <alignment horizontal="left" vertical="center" wrapText="1"/>
    </xf>
    <xf numFmtId="0" fontId="47" fillId="0" borderId="30" xfId="1212" applyFont="1" applyBorder="1">
      <alignment horizontal="left" vertical="center"/>
    </xf>
    <xf numFmtId="0" fontId="47" fillId="41" borderId="33" xfId="1213"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49" fontId="27" fillId="38" borderId="32" xfId="1216" applyFont="1" applyFill="1" applyBorder="1" applyNumberFormat="1">
      <alignment horizontal="left" vertical="center" wrapText="1"/>
      <protection locked="0"/>
    </xf>
    <xf numFmtId="49" fontId="49" fillId="0" borderId="42" xfId="1217" applyFont="1" applyBorder="1" applyNumberFormat="1">
      <alignment horizontal="center" vertical="center" wrapText="1"/>
    </xf>
    <xf numFmtId="0" fontId="47" fillId="41" borderId="33" xfId="1218" applyFont="1" applyFill="1" applyBorder="1">
      <alignment vertical="center"/>
    </xf>
    <xf numFmtId="49" fontId="27" fillId="35" borderId="32" xfId="1219" applyFont="1" applyFill="1" applyBorder="1" applyNumberFormat="1">
      <alignment horizontal="left" vertical="center" wrapText="1"/>
      <protection locked="0"/>
    </xf>
    <xf numFmtId="49" fontId="56" fillId="41" borderId="21" xfId="1220" applyFont="1" applyFill="1" applyBorder="1" applyNumberFormat="1">
      <alignment vertical="top"/>
    </xf>
    <xf numFmtId="49" fontId="56" fillId="41" borderId="25" xfId="1221" applyFont="1" applyFill="1" applyBorder="1" applyNumberFormat="1">
      <alignment vertical="top"/>
    </xf>
    <xf numFmtId="49" fontId="94" fillId="0" borderId="23" xfId="1222" applyFont="1" applyBorder="1" applyNumberFormat="1">
      <alignment vertical="top" wrapText="1"/>
    </xf>
    <xf numFmtId="49" fontId="33" fillId="0" borderId="23" xfId="1223" applyFont="1" applyBorder="1" applyNumberFormat="1">
      <alignment horizontal="center" vertical="top" wrapText="1"/>
    </xf>
    <xf numFmtId="49" fontId="33" fillId="50" borderId="23" xfId="1224" applyFont="1" applyFill="1" applyBorder="1" applyNumberFormat="1">
      <alignment horizontal="center" vertical="top"/>
    </xf>
    <xf numFmtId="49" fontId="33" fillId="0" borderId="23" xfId="1225" applyFont="1" applyBorder="1" applyNumberFormat="1">
      <alignment vertical="top" wrapText="1"/>
    </xf>
    <xf numFmtId="0" fontId="33" fillId="0" borderId="23" xfId="1226" applyFont="1" applyBorder="1">
      <alignment vertical="top" wrapText="1"/>
    </xf>
    <xf numFmtId="49" fontId="33" fillId="0" borderId="23" xfId="1227" applyFont="1" applyBorder="1" applyNumberFormat="1">
      <alignment vertical="top"/>
    </xf>
    <xf numFmtId="49" fontId="94" fillId="0" borderId="23" xfId="1228" applyFont="1" applyBorder="1" applyNumberFormat="1">
      <alignment vertical="top"/>
    </xf>
    <xf numFmtId="0" fontId="94" fillId="0" borderId="23" xfId="1229" applyFont="1" applyBorder="1">
      <alignment vertical="top" wrapText="1"/>
    </xf>
    <xf numFmtId="49" fontId="94" fillId="0" borderId="23" xfId="1230" applyFont="1" applyBorder="1" applyNumberFormat="1">
      <alignment horizontal="center" vertical="top" wrapText="1"/>
    </xf>
    <xf numFmtId="49" fontId="94" fillId="50" borderId="23" xfId="1231" applyFont="1" applyFill="1" applyBorder="1" applyNumberFormat="1">
      <alignment horizontal="center" vertical="top" wrapText="1"/>
    </xf>
    <xf numFmtId="49" fontId="33" fillId="50" borderId="23" xfId="1232" applyFont="1" applyFill="1" applyBorder="1" applyNumberFormat="1">
      <alignment horizontal="center" vertical="top" wrapText="1"/>
    </xf>
    <xf numFmtId="49" fontId="94" fillId="0" borderId="23" xfId="1233" applyFont="1" applyBorder="1" applyNumberFormat="1">
      <alignment horizontal="left" vertical="top" wrapText="1"/>
    </xf>
    <xf numFmtId="0" fontId="33" fillId="50" borderId="23" xfId="1234" applyFont="1" applyFill="1" applyBorder="1">
      <alignment horizontal="center" vertical="top" wrapText="1"/>
    </xf>
    <xf numFmtId="0" fontId="94" fillId="50" borderId="23" xfId="1235" applyFont="1" applyFill="1" applyBorder="1">
      <alignment horizontal="right" vertical="center" wrapText="1"/>
    </xf>
    <xf numFmtId="49" fontId="94" fillId="0" borderId="21" xfId="1236" applyFont="1" applyBorder="1" applyNumberFormat="1">
      <alignment horizontal="center" vertical="top" wrapText="1"/>
    </xf>
    <xf numFmtId="49" fontId="94" fillId="0" borderId="25" xfId="1237" applyFont="1" applyBorder="1" applyNumberFormat="1">
      <alignment horizontal="center" vertical="top" wrapText="1"/>
    </xf>
    <xf numFmtId="49" fontId="94" fillId="0" borderId="20" xfId="1238" applyFont="1" applyBorder="1" applyNumberFormat="1">
      <alignment horizontal="center" vertical="top" wrapText="1"/>
    </xf>
    <xf numFmtId="0" fontId="94" fillId="0" borderId="23" xfId="1239" applyFont="1" applyBorder="1">
      <alignment horizontal="left" vertical="top" wrapText="1"/>
    </xf>
    <xf numFmtId="49" fontId="94" fillId="50" borderId="23" xfId="1240" applyFont="1" applyFill="1" applyBorder="1" applyNumberFormat="1">
      <alignment horizontal="left" vertical="top" wrapText="1"/>
    </xf>
    <xf numFmtId="0" fontId="94" fillId="50" borderId="23" xfId="1241" applyFont="1" applyFill="1" applyBorder="1">
      <alignment horizontal="center" vertical="center" wrapText="1"/>
    </xf>
    <xf numFmtId="49" fontId="94" fillId="0" borderId="32" xfId="1242" applyFont="1" applyBorder="1" applyNumberFormat="1">
      <alignment horizontal="center" vertical="top" wrapText="1"/>
    </xf>
    <xf numFmtId="49" fontId="94" fillId="0" borderId="42" xfId="1243" applyFont="1" applyBorder="1" applyNumberFormat="1">
      <alignment horizontal="center" vertical="top" wrapText="1"/>
    </xf>
    <xf numFmtId="0" fontId="94" fillId="0" borderId="32" xfId="1244" applyFont="1" applyBorder="1">
      <alignment horizontal="left" vertical="top" wrapText="1"/>
    </xf>
    <xf numFmtId="49" fontId="94" fillId="0" borderId="33" xfId="1245" applyFont="1" applyBorder="1" applyNumberFormat="1">
      <alignment horizontal="center" vertical="top" wrapText="1"/>
    </xf>
    <xf numFmtId="0" fontId="94" fillId="0" borderId="20" xfId="1246" applyFont="1" applyBorder="1">
      <alignment horizontal="left" vertical="top" wrapText="1"/>
    </xf>
    <xf numFmtId="49" fontId="94" fillId="0" borderId="30" xfId="1247" applyFont="1" applyBorder="1" applyNumberFormat="1">
      <alignment horizontal="center" vertical="top" wrapText="1"/>
    </xf>
    <xf numFmtId="49" fontId="94" fillId="0" borderId="35" xfId="1248" applyFont="1" applyBorder="1" applyNumberFormat="1">
      <alignment horizontal="center" vertical="top" wrapText="1"/>
    </xf>
    <xf numFmtId="49" fontId="94" fillId="0" borderId="28" xfId="1249" applyFont="1" applyBorder="1" applyNumberFormat="1">
      <alignment horizontal="center" vertical="top" wrapText="1"/>
    </xf>
    <xf numFmtId="0" fontId="94" fillId="0" borderId="32" xfId="1250" applyFont="1" applyBorder="1">
      <alignment vertical="top" wrapText="1"/>
    </xf>
    <xf numFmtId="49" fontId="33" fillId="0" borderId="23" xfId="1251" applyFont="1" applyBorder="1" applyNumberFormat="1">
      <alignment horizontal="left" vertical="top" wrapText="1"/>
    </xf>
    <xf numFmtId="0" fontId="33" fillId="0" borderId="21" xfId="1252" applyFont="1" applyBorder="1">
      <alignment horizontal="center" vertical="center" wrapText="1"/>
    </xf>
    <xf numFmtId="0" fontId="33" fillId="0" borderId="21" xfId="1253" applyFont="1" applyBorder="1">
      <alignment horizontal="center" vertical="center"/>
    </xf>
    <xf numFmtId="49" fontId="33" fillId="0" borderId="23" xfId="1254" applyFont="1" applyBorder="1" applyNumberFormat="1">
      <alignment horizontal="center" vertical="center" wrapText="1"/>
    </xf>
    <xf numFmtId="0" fontId="33" fillId="0" borderId="23" xfId="1255" applyFont="1" applyBorder="1">
      <alignment vertical="center" wrapText="1"/>
    </xf>
    <xf numFmtId="49" fontId="94" fillId="0" borderId="21" xfId="1256" applyFont="1" applyBorder="1" applyNumberFormat="1">
      <alignment horizontal="left" vertical="top" wrapText="1"/>
    </xf>
    <xf numFmtId="0" fontId="33" fillId="0" borderId="23" xfId="1257" applyFont="1" applyBorder="1">
      <alignment horizontal="center" vertical="center" wrapText="1"/>
    </xf>
    <xf numFmtId="0" fontId="33" fillId="0" borderId="32" xfId="1258" applyFont="1" applyBorder="1">
      <alignment vertical="center" wrapText="1"/>
    </xf>
    <xf numFmtId="0" fontId="33" fillId="0" borderId="30" xfId="1259" applyFont="1" applyBorder="1">
      <alignment vertical="center" wrapText="1"/>
    </xf>
    <xf numFmtId="49" fontId="94" fillId="0" borderId="35" xfId="1260" applyFont="1" applyBorder="1" applyNumberFormat="1">
      <alignment horizontal="left" vertical="top" wrapText="1"/>
    </xf>
    <xf numFmtId="49" fontId="94" fillId="0" borderId="20" xfId="1261" applyFont="1" applyBorder="1" applyNumberFormat="1">
      <alignment horizontal="left" vertical="top" wrapText="1"/>
    </xf>
    <xf numFmtId="49" fontId="33" fillId="0" borderId="32" xfId="1262" applyFont="1" applyBorder="1" applyNumberFormat="1">
      <alignment horizontal="center" vertical="center" wrapText="1"/>
    </xf>
    <xf numFmtId="49" fontId="33" fillId="0" borderId="30" xfId="1263" applyFont="1" applyBorder="1" applyNumberFormat="1">
      <alignment horizontal="center" vertical="center" wrapText="1"/>
    </xf>
    <xf numFmtId="0" fontId="33" fillId="0" borderId="32" xfId="1264" applyFont="1" applyBorder="1">
      <alignment horizontal="center" vertical="center" wrapText="1"/>
    </xf>
    <xf numFmtId="49" fontId="94" fillId="0" borderId="42" xfId="1265" applyFont="1" applyBorder="1" applyNumberFormat="1">
      <alignment horizontal="left" vertical="top" wrapText="1"/>
    </xf>
    <xf numFmtId="0" fontId="94" fillId="0" borderId="42" xfId="1266" applyFont="1" applyBorder="1">
      <alignment horizontal="left" vertical="top" wrapText="1"/>
    </xf>
    <xf numFmtId="0" fontId="21" fillId="0" borderId="26" xfId="1267" applyFont="1" applyBorder="1">
      <alignment horizontal="left" vertical="center" wrapText="1" indent="1"/>
    </xf>
    <xf numFmtId="0" fontId="21" fillId="0" borderId="45" xfId="1268" applyFont="1" applyBorder="1">
      <alignment horizontal="left" vertical="center" wrapText="1" indent="1"/>
    </xf>
    <xf numFmtId="4" fontId="27" fillId="37" borderId="23" xfId="1269" applyFont="1" applyFill="1" applyBorder="1" applyNumberFormat="1">
      <alignment horizontal="left" vertical="center" wrapText="1"/>
    </xf>
    <xf numFmtId="49" fontId="73" fillId="41" borderId="21" xfId="1270" applyFont="1" applyFill="1" applyBorder="1" applyNumberFormat="1">
      <alignment horizontal="left" vertical="center"/>
    </xf>
    <xf numFmtId="49" fontId="95" fillId="41" borderId="25" xfId="1271" applyFont="1" applyFill="1" applyBorder="1" applyNumberFormat="1">
      <alignment horizontal="left" vertical="center" indent="3"/>
    </xf>
    <xf numFmtId="49" fontId="55" fillId="41" borderId="25" xfId="1272" applyFont="1" applyFill="1" applyBorder="1" applyNumberFormat="1">
      <alignment horizontal="center" vertical="center" wrapText="1"/>
    </xf>
    <xf numFmtId="49" fontId="56" fillId="41" borderId="25" xfId="1273" applyFont="1" applyFill="1" applyBorder="1" applyNumberFormat="1">
      <alignment horizontal="center" vertical="center" wrapText="1"/>
    </xf>
    <xf numFmtId="49" fontId="56" fillId="41" borderId="20" xfId="1274" applyFont="1" applyFill="1" applyBorder="1" applyNumberFormat="1">
      <alignment horizontal="center" vertical="center" wrapText="1"/>
    </xf>
    <xf numFmtId="49" fontId="95" fillId="41" borderId="25" xfId="1275" applyFont="1" applyFill="1" applyBorder="1" applyNumberFormat="1">
      <alignment horizontal="left" vertical="center" indent="2"/>
    </xf>
    <xf numFmtId="49" fontId="95" fillId="41" borderId="25" xfId="1276" applyFont="1" applyFill="1" applyBorder="1" applyNumberFormat="1">
      <alignment horizontal="left" vertical="center" indent="1"/>
    </xf>
    <xf numFmtId="49" fontId="56" fillId="41" borderId="21" xfId="1277" applyFont="1" applyFill="1" applyBorder="1" applyNumberFormat="1">
      <alignment horizontal="left" vertical="top"/>
    </xf>
    <xf numFmtId="49" fontId="95" fillId="41" borderId="25" xfId="1278" applyFont="1" applyFill="1" applyBorder="1" applyNumberFormat="1">
      <alignment horizontal="left" vertical="center"/>
    </xf>
    <xf numFmtId="49" fontId="23" fillId="0" borderId="23" xfId="1279" applyFont="1" applyBorder="1" applyNumberFormat="1">
      <alignment horizontal="center" vertical="top"/>
    </xf>
    <xf numFmtId="49" fontId="23" fillId="0" borderId="21" xfId="1280" applyFont="1" applyBorder="1" applyNumberFormat="1">
      <alignment horizontal="center" vertical="top"/>
    </xf>
    <xf numFmtId="49" fontId="23" fillId="54" borderId="32" xfId="1281" applyFont="1" applyFill="1" applyBorder="1" applyNumberFormat="1">
      <alignment vertical="top"/>
    </xf>
    <xf numFmtId="49" fontId="23" fillId="55" borderId="23" xfId="1282" applyFont="1" applyFill="1" applyBorder="1" applyNumberFormat="1">
      <alignment vertical="top"/>
    </xf>
    <xf numFmtId="49" fontId="23" fillId="0" borderId="25" xfId="1283" applyFont="1" applyBorder="1" applyNumberFormat="1">
      <alignment horizontal="center" vertical="top"/>
    </xf>
    <xf numFmtId="49" fontId="23" fillId="3" borderId="23" xfId="1284" applyFont="1" applyFill="1" applyBorder="1" applyNumberFormat="1">
      <alignment vertical="top"/>
    </xf>
    <xf numFmtId="49" fontId="23" fillId="56" borderId="23" xfId="1285" applyFont="1" applyFill="1" applyBorder="1" applyNumberFormat="1">
      <alignment vertical="top"/>
    </xf>
    <xf numFmtId="49" fontId="23" fillId="16" borderId="32" xfId="1286" applyFont="1" applyFill="1" applyBorder="1" applyNumberFormat="1">
      <alignment vertical="top"/>
    </xf>
    <xf numFmtId="49" fontId="23" fillId="5" borderId="21" xfId="1287" applyFont="1" applyFill="1" applyBorder="1" applyNumberFormat="1">
      <alignment vertical="top"/>
    </xf>
    <xf numFmtId="49" fontId="23" fillId="5" borderId="23" xfId="1288" applyFont="1" applyFill="1" applyBorder="1" applyNumberFormat="1">
      <alignment vertical="top"/>
    </xf>
    <xf numFmtId="49" fontId="23" fillId="16" borderId="23" xfId="1289" applyFont="1" applyFill="1" applyBorder="1" applyNumberFormat="1">
      <alignment vertical="top"/>
    </xf>
    <xf numFmtId="49" fontId="23" fillId="39" borderId="0" xfId="1290" applyFont="1" applyFill="1" applyNumberFormat="1">
      <alignment vertical="top"/>
    </xf>
    <xf numFmtId="0" fontId="23" fillId="0" borderId="0" xfId="1291" applyFont="1"/>
    <xf numFmtId="49" fontId="27" fillId="37" borderId="60" xfId="1292" applyFont="1" applyFill="1" applyBorder="1" applyNumberFormat="1">
      <alignment horizontal="center" vertical="top"/>
    </xf>
    <xf numFmtId="49" fontId="96" fillId="0" borderId="24" xfId="1293" applyFont="1" applyBorder="1" applyNumberFormat="1">
      <alignment vertical="top" wrapText="1"/>
    </xf>
    <xf numFmtId="0" fontId="23" fillId="0" borderId="24" xfId="1294" applyFont="1" applyBorder="1">
      <alignment vertical="top" wrapText="1"/>
    </xf>
    <xf numFmtId="0" fontId="21" fillId="0" borderId="74" xfId="1295" applyFont="1" applyBorder="1">
      <alignment vertical="top" wrapText="1"/>
    </xf>
    <xf numFmtId="0" fontId="23" fillId="0" borderId="23" xfId="1296" applyFont="1" applyBorder="1">
      <alignment vertical="top" wrapText="1"/>
    </xf>
    <xf numFmtId="49" fontId="23" fillId="0" borderId="32" xfId="1297" applyFont="1" applyBorder="1" applyNumberFormat="1">
      <alignment vertical="top"/>
    </xf>
    <xf numFmtId="0" fontId="31" fillId="0" borderId="24" xfId="1298" applyFont="1" applyBorder="1">
      <alignment vertical="center" wrapText="1"/>
    </xf>
    <xf numFmtId="0" fontId="21" fillId="0" borderId="0" xfId="1299" applyFont="1">
      <alignment vertical="top" wrapText="1"/>
    </xf>
    <xf numFmtId="0" fontId="27" fillId="0" borderId="24" xfId="1300" applyFont="1" applyBorder="1">
      <alignment vertical="center" wrapText="1"/>
    </xf>
    <xf numFmtId="0" fontId="20" fillId="0" borderId="0" xfId="48" applyFont="1">
      <alignment vertical="center" wrapText="1"/>
    </xf>
    <xf numFmtId="0" fontId="20" fillId="0" borderId="0" xfId="49" applyFont="1">
      <alignment vertical="center"/>
    </xf>
    <xf numFmtId="0" fontId="21" fillId="33" borderId="10" xfId="50" applyFont="1" applyFill="1" applyBorder="1">
      <alignment horizontal="center" vertical="center" wrapText="1"/>
    </xf>
    <xf numFmtId="0" fontId="21" fillId="33" borderId="11" xfId="51" applyFont="1" applyFill="1" applyBorder="1">
      <alignment horizontal="center" vertical="center" wrapText="1"/>
    </xf>
    <xf numFmtId="0" fontId="21" fillId="33" borderId="12" xfId="52" applyFont="1" applyFill="1" applyBorder="1">
      <alignment horizontal="center" vertical="center" wrapText="1"/>
    </xf>
    <xf numFmtId="0" fontId="21" fillId="34" borderId="13" xfId="53" applyFont="1" applyFill="1" applyBorder="1">
      <alignment horizontal="right" vertical="center" wrapText="1" indent="1"/>
    </xf>
    <xf numFmtId="0" fontId="21" fillId="34" borderId="14" xfId="54" applyFont="1" applyFill="1" applyBorder="1">
      <alignment horizontal="right" vertical="center" wrapText="1" indent="1"/>
    </xf>
    <xf numFmtId="0" fontId="23" fillId="35" borderId="15" xfId="56" applyFont="1" applyFill="1" applyBorder="1">
      <alignment horizontal="center" vertical="center" wrapText="1"/>
    </xf>
    <xf numFmtId="0" fontId="24" fillId="0" borderId="13" xfId="57" applyFont="1" applyBorder="1">
      <alignment vertical="center" wrapText="1"/>
    </xf>
    <xf numFmtId="0" fontId="23" fillId="36" borderId="15" xfId="58" applyFont="1" applyFill="1" applyBorder="1">
      <alignment horizontal="center" vertical="center" wrapText="1"/>
    </xf>
    <xf numFmtId="0" fontId="24" fillId="0" borderId="13" xfId="59" applyFont="1" applyBorder="1">
      <alignment horizontal="left" vertical="center" wrapText="1"/>
    </xf>
    <xf numFmtId="0" fontId="23" fillId="37" borderId="15" xfId="60" applyFont="1" applyFill="1" applyBorder="1">
      <alignment horizontal="center" vertical="center" wrapText="1"/>
    </xf>
    <xf numFmtId="0" fontId="23" fillId="38" borderId="15" xfId="61" applyFont="1" applyFill="1" applyBorder="1">
      <alignment horizontal="center" vertical="center" wrapText="1"/>
    </xf>
    <xf numFmtId="0" fontId="21" fillId="34" borderId="0" xfId="62" applyFont="1" applyFill="1">
      <alignment horizontal="right" vertical="center" wrapText="1" indent="1"/>
    </xf>
    <xf numFmtId="0" fontId="25" fillId="0" borderId="13" xfId="63" applyFont="1" applyBorder="1">
      <alignment horizontal="left" vertical="center" wrapText="1"/>
    </xf>
    <xf numFmtId="0" fontId="25" fillId="0" borderId="16" xfId="64" applyFont="1" applyBorder="1">
      <alignment horizontal="left" vertical="center" wrapText="1"/>
    </xf>
    <xf numFmtId="0" fontId="21" fillId="34" borderId="15" xfId="65" applyFont="1" applyFill="1" applyBorder="1">
      <alignment horizontal="right" vertical="center" wrapText="1" indent="1"/>
    </xf>
    <xf numFmtId="0" fontId="21" fillId="34" borderId="17" xfId="66" applyFont="1" applyFill="1" applyBorder="1">
      <alignment horizontal="right" vertical="center" wrapText="1" indent="1"/>
    </xf>
    <xf numFmtId="0" fontId="24" fillId="0" borderId="13" xfId="67" applyFont="1" applyBorder="1">
      <alignment wrapText="1"/>
    </xf>
    <xf numFmtId="0" fontId="24" fillId="0" borderId="0" xfId="68" applyFont="1">
      <alignment vertical="center" wrapText="1"/>
    </xf>
    <xf numFmtId="0" fontId="24" fillId="0" borderId="0" xfId="69" applyFont="1">
      <alignment vertical="top" wrapText="1"/>
    </xf>
    <xf numFmtId="0" fontId="21" fillId="34" borderId="18" xfId="70" applyFont="1" applyFill="1" applyBorder="1">
      <alignment horizontal="right" vertical="center" wrapText="1" indent="1"/>
    </xf>
    <xf numFmtId="0" fontId="21" fillId="34" borderId="19" xfId="71" applyFont="1" applyFill="1" applyBorder="1">
      <alignment horizontal="right" vertical="center" wrapText="1" indent="1"/>
    </xf>
    <xf numFmtId="0" fontId="22" fillId="0" borderId="18" xfId="72" applyFont="1" applyBorder="1">
      <alignment wrapText="1"/>
    </xf>
    <xf numFmtId="0" fontId="22" fillId="0" borderId="19" xfId="73" applyFont="1" applyBorder="1">
      <alignment wrapText="1"/>
    </xf>
    <xf numFmtId="0" fontId="22" fillId="0" borderId="19" xfId="74" applyFont="1" applyBorder="1">
      <alignment vertical="center" wrapText="1"/>
    </xf>
    <xf numFmtId="0" fontId="26" fillId="0" borderId="0" xfId="75" applyFont="1">
      <alignment vertical="center" wrapText="1"/>
    </xf>
    <xf numFmtId="0" fontId="27" fillId="0" borderId="0" xfId="76" applyFont="1">
      <alignment horizontal="left" vertical="top" indent="1"/>
    </xf>
    <xf numFmtId="0" fontId="28" fillId="0" borderId="0" xfId="77" applyFont="1">
      <alignment vertical="center" wrapText="1"/>
    </xf>
    <xf numFmtId="0" fontId="23" fillId="0" borderId="0" xfId="78" applyFont="1">
      <alignment horizontal="left" vertical="center" indent="1"/>
    </xf>
    <xf numFmtId="0" fontId="27" fillId="0" borderId="0" xfId="79" applyFont="1">
      <alignment vertical="center" wrapText="1"/>
    </xf>
    <xf numFmtId="0" fontId="29" fillId="39" borderId="0" xfId="80" applyFont="1" applyFill="1">
      <alignment vertical="center" wrapText="1"/>
    </xf>
    <xf numFmtId="0" fontId="29" fillId="0" borderId="0" xfId="81" applyFont="1">
      <alignment vertical="center" wrapText="1"/>
    </xf>
    <xf numFmtId="0" fontId="30" fillId="39" borderId="0" xfId="82" applyFont="1" applyFill="1">
      <alignment vertical="center" wrapText="1"/>
    </xf>
    <xf numFmtId="0" fontId="27" fillId="0" borderId="20" xfId="83" applyFont="1" applyBorder="1">
      <alignment horizontal="center" vertical="center" wrapText="1"/>
    </xf>
    <xf numFmtId="0" fontId="27" fillId="0" borderId="21" xfId="84" applyFont="1" applyBorder="1">
      <alignment horizontal="center" vertical="center" wrapText="1"/>
    </xf>
    <xf numFmtId="0" fontId="31" fillId="39" borderId="0" xfId="85" applyFont="1" applyFill="1">
      <alignment vertical="center" wrapText="1"/>
    </xf>
    <xf numFmtId="0" fontId="29" fillId="39" borderId="0" xfId="86" applyFont="1" applyFill="1">
      <alignment horizontal="right" vertical="center" wrapText="1" indent="1"/>
    </xf>
    <xf numFmtId="0" fontId="32" fillId="39" borderId="0" xfId="87" applyFont="1" applyFill="1">
      <alignment horizontal="center" vertical="center" wrapText="1"/>
    </xf>
    <xf numFmtId="0" fontId="27" fillId="39" borderId="22" xfId="88" applyFont="1" applyFill="1" applyBorder="1">
      <alignment horizontal="right" vertical="center" wrapText="1" indent="1"/>
    </xf>
    <xf numFmtId="0" fontId="23" fillId="37" borderId="23" xfId="89" applyFont="1" applyFill="1" applyBorder="1">
      <alignment horizontal="left" vertical="center" wrapText="1" indent="1"/>
    </xf>
    <xf numFmtId="0" fontId="34" fillId="39" borderId="0" xfId="91" applyFont="1" applyFill="1">
      <alignment horizontal="center" vertical="center" wrapText="1"/>
    </xf>
    <xf numFmtId="0" fontId="29" fillId="39" borderId="0" xfId="92" applyFont="1" applyFill="1">
      <alignment horizontal="left" vertical="center" wrapText="1" indent="1"/>
    </xf>
    <xf numFmtId="0" fontId="27" fillId="39" borderId="0" xfId="93" applyFont="1" applyFill="1">
      <alignment horizontal="center" vertical="center" wrapText="1"/>
    </xf>
    <xf numFmtId="0" fontId="27" fillId="38" borderId="23" xfId="94" applyFont="1" applyFill="1" applyBorder="1">
      <alignment horizontal="left" vertical="top" wrapText="1" indent="1"/>
      <protection locked="0"/>
    </xf>
    <xf numFmtId="0" fontId="27" fillId="0" borderId="0" xfId="95" applyFont="1">
      <alignment horizontal="left" vertical="center" wrapText="1"/>
    </xf>
    <xf numFmtId="0" fontId="36" fillId="0" borderId="0" xfId="99" applyFont="1">
      <alignment horizontal="left" vertical="center" indent="1"/>
    </xf>
    <xf numFmtId="0" fontId="37" fillId="0" borderId="0" xfId="100" applyFont="1">
      <alignment vertical="center" wrapText="1"/>
    </xf>
    <xf numFmtId="0" fontId="27" fillId="39" borderId="0" xfId="101" applyFont="1" applyFill="1">
      <alignment vertical="center" wrapText="1"/>
    </xf>
    <xf numFmtId="0" fontId="23" fillId="38" borderId="23" xfId="105" applyFont="1" applyFill="1" applyBorder="1">
      <alignment horizontal="left" vertical="center" wrapText="1" indent="1"/>
      <protection locked="0"/>
    </xf>
    <xf numFmtId="0" fontId="23" fillId="39" borderId="0" xfId="108" applyFont="1" applyFill="1">
      <alignment horizontal="right" vertical="center" wrapText="1" indent="1"/>
    </xf>
    <xf numFmtId="0" fontId="38" fillId="0" borderId="0" xfId="109" applyFont="1">
      <alignment horizontal="left" vertical="center" wrapText="1"/>
    </xf>
    <xf numFmtId="0" fontId="27" fillId="39" borderId="0" xfId="110" applyFont="1" applyFill="1">
      <alignment horizontal="right" vertical="center" wrapText="1" indent="1"/>
    </xf>
    <xf numFmtId="0" fontId="27" fillId="0" borderId="0" xfId="111" applyFont="1">
      <alignment horizontal="center" vertical="center" wrapText="1"/>
    </xf>
    <xf numFmtId="0" fontId="38" fillId="0" borderId="0" xfId="112" applyFont="1">
      <alignment vertical="center" wrapText="1"/>
    </xf>
    <xf numFmtId="0" fontId="23" fillId="39" borderId="0" xfId="113" applyFont="1" applyFill="1">
      <alignment horizontal="left" vertical="center" wrapText="1" indent="1"/>
    </xf>
    <xf numFmtId="0" fontId="39" fillId="39" borderId="0" xfId="115" applyFont="1" applyFill="1">
      <alignment horizontal="center" vertical="center" wrapText="1"/>
    </xf>
    <xf numFmtId="0" fontId="23" fillId="39" borderId="22" xfId="118" applyFont="1" applyFill="1" applyBorder="1">
      <alignment horizontal="right" vertical="center" wrapText="1" indent="1"/>
    </xf>
    <xf numFmtId="0" fontId="27" fillId="38" borderId="23" xfId="120" applyFont="1" applyFill="1" applyBorder="1">
      <alignment horizontal="left" vertical="center" wrapText="1" indent="1"/>
      <protection locked="0"/>
    </xf>
    <xf numFmtId="0" fontId="40" fillId="39" borderId="0" xfId="121" applyFont="1" applyFill="1">
      <alignment horizontal="right" vertical="center" wrapText="1" indent="1"/>
    </xf>
    <xf numFmtId="0" fontId="40" fillId="39" borderId="0" xfId="122" applyFont="1" applyFill="1">
      <alignment horizontal="left" vertical="center" wrapText="1" indent="1"/>
    </xf>
    <xf numFmtId="0" fontId="27" fillId="40" borderId="23" xfId="124" applyFont="1" applyFill="1" applyBorder="1">
      <alignment horizontal="left" vertical="center" wrapText="1" indent="1"/>
    </xf>
    <xf numFmtId="0" fontId="27" fillId="0" borderId="0" xfId="127" applyFont="1">
      <alignment horizontal="left" vertical="center" wrapText="1" indent="4"/>
    </xf>
    <xf numFmtId="0" fontId="33" fillId="0" borderId="0" xfId="131" applyFont="1">
      <alignment horizontal="left" vertical="center" wrapText="1"/>
    </xf>
    <xf numFmtId="0" fontId="28" fillId="0" borderId="0" xfId="132" applyFont="1">
      <alignment horizontal="left" vertical="center" wrapText="1"/>
    </xf>
    <xf numFmtId="0" fontId="42" fillId="0" borderId="0" xfId="133" applyFont="1">
      <alignment vertical="center" wrapText="1"/>
    </xf>
    <xf numFmtId="0" fontId="28" fillId="0" borderId="0" xfId="134" applyFont="1">
      <alignment horizontal="center" vertical="center" wrapText="1"/>
    </xf>
    <xf numFmtId="0" fontId="43" fillId="0" borderId="0" xfId="135" applyFont="1">
      <alignment horizontal="left" vertical="center" indent="1"/>
    </xf>
    <xf numFmtId="0" fontId="43" fillId="0" borderId="0" xfId="136" applyFont="1">
      <alignment horizontal="center" vertical="center" wrapText="1"/>
    </xf>
    <xf numFmtId="0" fontId="43" fillId="0" borderId="0" xfId="137" applyFont="1">
      <alignment horizontal="left" vertical="center" wrapText="1" indent="1"/>
    </xf>
    <xf numFmtId="0" fontId="43" fillId="0" borderId="0" xfId="138" applyFont="1">
      <alignment vertical="center" wrapText="1"/>
    </xf>
    <xf numFmtId="0" fontId="44" fillId="0" borderId="0" xfId="139" applyFont="1">
      <alignment vertical="center" wrapText="1"/>
    </xf>
    <xf numFmtId="0" fontId="45" fillId="0" borderId="0" xfId="140" applyFont="1">
      <alignment vertical="center" wrapText="1"/>
    </xf>
    <xf numFmtId="0" fontId="27" fillId="0" borderId="25" xfId="141" applyFont="1" applyBorder="1">
      <alignment horizontal="left" vertical="center" wrapText="1" indent="1"/>
    </xf>
    <xf numFmtId="0" fontId="27" fillId="0" borderId="25" xfId="142" applyFont="1" applyBorder="1">
      <alignment horizontal="center" vertical="center" wrapText="1"/>
    </xf>
    <xf numFmtId="0" fontId="43" fillId="0" borderId="28" xfId="150" applyFont="1" applyBorder="1">
      <alignment vertical="center"/>
    </xf>
    <xf numFmtId="0" fontId="43" fillId="0" borderId="0" xfId="151" applyFont="1">
      <alignment vertical="center"/>
    </xf>
    <xf numFmtId="0" fontId="27" fillId="0" borderId="23" xfId="152" applyFont="1" applyBorder="1">
      <alignment horizontal="center" vertical="center" wrapText="1"/>
    </xf>
    <xf numFmtId="0" fontId="43" fillId="0" borderId="23" xfId="153" applyFont="1" applyBorder="1">
      <alignment horizontal="center" vertical="center" wrapText="1"/>
    </xf>
    <xf numFmtId="0" fontId="46" fillId="0" borderId="29" xfId="156" applyFont="1" applyBorder="1">
      <alignment vertical="top" wrapText="1"/>
    </xf>
    <xf numFmtId="0" fontId="27" fillId="0" borderId="30" xfId="157" applyFont="1" applyBorder="1">
      <alignment horizontal="center" vertical="center" wrapText="1"/>
    </xf>
    <xf numFmtId="0" fontId="43" fillId="0" borderId="30" xfId="158" applyFont="1" applyBorder="1">
      <alignment horizontal="center" vertical="center" wrapText="1"/>
    </xf>
    <xf numFmtId="0" fontId="37" fillId="0" borderId="23" xfId="162" applyFont="1" applyBorder="1">
      <alignment horizontal="center" vertical="center" wrapText="1"/>
    </xf>
    <xf numFmtId="0" fontId="37" fillId="0" borderId="0" xfId="170" applyFont="1">
      <alignment horizontal="center" vertical="center" wrapText="1"/>
    </xf>
    <xf numFmtId="0" fontId="46" fillId="0" borderId="0" xfId="171" applyFont="1">
      <alignment vertical="top" wrapText="1"/>
    </xf>
    <xf numFmtId="0" fontId="43" fillId="0" borderId="23" xfId="172" applyFont="1" applyBorder="1">
      <alignment horizontal="center" vertical="center"/>
    </xf>
    <xf numFmtId="0" fontId="37" fillId="0" borderId="30" xfId="173" applyFont="1" applyBorder="1">
      <alignment horizontal="center" vertical="center" wrapText="1"/>
    </xf>
    <xf numFmtId="0" fontId="27" fillId="0" borderId="31" xfId="178" applyFont="1" applyBorder="1">
      <alignment vertical="center" wrapText="1"/>
    </xf>
    <xf numFmtId="0" fontId="48" fillId="0" borderId="0" xfId="179" applyFont="1">
      <alignment vertical="center" wrapText="1"/>
    </xf>
    <xf numFmtId="0" fontId="49" fillId="0" borderId="0" xfId="180" applyFont="1">
      <alignment horizontal="center" vertical="center" wrapText="1"/>
    </xf>
    <xf numFmtId="0" fontId="50" fillId="0" borderId="0" xfId="181" applyFont="1">
      <alignment vertical="center"/>
    </xf>
    <xf numFmtId="0" fontId="23" fillId="0" borderId="0" xfId="182" applyFont="1">
      <alignment vertical="center"/>
    </xf>
    <xf numFmtId="0" fontId="27" fillId="0" borderId="27" xfId="183" applyFont="1" applyBorder="1">
      <alignment horizontal="left" vertical="center" wrapText="1" indent="1"/>
    </xf>
    <xf numFmtId="0" fontId="27" fillId="0" borderId="32" xfId="184" applyFont="1" applyBorder="1">
      <alignment horizontal="left" vertical="center" wrapText="1" indent="1"/>
    </xf>
    <xf numFmtId="0" fontId="27" fillId="0" borderId="33" xfId="185" applyFont="1" applyBorder="1">
      <alignment horizontal="left" vertical="center" wrapText="1" indent="1"/>
    </xf>
    <xf numFmtId="0" fontId="27" fillId="0" borderId="34" xfId="186" applyFont="1" applyBorder="1">
      <alignment horizontal="left" vertical="center" indent="1"/>
    </xf>
    <xf numFmtId="0" fontId="27" fillId="0" borderId="30" xfId="187" applyFont="1" applyBorder="1">
      <alignment horizontal="left" vertical="center" indent="1"/>
    </xf>
    <xf numFmtId="0" fontId="27" fillId="0" borderId="35" xfId="188" applyFont="1" applyBorder="1">
      <alignment horizontal="left" vertical="center" indent="1"/>
    </xf>
    <xf numFmtId="0" fontId="51" fillId="0" borderId="0" xfId="189" applyFont="1">
      <alignment vertical="center"/>
    </xf>
    <xf numFmtId="0" fontId="23" fillId="0" borderId="0" xfId="190" applyFont="1">
      <alignment horizontal="left" vertical="center" wrapText="1" indent="2"/>
    </xf>
    <xf numFmtId="0" fontId="27" fillId="42" borderId="0" xfId="191" applyFont="1" applyFill="1">
      <alignment horizontal="center" vertical="center" wrapText="1"/>
    </xf>
    <xf numFmtId="0" fontId="52" fillId="0" borderId="33" xfId="192" applyFont="1" applyBorder="1">
      <alignment horizontal="center" vertical="center" wrapText="1"/>
    </xf>
    <xf numFmtId="0" fontId="52" fillId="0" borderId="26" xfId="193" applyFont="1" applyBorder="1">
      <alignment horizontal="center" vertical="center" wrapText="1"/>
    </xf>
    <xf numFmtId="0" fontId="52" fillId="0" borderId="23" xfId="194" applyFont="1" applyBorder="1">
      <alignment horizontal="center" vertical="center" wrapText="1"/>
    </xf>
    <xf numFmtId="0" fontId="27" fillId="0" borderId="36" xfId="195" applyFont="1" applyBorder="1">
      <alignment horizontal="center" vertical="center" wrapText="1"/>
    </xf>
    <xf numFmtId="0" fontId="27" fillId="0" borderId="37" xfId="196" applyFont="1" applyBorder="1">
      <alignment horizontal="center" vertical="center" wrapText="1"/>
    </xf>
    <xf numFmtId="0" fontId="37" fillId="0" borderId="28" xfId="197" applyFont="1" applyBorder="1">
      <alignmen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0" borderId="32" xfId="209" applyFont="1" applyFill="1" applyBorder="1">
      <alignment horizontal="left" vertical="center" wrapText="1" indent="2"/>
    </xf>
    <xf numFmtId="0" fontId="27" fillId="0" borderId="41" xfId="212" applyFont="1" applyBorder="1">
      <alignment horizontal="center" vertical="center" wrapText="1"/>
    </xf>
    <xf numFmtId="0" fontId="27" fillId="40" borderId="32" xfId="213" applyFont="1" applyFill="1" applyBorder="1">
      <alignment horizontal="left" vertical="center" wrapText="1" indent="1"/>
    </xf>
    <xf numFmtId="0" fontId="27" fillId="0" borderId="0" xfId="217" applyFont="1">
      <alignment vertical="center"/>
    </xf>
    <xf numFmtId="0" fontId="37" fillId="0" borderId="0" xfId="218" applyFont="1">
      <alignment vertical="center"/>
    </xf>
    <xf numFmtId="0" fontId="46" fillId="0" borderId="23" xfId="220" applyFont="1" applyBorder="1">
      <alignment horizontal="center" vertical="center" wrapText="1"/>
    </xf>
    <xf numFmtId="0" fontId="27" fillId="40" borderId="42" xfId="222" applyFont="1" applyFill="1" applyBorder="1">
      <alignment horizontal="left" vertical="center" wrapText="1" indent="2"/>
    </xf>
    <xf numFmtId="0" fontId="27" fillId="40" borderId="30" xfId="223" applyFont="1" applyFill="1" applyBorder="1">
      <alignment horizontal="left" vertical="center" wrapText="1" indent="1"/>
    </xf>
    <xf numFmtId="0" fontId="53" fillId="0" borderId="32" xfId="225" applyFont="1" applyBorder="1">
      <alignment horizontal="center" vertical="center" wrapText="1"/>
    </xf>
    <xf numFmtId="0" fontId="54" fillId="0" borderId="0" xfId="226" applyFont="1">
      <alignment vertical="center"/>
    </xf>
    <xf numFmtId="0" fontId="27" fillId="40" borderId="30" xfId="227" applyFont="1" applyFill="1" applyBorder="1">
      <alignment horizontal="left" vertical="center" wrapText="1" indent="2"/>
    </xf>
    <xf numFmtId="0" fontId="46" fillId="0" borderId="29" xfId="231" applyFont="1" applyBorder="1">
      <alignment horizontal="center" vertical="center" wrapText="1"/>
    </xf>
    <xf numFmtId="0" fontId="52" fillId="40" borderId="23" xfId="233" applyFont="1" applyFill="1" applyBorder="1">
      <alignment horizontal="left" vertical="center" wrapText="1" indent="1"/>
      <protection locked="0"/>
    </xf>
    <xf numFmtId="0" fontId="52" fillId="40" borderId="23" xfId="235" applyFont="1" applyFill="1" applyBorder="1">
      <alignment horizontal="left" vertical="top" indent="1"/>
      <protection locked="0"/>
    </xf>
    <xf numFmtId="0" fontId="52" fillId="42" borderId="0" xfId="236" applyFont="1" applyFill="1">
      <alignment vertical="top"/>
    </xf>
    <xf numFmtId="0" fontId="27" fillId="0" borderId="27" xfId="238" applyFont="1" applyBorder="1">
      <alignment horizontal="left" vertical="top" wrapText="1" indent="1"/>
    </xf>
    <xf numFmtId="0" fontId="27" fillId="0" borderId="32" xfId="239" applyFont="1" applyBorder="1">
      <alignment horizontal="left" vertical="top" wrapText="1" indent="1"/>
    </xf>
    <xf numFmtId="0" fontId="27" fillId="0" borderId="33" xfId="240" applyFont="1" applyBorder="1">
      <alignment horizontal="left" vertical="top" wrapText="1" indent="1"/>
    </xf>
    <xf numFmtId="0" fontId="27" fillId="0" borderId="45" xfId="241" applyFont="1" applyBorder="1">
      <alignment horizontal="left" vertical="center" indent="1"/>
    </xf>
    <xf numFmtId="0" fontId="55" fillId="0" borderId="29" xfId="242" applyFont="1" applyBorder="1">
      <alignment horizontal="left" vertical="center" wrapText="1" indent="1"/>
    </xf>
    <xf numFmtId="0" fontId="55" fillId="0" borderId="42" xfId="243" applyFont="1" applyBorder="1">
      <alignment horizontal="left" vertical="center" wrapText="1" indent="1"/>
    </xf>
    <xf numFmtId="0" fontId="55" fillId="0" borderId="28" xfId="244" applyFont="1" applyBorder="1">
      <alignment horizontal="left" vertical="center" wrapText="1" indent="1"/>
    </xf>
    <xf numFmtId="0" fontId="56" fillId="0" borderId="0" xfId="245" applyFont="1">
      <alignment vertical="center"/>
    </xf>
    <xf numFmtId="0" fontId="23" fillId="0" borderId="23" xfId="246" applyFont="1" applyBorder="1">
      <alignment horizontal="center" vertical="center" wrapText="1"/>
    </xf>
    <xf numFmtId="0" fontId="23" fillId="0" borderId="23" xfId="249" applyFont="1" applyBorder="1">
      <alignment horizontal="center" vertical="center"/>
    </xf>
    <xf numFmtId="0" fontId="23" fillId="0" borderId="23" xfId="252" applyFont="1" applyBorder="1">
      <alignment horizontal="center" vertical="top"/>
    </xf>
    <xf numFmtId="0" fontId="27" fillId="0" borderId="23" xfId="253" applyFont="1" applyBorder="1">
      <alignment horizontal="left" vertical="top" wrapText="1"/>
    </xf>
    <xf numFmtId="0" fontId="27" fillId="40" borderId="32" xfId="254" applyFont="1" applyFill="1" applyBorder="1">
      <alignment horizontal="center" vertical="top" wrapText="1"/>
    </xf>
    <xf numFmtId="0" fontId="23" fillId="0" borderId="33" xfId="255" applyFont="1" applyBorder="1">
      <alignment horizontal="center" vertical="center"/>
    </xf>
    <xf numFmtId="0" fontId="23" fillId="0" borderId="26" xfId="256" applyFont="1" applyBorder="1">
      <alignment horizontal="center" vertical="center"/>
    </xf>
    <xf numFmtId="0" fontId="23" fillId="0" borderId="26" xfId="259" applyFont="1" applyBorder="1">
      <alignment horizontal="left" vertical="center" wrapText="1"/>
    </xf>
    <xf numFmtId="0" fontId="27" fillId="0" borderId="0" xfId="262" applyFont="1">
      <alignment horizontal="left" vertical="center" indent="1"/>
    </xf>
    <xf numFmtId="0" fontId="27" fillId="40" borderId="42" xfId="263" applyFont="1" applyFill="1" applyBorder="1">
      <alignment horizontal="center" vertical="top" wrapText="1"/>
    </xf>
    <xf numFmtId="0" fontId="23" fillId="0" borderId="28" xfId="264" applyFont="1" applyBorder="1">
      <alignment horizontal="center" vertical="center"/>
    </xf>
    <xf numFmtId="0" fontId="47" fillId="0" borderId="29" xfId="265" applyFont="1" applyBorder="1">
      <alignment horizontal="left" vertical="center"/>
    </xf>
    <xf numFmtId="0" fontId="27" fillId="40" borderId="30" xfId="267" applyFont="1" applyFill="1" applyBorder="1">
      <alignment horizontal="center" vertical="top" wrapText="1"/>
    </xf>
    <xf numFmtId="0" fontId="47" fillId="0" borderId="35" xfId="268" applyFont="1" applyBorder="1">
      <alignment horizontal="left" vertical="center"/>
    </xf>
    <xf numFmtId="0" fontId="47" fillId="0" borderId="45" xfId="269" applyFont="1" applyBorder="1">
      <alignment horizontal="left" vertical="center"/>
    </xf>
    <xf numFmtId="0" fontId="23" fillId="0" borderId="45" xfId="270" applyFont="1" applyBorder="1">
      <alignment vertical="center"/>
    </xf>
    <xf numFmtId="0" fontId="47" fillId="0" borderId="34" xfId="271" applyFont="1" applyBorder="1">
      <alignment horizontal="left" vertical="center"/>
    </xf>
    <xf numFmtId="0" fontId="27" fillId="38" borderId="23" xfId="272" applyFont="1" applyFill="1" applyBorder="1">
      <alignment horizontal="left" vertical="top" wrapText="1"/>
      <protection locked="0"/>
    </xf>
    <xf numFmtId="0" fontId="23" fillId="38" borderId="23" xfId="274" applyFont="1" applyFill="1" applyBorder="1">
      <alignment horizontal="left" vertical="top"/>
      <protection locked="0"/>
    </xf>
    <xf numFmtId="0" fontId="23" fillId="0" borderId="32" xfId="275" applyFont="1" applyBorder="1">
      <alignment horizontal="center" vertical="top"/>
    </xf>
    <xf numFmtId="0" fontId="27" fillId="0" borderId="32" xfId="276" applyFont="1" applyBorder="1">
      <alignment horizontal="left" vertical="top" wrapText="1"/>
    </xf>
    <xf numFmtId="0" fontId="23" fillId="0" borderId="42" xfId="277" applyFont="1" applyBorder="1">
      <alignment horizontal="center" vertical="top"/>
    </xf>
    <xf numFmtId="0" fontId="27" fillId="0" borderId="42" xfId="278" applyFont="1" applyBorder="1">
      <alignment horizontal="left" vertical="top" wrapText="1"/>
    </xf>
    <xf numFmtId="0" fontId="23" fillId="0" borderId="30" xfId="279" applyFont="1" applyBorder="1">
      <alignment horizontal="center" vertical="top"/>
    </xf>
    <xf numFmtId="0" fontId="27" fillId="0" borderId="30" xfId="280" applyFont="1" applyBorder="1">
      <alignment horizontal="left" vertical="top" wrapText="1"/>
    </xf>
    <xf numFmtId="0" fontId="23" fillId="0" borderId="0" xfId="281" applyFont="1">
      <alignment horizontal="left" vertical="top" wrapText="1"/>
    </xf>
    <xf numFmtId="0" fontId="23" fillId="0" borderId="0" xfId="282" applyFont="1" quotePrefix="1">
      <alignment horizontal="left" vertical="top" wrapText="1" indent="1"/>
    </xf>
    <xf numFmtId="0" fontId="27" fillId="0" borderId="26" xfId="286" applyFont="1" applyBorder="1">
      <alignment horizontal="left" vertical="center" wrapText="1" indent="1"/>
    </xf>
    <xf numFmtId="0" fontId="27" fillId="0" borderId="45" xfId="287" applyFont="1" applyBorder="1">
      <alignment horizontal="left" vertical="center" wrapText="1" indent="1"/>
    </xf>
    <xf numFmtId="0" fontId="27" fillId="0" borderId="33" xfId="288" applyFont="1" applyBorder="1">
      <alignment horizontal="center" vertical="center" wrapText="1"/>
    </xf>
    <xf numFmtId="0" fontId="27" fillId="0" borderId="27" xfId="289" applyFont="1" applyBorder="1">
      <alignment horizontal="center" vertical="center" wrapText="1"/>
    </xf>
    <xf numFmtId="0" fontId="27" fillId="0" borderId="42" xfId="290" applyFont="1" applyBorder="1">
      <alignment horizontal="center" vertical="center" wrapText="1"/>
    </xf>
    <xf numFmtId="0" fontId="27" fillId="0" borderId="32" xfId="291" applyFont="1" applyBorder="1">
      <alignment horizontal="center" vertical="center" wrapText="1"/>
    </xf>
    <xf numFmtId="0" fontId="27" fillId="0" borderId="28" xfId="292" applyFont="1" applyBorder="1">
      <alignment horizontal="center" vertical="center" wrapText="1"/>
    </xf>
    <xf numFmtId="0" fontId="27" fillId="0" borderId="29" xfId="293" applyFont="1" applyBorder="1">
      <alignment horizontal="center" vertical="center" wrapText="1"/>
    </xf>
    <xf numFmtId="0" fontId="27" fillId="0" borderId="35" xfId="294" applyFont="1" applyBorder="1">
      <alignment horizontal="center" vertical="center" wrapText="1"/>
    </xf>
    <xf numFmtId="0" fontId="27" fillId="0" borderId="34" xfId="295" applyFont="1" applyBorder="1">
      <alignment horizontal="center" vertical="center" wrapText="1"/>
    </xf>
    <xf numFmtId="0" fontId="27" fillId="0" borderId="23" xfId="298" applyFont="1" applyBorder="1">
      <alignment horizontal="left" vertical="center" wrapText="1"/>
    </xf>
    <xf numFmtId="0" fontId="27" fillId="0" borderId="26" xfId="301" applyFont="1" applyBorder="1">
      <alignment horizontal="center" vertical="center"/>
    </xf>
    <xf numFmtId="0" fontId="27" fillId="0" borderId="26" xfId="304" applyFont="1" applyBorder="1">
      <alignment horizontal="left" vertical="center" wrapText="1"/>
    </xf>
    <xf numFmtId="0" fontId="47" fillId="0" borderId="28" xfId="307" applyFont="1" applyBorder="1">
      <alignment horizontal="left" vertical="center"/>
    </xf>
    <xf numFmtId="0" fontId="27" fillId="0" borderId="32" xfId="309" applyFont="1" applyBorder="1">
      <alignment horizontal="left" vertical="center" wrapText="1"/>
    </xf>
    <xf numFmtId="0" fontId="27" fillId="0" borderId="33" xfId="310" applyFont="1" applyBorder="1">
      <alignment horizontal="left" vertical="center" wrapText="1"/>
    </xf>
    <xf numFmtId="0" fontId="27" fillId="0" borderId="21" xfId="314" applyFont="1" applyBorder="1">
      <alignment horizontal="left" vertical="center" wrapText="1"/>
    </xf>
    <xf numFmtId="0" fontId="27" fillId="39" borderId="0" xfId="315" applyFont="1" applyFill="1"/>
    <xf numFmtId="0" fontId="23" fillId="39" borderId="0" xfId="316" applyFont="1" applyFill="1"/>
    <xf numFmtId="0" fontId="43" fillId="39" borderId="0" xfId="317" applyFont="1" applyFill="1"/>
    <xf numFmtId="0" fontId="40" fillId="39" borderId="0" xfId="318" applyFont="1" applyFill="1">
      <alignment horizontal="center"/>
    </xf>
    <xf numFmtId="0" fontId="40" fillId="39" borderId="0" xfId="319" applyFont="1" applyFill="1"/>
    <xf numFmtId="0" fontId="57" fillId="39" borderId="0" xfId="320" applyFont="1" applyFill="1">
      <alignment horizontal="right" vertical="center"/>
    </xf>
    <xf numFmtId="0" fontId="43" fillId="39" borderId="0" xfId="321" applyFont="1" applyFill="1">
      <alignment vertical="center" wrapText="1"/>
    </xf>
    <xf numFmtId="0" fontId="35" fillId="39" borderId="0" xfId="322" applyFont="1" applyFill="1">
      <alignment horizontal="left" vertical="center" wrapText="1"/>
    </xf>
    <xf numFmtId="0" fontId="23" fillId="39" borderId="23" xfId="325" applyFont="1" applyFill="1" applyBorder="1">
      <alignment horizontal="center" vertical="center" wrapText="1"/>
    </xf>
    <xf numFmtId="0" fontId="27" fillId="39" borderId="23" xfId="326" applyFont="1" applyFill="1" applyBorder="1">
      <alignment horizontal="center" vertical="center" wrapText="1"/>
    </xf>
    <xf numFmtId="0" fontId="46" fillId="39" borderId="0" xfId="327" applyFont="1" applyFill="1">
      <alignment horizontal="center" vertical="center"/>
    </xf>
    <xf numFmtId="0" fontId="43" fillId="0" borderId="23" xfId="329" applyFont="1" applyBorder="1">
      <alignment vertical="center" wrapText="1"/>
    </xf>
    <xf numFmtId="0" fontId="43" fillId="0" borderId="23" xfId="330" applyFont="1" applyBorder="1">
      <alignment horizontal="left" vertical="center" wrapText="1"/>
    </xf>
    <xf numFmtId="0" fontId="58" fillId="39" borderId="0" xfId="331" applyFont="1" applyFill="1"/>
    <xf numFmtId="0" fontId="23" fillId="39" borderId="23" xfId="333" applyFont="1" applyFill="1" applyBorder="1">
      <alignment vertical="center" wrapText="1"/>
    </xf>
    <xf numFmtId="0" fontId="27" fillId="39" borderId="23" xfId="334" applyFont="1" applyFill="1" applyBorder="1">
      <alignment vertical="center" wrapText="1"/>
    </xf>
    <xf numFmtId="0" fontId="23" fillId="39" borderId="23" xfId="335" applyFont="1" applyFill="1" applyBorder="1">
      <alignment horizontal="left" vertical="center" wrapText="1" indent="1"/>
    </xf>
    <xf numFmtId="0" fontId="43" fillId="0" borderId="23" xfId="337" applyFont="1" applyBorder="1">
      <alignment horizontal="left" vertical="center" wrapText="1" indent="1"/>
    </xf>
    <xf numFmtId="0" fontId="27" fillId="39" borderId="29" xfId="339" applyFont="1" applyFill="1" applyBorder="1">
      <alignment horizontal="center" vertical="center" wrapText="1"/>
    </xf>
    <xf numFmtId="0" fontId="23" fillId="39" borderId="23" xfId="340" applyFont="1" applyFill="1" applyBorder="1">
      <alignment horizontal="center" vertical="center"/>
    </xf>
    <xf numFmtId="0" fontId="23" fillId="39" borderId="23" xfId="341" applyFont="1" applyFill="1" applyBorder="1">
      <alignment horizontal="left" vertical="center" wrapText="1" indent="2"/>
    </xf>
    <xf numFmtId="0" fontId="27" fillId="39" borderId="29" xfId="344" applyFont="1" applyFill="1" applyBorder="1">
      <alignment vertical="center" wrapText="1"/>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3" fillId="39" borderId="23" xfId="349" applyFont="1" applyFill="1" applyBorder="1">
      <alignment vertical="center" wrapText="1"/>
    </xf>
    <xf numFmtId="0" fontId="43" fillId="39" borderId="23" xfId="350" applyFont="1" applyFill="1" applyBorder="1">
      <alignment horizontal="left" vertical="center" wrapText="1" indent="1"/>
    </xf>
    <xf numFmtId="0" fontId="43" fillId="39" borderId="23" xfId="351" applyFont="1" applyFill="1" applyBorder="1">
      <alignment horizontal="left" vertical="center" wrapText="1" indent="2"/>
    </xf>
    <xf numFmtId="0" fontId="23" fillId="39" borderId="23" xfId="353" applyFont="1" applyFill="1" applyBorder="1">
      <alignment horizontal="left" vertical="center" wrapText="1"/>
    </xf>
    <xf numFmtId="0" fontId="23" fillId="39" borderId="32" xfId="355" applyFont="1" applyFill="1" applyBorder="1">
      <alignment horizontal="left" vertical="center" wrapText="1"/>
    </xf>
    <xf numFmtId="0" fontId="27" fillId="39" borderId="32" xfId="356" applyFont="1" applyFill="1" applyBorder="1">
      <alignment horizontal="left" vertical="top" wrapText="1"/>
    </xf>
    <xf numFmtId="0" fontId="27" fillId="39" borderId="42" xfId="358" applyFont="1" applyFill="1" applyBorder="1">
      <alignment horizontal="left" vertical="top" wrapText="1"/>
    </xf>
    <xf numFmtId="0" fontId="49" fillId="39" borderId="0" xfId="359" applyFont="1" applyFill="1">
      <alignment horizontal="center" vertical="center" wrapText="1"/>
    </xf>
    <xf numFmtId="0" fontId="27" fillId="39" borderId="30" xfId="362" applyFont="1" applyFill="1" applyBorder="1">
      <alignment horizontal="left" vertical="top" wrapText="1"/>
    </xf>
    <xf numFmtId="0" fontId="59" fillId="39" borderId="0" xfId="363" applyFont="1" applyFill="1"/>
    <xf numFmtId="0" fontId="23" fillId="39" borderId="21" xfId="367" applyFont="1" applyFill="1" applyBorder="1">
      <alignment horizontal="left" vertical="center" wrapText="1" indent="1"/>
    </xf>
    <xf numFmtId="0" fontId="23" fillId="39" borderId="23" xfId="369" applyFont="1" applyFill="1" applyBorder="1">
      <alignment vertical="top" wrapText="1"/>
    </xf>
    <xf numFmtId="0" fontId="23" fillId="39" borderId="21" xfId="370" applyFont="1" applyFill="1" applyBorder="1">
      <alignment horizontal="left" vertical="center" wrapText="1"/>
    </xf>
    <xf numFmtId="0" fontId="23" fillId="39" borderId="30" xfId="371" applyFont="1" applyFill="1" applyBorder="1">
      <alignment vertical="center" wrapText="1"/>
    </xf>
    <xf numFmtId="0" fontId="48" fillId="0" borderId="0" xfId="372" applyFont="1">
      <alignment horizontal="left" vertical="top" wrapText="1" indent="1"/>
    </xf>
    <xf numFmtId="0" fontId="60" fillId="39" borderId="0" xfId="373" applyFont="1" applyFill="1"/>
    <xf numFmtId="0" fontId="52" fillId="39" borderId="0" xfId="374" applyFont="1" applyFill="1">
      <alignment horizontal="center"/>
    </xf>
    <xf numFmtId="0" fontId="52" fillId="39" borderId="0" xfId="375" applyFont="1" applyFill="1"/>
    <xf numFmtId="0" fontId="61" fillId="39" borderId="0" xfId="376" applyFont="1" applyFill="1">
      <alignment horizontal="right" vertical="center"/>
    </xf>
    <xf numFmtId="0" fontId="62" fillId="39" borderId="0" xfId="377" applyFont="1" applyFill="1">
      <alignment vertical="center"/>
    </xf>
    <xf numFmtId="0" fontId="61" fillId="39" borderId="0" xfId="378" applyFont="1" applyFill="1">
      <alignment horizontal="right" vertical="top"/>
    </xf>
    <xf numFmtId="0" fontId="62" fillId="39" borderId="0" xfId="379" applyFont="1" applyFill="1">
      <alignment vertical="center" wrapText="1"/>
    </xf>
    <xf numFmtId="0" fontId="23" fillId="39" borderId="0" xfId="380" applyFont="1" applyFill="1">
      <alignment horizontal="center"/>
    </xf>
    <xf numFmtId="0" fontId="63" fillId="39" borderId="0" xfId="381" applyFont="1" applyFill="1">
      <alignment horizontal="center" vertical="center" wrapText="1"/>
    </xf>
    <xf numFmtId="0" fontId="63" fillId="39" borderId="0" xfId="382" applyFont="1" applyFill="1">
      <alignment horizontal="right" vertical="center" wrapText="1"/>
    </xf>
    <xf numFmtId="0" fontId="63" fillId="0" borderId="0" xfId="383" applyFont="1">
      <alignment vertical="center" wrapText="1"/>
    </xf>
    <xf numFmtId="0" fontId="27" fillId="0" borderId="34" xfId="384" applyFont="1" applyBorder="1">
      <alignment horizontal="left" vertical="center" wrapText="1" indent="1"/>
    </xf>
    <xf numFmtId="0" fontId="27" fillId="0" borderId="30" xfId="385" applyFont="1" applyBorder="1">
      <alignment horizontal="left" vertical="center" wrapText="1" indent="1"/>
    </xf>
    <xf numFmtId="0" fontId="27" fillId="0" borderId="35" xfId="386" applyFont="1" applyBorder="1">
      <alignment horizontal="left" vertical="center" wrapText="1" indent="1"/>
    </xf>
    <xf numFmtId="0" fontId="64" fillId="39" borderId="0" xfId="387" applyFont="1" applyFill="1">
      <alignment horizontal="center" vertical="center" wrapText="1"/>
    </xf>
    <xf numFmtId="0" fontId="23" fillId="0" borderId="21" xfId="388" applyFont="1" applyBorder="1">
      <alignment horizontal="center" vertical="center" wrapText="1"/>
    </xf>
    <xf numFmtId="0" fontId="23" fillId="0" borderId="25" xfId="389" applyFont="1" applyBorder="1">
      <alignment horizontal="center" vertical="center" wrapText="1"/>
    </xf>
    <xf numFmtId="0" fontId="23" fillId="0" borderId="20" xfId="390" applyFont="1" applyBorder="1">
      <alignment horizontal="center" vertical="center" wrapText="1"/>
    </xf>
    <xf numFmtId="0" fontId="23" fillId="0" borderId="32" xfId="391" applyFont="1" applyBorder="1">
      <alignment horizontal="center" vertical="center" wrapText="1"/>
    </xf>
    <xf numFmtId="0" fontId="23" fillId="0" borderId="33" xfId="392" applyFont="1" applyBorder="1">
      <alignment horizontal="center" vertical="center" wrapText="1"/>
    </xf>
    <xf numFmtId="0" fontId="23" fillId="0" borderId="27" xfId="393" applyFont="1" applyBorder="1">
      <alignment horizontal="center" vertical="center" wrapText="1"/>
    </xf>
    <xf numFmtId="0" fontId="23" fillId="0" borderId="30" xfId="394" applyFont="1" applyBorder="1">
      <alignment horizontal="center" vertical="center" wrapText="1"/>
    </xf>
    <xf numFmtId="0" fontId="23" fillId="0" borderId="35" xfId="395" applyFont="1" applyBorder="1">
      <alignment horizontal="center" vertical="center" wrapText="1"/>
    </xf>
    <xf numFmtId="0" fontId="23" fillId="0" borderId="34" xfId="396" applyFont="1" applyBorder="1">
      <alignment horizontal="center" vertical="center" wrapText="1"/>
    </xf>
    <xf numFmtId="0" fontId="46" fillId="39" borderId="0" xfId="397" applyFont="1" applyFill="1">
      <alignment horizontal="center" vertical="center" wrapText="1"/>
    </xf>
    <xf numFmtId="0" fontId="65" fillId="39" borderId="0" xfId="399" applyFont="1" applyFill="1">
      <alignment horizontal="center" vertical="center" wrapText="1"/>
    </xf>
    <xf numFmtId="0" fontId="55" fillId="0" borderId="0" xfId="403" applyFont="1">
      <alignment vertical="center" wrapText="1"/>
    </xf>
    <xf numFmtId="0" fontId="27" fillId="40" borderId="21" xfId="405" applyFont="1" applyFill="1" applyBorder="1">
      <alignment horizontal="left" vertical="center" wrapText="1"/>
    </xf>
    <xf numFmtId="0" fontId="23" fillId="35" borderId="23" xfId="410" applyFont="1" applyFill="1" applyBorder="1">
      <alignment horizontal="right" vertical="center" wrapText="1"/>
      <protection locked="0"/>
    </xf>
    <xf numFmtId="0" fontId="23" fillId="0" borderId="32" xfId="412" applyFont="1" applyBorder="1">
      <alignment horizontal="left" vertical="top" wrapText="1"/>
    </xf>
    <xf numFmtId="0" fontId="47" fillId="41" borderId="25" xfId="414" applyFont="1" applyFill="1" applyBorder="1">
      <alignment vertical="center"/>
    </xf>
    <xf numFmtId="0" fontId="23" fillId="0" borderId="30" xfId="418" applyFont="1" applyBorder="1">
      <alignment horizontal="left" vertical="top" wrapText="1"/>
    </xf>
    <xf numFmtId="0" fontId="27" fillId="40" borderId="26" xfId="420" applyFont="1" applyFill="1" applyBorder="1">
      <alignment horizontal="left" vertical="center" wrapText="1"/>
    </xf>
    <xf numFmtId="0" fontId="49" fillId="39" borderId="23" xfId="421" applyFont="1" applyFill="1" applyBorder="1">
      <alignment horizontal="center" vertical="center" wrapText="1"/>
    </xf>
    <xf numFmtId="0" fontId="27" fillId="40" borderId="45" xfId="425" applyFont="1" applyFill="1" applyBorder="1">
      <alignment horizontal="left" vertical="center" wrapText="1"/>
    </xf>
    <xf numFmtId="0" fontId="27" fillId="0" borderId="26" xfId="426" applyFont="1" applyBorder="1">
      <alignment horizontal="left" vertical="top" wrapText="1" indent="1"/>
    </xf>
    <xf numFmtId="0" fontId="29" fillId="39" borderId="0" xfId="427" applyFont="1" applyFill="1">
      <alignment horizontal="right" vertical="center"/>
    </xf>
    <xf numFmtId="0" fontId="29" fillId="39" borderId="0" xfId="428" applyFont="1" applyFill="1">
      <alignment horizontal="right" vertical="center" wrapText="1"/>
    </xf>
    <xf numFmtId="0" fontId="49" fillId="39" borderId="29" xfId="431" applyFont="1" applyFill="1" applyBorder="1">
      <alignment vertical="top" wrapText="1"/>
    </xf>
    <xf numFmtId="0" fontId="23" fillId="0" borderId="42" xfId="435" applyFont="1" applyBorder="1">
      <alignment horizontal="left" vertical="top" wrapText="1"/>
    </xf>
    <xf numFmtId="0" fontId="49" fillId="39" borderId="0" xfId="436" applyFont="1" applyFill="1">
      <alignment vertical="top" wrapText="1"/>
    </xf>
    <xf numFmtId="0" fontId="43" fillId="39" borderId="30" xfId="437" applyFont="1" applyFill="1" applyBorder="1">
      <alignment horizontal="center" vertical="center" wrapText="1"/>
    </xf>
    <xf numFmtId="0" fontId="43" fillId="0" borderId="0" xfId="441" applyFont="1">
      <alignment horizontal="left" vertical="center" wrapText="1"/>
    </xf>
    <xf numFmtId="0" fontId="48" fillId="0" borderId="0" xfId="446" applyFont="1">
      <alignment vertical="top"/>
    </xf>
    <xf numFmtId="0" fontId="37" fillId="0" borderId="23" xfId="447" applyFont="1" applyBorder="1">
      <alignment horizontal="center" vertical="center"/>
    </xf>
    <xf numFmtId="0" fontId="27" fillId="39" borderId="23" xfId="449" applyFont="1" applyFill="1" applyBorder="1">
      <alignment horizontal="left" vertical="center" wrapText="1"/>
    </xf>
    <xf numFmtId="0" fontId="27" fillId="0" borderId="23" xfId="450" applyFont="1" applyBorder="1">
      <alignment vertical="center" wrapText="1"/>
    </xf>
    <xf numFmtId="0" fontId="27" fillId="0" borderId="23" xfId="451" applyFont="1" applyBorder="1">
      <alignment horizontal="left" vertical="center" wrapText="1" indent="6"/>
    </xf>
    <xf numFmtId="0" fontId="27" fillId="37" borderId="21" xfId="452" applyFont="1" applyFill="1" applyBorder="1">
      <alignment horizontal="left" vertical="center" wrapText="1"/>
    </xf>
    <xf numFmtId="0" fontId="27" fillId="37" borderId="25" xfId="453" applyFont="1" applyFill="1" applyBorder="1">
      <alignment horizontal="left" vertical="center" wrapText="1"/>
    </xf>
    <xf numFmtId="0" fontId="27" fillId="37" borderId="20" xfId="454" applyFont="1" applyFill="1" applyBorder="1">
      <alignment horizontal="left" vertical="center" wrapText="1"/>
    </xf>
    <xf numFmtId="0" fontId="48" fillId="0" borderId="23" xfId="455" applyFont="1" applyBorder="1">
      <alignment vertical="top" wrapText="1"/>
    </xf>
    <xf numFmtId="0" fontId="37" fillId="0" borderId="21" xfId="456" applyFont="1" applyBorder="1">
      <alignment horizontal="center" vertical="center"/>
    </xf>
    <xf numFmtId="0" fontId="45" fillId="39" borderId="0" xfId="457" applyFont="1" applyFill="1">
      <alignment horizontal="center" vertical="center" wrapText="1"/>
    </xf>
    <xf numFmtId="0" fontId="27" fillId="0" borderId="29" xfId="458" applyFont="1" applyBorder="1">
      <alignment vertical="center" wrapText="1"/>
    </xf>
    <xf numFmtId="0" fontId="27" fillId="39" borderId="23" xfId="459" applyFont="1" applyFill="1" applyBorder="1">
      <alignment horizontal="left" vertical="center" wrapText="1" indent="1"/>
    </xf>
    <xf numFmtId="0" fontId="27" fillId="39" borderId="23" xfId="460" applyFont="1" applyFill="1" applyBorder="1">
      <alignment horizontal="left" vertical="center" wrapText="1" indent="2"/>
    </xf>
    <xf numFmtId="0" fontId="27" fillId="39" borderId="23" xfId="461" applyFont="1" applyFill="1" applyBorder="1">
      <alignment horizontal="left" vertical="center" wrapText="1" indent="3"/>
    </xf>
    <xf numFmtId="0" fontId="37" fillId="0" borderId="0" xfId="462" applyFont="1">
      <alignment horizontal="center" vertical="center"/>
    </xf>
    <xf numFmtId="0" fontId="43" fillId="0" borderId="29" xfId="463" applyFont="1" applyBorder="1">
      <alignment horizontal="center" vertical="center" wrapText="1"/>
    </xf>
    <xf numFmtId="0" fontId="27" fillId="39" borderId="23" xfId="464" applyFont="1" applyFill="1" applyBorder="1">
      <alignment horizontal="left" vertical="center" wrapText="1" indent="4"/>
    </xf>
    <xf numFmtId="0" fontId="27" fillId="40" borderId="25" xfId="465" applyFont="1" applyFill="1" applyBorder="1">
      <alignment horizontal="left" vertical="center" wrapText="1"/>
    </xf>
    <xf numFmtId="0" fontId="27" fillId="40" borderId="20" xfId="466" applyFont="1" applyFill="1" applyBorder="1">
      <alignment horizontal="left" vertical="center" wrapText="1"/>
    </xf>
    <xf numFmtId="0" fontId="37" fillId="0" borderId="21" xfId="467" applyFont="1" applyBorder="1">
      <alignment horizontal="center" vertical="center" wrapText="1"/>
    </xf>
    <xf numFmtId="0" fontId="43" fillId="0" borderId="29" xfId="468" applyFont="1" applyBorder="1">
      <alignment vertical="center" wrapText="1"/>
    </xf>
    <xf numFmtId="0" fontId="27" fillId="39" borderId="23" xfId="469" applyFont="1" applyFill="1" applyBorder="1">
      <alignment horizontal="left" vertical="center" wrapText="1" indent="5"/>
    </xf>
    <xf numFmtId="0" fontId="27" fillId="40" borderId="23" xfId="470" applyFont="1" applyFill="1" applyBorder="1">
      <alignment horizontal="left" vertical="center" wrapText="1" indent="6"/>
    </xf>
    <xf numFmtId="0" fontId="48" fillId="0" borderId="32" xfId="475" applyFont="1" applyBorder="1">
      <alignment horizontal="left" vertical="top" wrapText="1"/>
    </xf>
    <xf numFmtId="0" fontId="48" fillId="0" borderId="42" xfId="478" applyFont="1" applyBorder="1">
      <alignment horizontal="left" vertical="top" wrapText="1"/>
    </xf>
    <xf numFmtId="0" fontId="48" fillId="0" borderId="30" xfId="482" applyFont="1" applyBorder="1">
      <alignment horizontal="left" vertical="top" wrapText="1"/>
    </xf>
    <xf numFmtId="0" fontId="67" fillId="39" borderId="0" xfId="497" applyFont="1" applyFill="1">
      <alignment vertical="center" wrapText="1"/>
    </xf>
    <xf numFmtId="0" fontId="27" fillId="39" borderId="0" xfId="498" applyFont="1" applyFill="1">
      <alignment horizontal="left" vertical="center" wrapText="1"/>
    </xf>
    <xf numFmtId="0" fontId="31" fillId="39" borderId="0" xfId="499" applyFont="1" applyFill="1">
      <alignment horizontal="center" vertical="center" wrapText="1"/>
    </xf>
    <xf numFmtId="0" fontId="23" fillId="39" borderId="23" xfId="500" applyFont="1" applyFill="1" applyBorder="1">
      <alignment horizontal="right" vertical="center" wrapText="1" indent="1"/>
    </xf>
    <xf numFmtId="0" fontId="23" fillId="0" borderId="25" xfId="501" applyFont="1" applyBorder="1">
      <alignment vertical="center"/>
    </xf>
    <xf numFmtId="0" fontId="27" fillId="37" borderId="23" xfId="502" applyFont="1" applyFill="1" applyBorder="1">
      <alignment horizontal="left" vertical="center" wrapText="1" indent="1"/>
    </xf>
    <xf numFmtId="0" fontId="27" fillId="39" borderId="45" xfId="504" applyFont="1" applyFill="1" applyBorder="1">
      <alignment vertical="center" wrapText="1"/>
    </xf>
    <xf numFmtId="0" fontId="49" fillId="0" borderId="45" xfId="505" applyFont="1" applyBorder="1">
      <alignment horizontal="center" vertical="center" wrapText="1"/>
    </xf>
    <xf numFmtId="0" fontId="27" fillId="0" borderId="32" xfId="506" applyFont="1" applyBorder="1">
      <alignment vertical="center" wrapText="1"/>
    </xf>
    <xf numFmtId="0" fontId="23" fillId="39" borderId="21" xfId="507" applyFont="1" applyFill="1" applyBorder="1">
      <alignment horizontal="center" vertical="center" wrapText="1"/>
    </xf>
    <xf numFmtId="0" fontId="23" fillId="39" borderId="25" xfId="508" applyFont="1" applyFill="1" applyBorder="1">
      <alignment horizontal="center" vertical="center" wrapText="1"/>
    </xf>
    <xf numFmtId="0" fontId="23" fillId="39" borderId="20" xfId="509" applyFont="1" applyFill="1" applyBorder="1">
      <alignment horizontal="center" vertical="center" wrapText="1"/>
    </xf>
    <xf numFmtId="0" fontId="27" fillId="39" borderId="32" xfId="510" applyFont="1" applyFill="1" applyBorder="1">
      <alignment horizontal="center" vertical="center" wrapText="1"/>
    </xf>
    <xf numFmtId="0" fontId="27" fillId="0" borderId="42" xfId="512" applyFont="1" applyBorder="1">
      <alignment vertical="center" wrapText="1"/>
    </xf>
    <xf numFmtId="0" fontId="37" fillId="0" borderId="32" xfId="513" applyFont="1" applyBorder="1">
      <alignment horizontal="center" vertical="center" wrapText="1"/>
    </xf>
    <xf numFmtId="0" fontId="27" fillId="39" borderId="42" xfId="514" applyFont="1" applyFill="1" applyBorder="1">
      <alignment horizontal="center" vertical="center" wrapText="1"/>
    </xf>
    <xf numFmtId="0" fontId="27" fillId="0" borderId="30" xfId="516" applyFont="1" applyBorder="1">
      <alignment vertical="center" wrapText="1"/>
    </xf>
    <xf numFmtId="0" fontId="27" fillId="39" borderId="30" xfId="517" applyFont="1" applyFill="1" applyBorder="1">
      <alignment horizontal="center" vertical="center" wrapText="1"/>
    </xf>
    <xf numFmtId="0" fontId="68" fillId="39" borderId="0" xfId="519" applyFont="1" applyFill="1">
      <alignment vertical="center" wrapText="1"/>
    </xf>
    <xf numFmtId="0" fontId="69" fillId="39" borderId="0" xfId="520" applyFont="1" applyFill="1">
      <alignment vertical="center" wrapText="1"/>
    </xf>
    <xf numFmtId="0" fontId="43" fillId="39" borderId="26" xfId="523" applyFont="1" applyFill="1" applyBorder="1">
      <alignment horizontal="center" vertical="center" wrapText="1"/>
    </xf>
    <xf numFmtId="0" fontId="65" fillId="39" borderId="26" xfId="524" applyFont="1" applyFill="1" applyBorder="1">
      <alignment horizontal="center" vertical="center" wrapText="1"/>
    </xf>
    <xf numFmtId="0" fontId="37" fillId="0" borderId="0" xfId="525" applyFont="1">
      <alignment horizontal="left" vertical="center" indent="1"/>
    </xf>
    <xf numFmtId="0" fontId="67" fillId="0" borderId="0" xfId="531" applyFont="1">
      <alignment vertical="center" wrapText="1"/>
    </xf>
    <xf numFmtId="0" fontId="27" fillId="0" borderId="23" xfId="532" applyFont="1" applyBorder="1">
      <alignment horizontal="center" vertical="center"/>
    </xf>
    <xf numFmtId="0" fontId="27" fillId="0" borderId="21" xfId="533" applyFont="1" applyBorder="1">
      <alignment horizontal="center" vertical="center"/>
    </xf>
    <xf numFmtId="0" fontId="27" fillId="0" borderId="0" xfId="534" applyFont="1">
      <alignment horizontal="center" vertical="center"/>
    </xf>
    <xf numFmtId="0" fontId="55" fillId="0" borderId="0" xfId="536" applyFont="1">
      <alignment horizontal="left" vertical="center" indent="1"/>
    </xf>
    <xf numFmtId="0" fontId="23" fillId="39" borderId="26" xfId="538" applyFont="1" applyFill="1" applyBorder="1">
      <alignment horizontal="center" vertical="center" wrapText="1"/>
    </xf>
    <xf numFmtId="0" fontId="43" fillId="0" borderId="32" xfId="539" applyFont="1" applyBorder="1">
      <alignment horizontal="center" vertical="center" wrapText="1"/>
    </xf>
    <xf numFmtId="0" fontId="43" fillId="0" borderId="23" xfId="540" applyFont="1" applyBorder="1">
      <alignment horizontal="left" vertical="center" wrapText="1" indent="4"/>
    </xf>
    <xf numFmtId="0" fontId="43" fillId="0" borderId="23" xfId="541" applyFont="1" applyBorder="1">
      <alignment horizontal="left" vertical="center" wrapText="1" indent="6"/>
    </xf>
    <xf numFmtId="0" fontId="43" fillId="0" borderId="21" xfId="542" applyFont="1" applyBorder="1">
      <alignment horizontal="left" vertical="center" wrapText="1"/>
    </xf>
    <xf numFmtId="0" fontId="43" fillId="0" borderId="25" xfId="543" applyFont="1" applyBorder="1">
      <alignment horizontal="left" vertical="center" wrapText="1"/>
    </xf>
    <xf numFmtId="0" fontId="43" fillId="0" borderId="20" xfId="544" applyFont="1" applyBorder="1">
      <alignment horizontal="left" vertical="center" wrapText="1"/>
    </xf>
    <xf numFmtId="0" fontId="43" fillId="0" borderId="23" xfId="545" applyFont="1" applyBorder="1">
      <alignment vertical="top" wrapText="1"/>
    </xf>
    <xf numFmtId="0" fontId="43" fillId="0" borderId="0" xfId="550" applyFont="1">
      <alignment horizontal="center" vertical="center"/>
    </xf>
    <xf numFmtId="0" fontId="27" fillId="39" borderId="32" xfId="551" applyFont="1" applyFill="1" applyBorder="1">
      <alignment horizontal="left" vertical="center" wrapText="1"/>
    </xf>
    <xf numFmtId="0" fontId="27" fillId="39" borderId="32" xfId="552" applyFont="1" applyFill="1" applyBorder="1">
      <alignment horizontal="left" vertical="center" wrapText="1" indent="2"/>
    </xf>
    <xf numFmtId="0" fontId="27" fillId="0" borderId="32" xfId="553" applyFont="1" applyBorder="1">
      <alignment horizontal="left" vertical="center" wrapText="1" indent="6"/>
    </xf>
    <xf numFmtId="0" fontId="27" fillId="37" borderId="33" xfId="554" applyFont="1" applyFill="1" applyBorder="1">
      <alignment horizontal="left" vertical="center" wrapText="1"/>
    </xf>
    <xf numFmtId="0" fontId="27" fillId="37" borderId="26" xfId="555" applyFont="1" applyFill="1" applyBorder="1">
      <alignment horizontal="left" vertical="center" wrapText="1"/>
    </xf>
    <xf numFmtId="0" fontId="27" fillId="37" borderId="27" xfId="556" applyFont="1" applyFill="1" applyBorder="1">
      <alignment horizontal="left" vertical="center" wrapText="1"/>
    </xf>
    <xf numFmtId="0" fontId="27" fillId="37" borderId="23" xfId="557" applyFont="1" applyFill="1" applyBorder="1">
      <alignment horizontal="left" vertical="center" wrapText="1"/>
    </xf>
    <xf numFmtId="0" fontId="48" fillId="0" borderId="20" xfId="558" applyFont="1" applyBorder="1">
      <alignment vertical="top" wrapText="1"/>
    </xf>
    <xf numFmtId="0" fontId="43" fillId="0" borderId="20" xfId="559" applyFont="1" applyBorder="1">
      <alignment vertical="top" wrapText="1"/>
    </xf>
    <xf numFmtId="0" fontId="27" fillId="40" borderId="23" xfId="560" applyFont="1" applyFill="1" applyBorder="1">
      <alignment horizontal="left" vertical="center" wrapText="1"/>
    </xf>
    <xf numFmtId="0" fontId="27" fillId="39" borderId="30" xfId="561" applyFont="1" applyFill="1" applyBorder="1">
      <alignment horizontal="left" vertical="center" wrapText="1"/>
    </xf>
    <xf numFmtId="0" fontId="27" fillId="40" borderId="30" xfId="562" applyFont="1" applyFill="1" applyBorder="1">
      <alignment horizontal="left" vertical="center" wrapText="1" indent="6"/>
    </xf>
    <xf numFmtId="0" fontId="27" fillId="0" borderId="30" xfId="563" applyFont="1" applyBorder="1">
      <alignment horizontal="left" vertical="center" wrapText="1" indent="6"/>
    </xf>
    <xf numFmtId="0" fontId="27" fillId="40" borderId="27" xfId="567" applyFont="1" applyFill="1" applyBorder="1">
      <alignment horizontal="left" vertical="center" wrapText="1"/>
    </xf>
    <xf numFmtId="0" fontId="48" fillId="0" borderId="32" xfId="570" applyFont="1" applyBorder="1">
      <alignment vertical="top" wrapText="1"/>
    </xf>
    <xf numFmtId="0" fontId="27" fillId="35" borderId="23" xfId="571" applyFont="1" applyFill="1" applyBorder="1">
      <alignment horizontal="left" vertical="center" wrapText="1" indent="7"/>
      <protection locked="0"/>
    </xf>
    <xf numFmtId="0" fontId="27" fillId="41" borderId="25" xfId="574" applyFont="1" applyFill="1" applyBorder="1">
      <alignment horizontal="left" vertical="center" wrapText="1" indent="6"/>
    </xf>
    <xf numFmtId="0" fontId="27" fillId="0" borderId="26" xfId="579" applyFont="1" applyBorder="1">
      <alignment horizontal="center" vertical="center" wrapText="1"/>
    </xf>
    <xf numFmtId="0" fontId="27" fillId="0" borderId="45" xfId="580" applyFont="1" applyBorder="1">
      <alignment horizontal="center" vertical="center" wrapText="1"/>
    </xf>
    <xf numFmtId="0" fontId="23" fillId="0" borderId="42" xfId="581" applyFont="1" applyBorder="1">
      <alignment horizontal="center" vertical="center" wrapText="1"/>
    </xf>
    <xf numFmtId="0" fontId="55" fillId="0" borderId="0" xfId="582" applyFont="1">
      <alignment horizontal="center" vertical="center"/>
    </xf>
    <xf numFmtId="0" fontId="44" fillId="39" borderId="0" xfId="583" applyFont="1" applyFill="1">
      <alignment horizontal="center" vertical="center" wrapText="1"/>
    </xf>
    <xf numFmtId="0" fontId="43" fillId="0" borderId="23" xfId="584" applyFont="1" applyBorder="1">
      <alignment horizontal="left" vertical="center" wrapText="1" indent="5"/>
    </xf>
    <xf numFmtId="0" fontId="43" fillId="0" borderId="29" xfId="585" applyFont="1" applyBorder="1">
      <alignment horizontal="center" vertical="top" wrapText="1"/>
    </xf>
    <xf numFmtId="0" fontId="49" fillId="0" borderId="23" xfId="587" applyFont="1" applyBorder="1">
      <alignment horizontal="center" vertical="center" wrapText="1"/>
    </xf>
    <xf numFmtId="0" fontId="27" fillId="0" borderId="23" xfId="588" applyFont="1" applyBorder="1">
      <alignment horizontal="left" vertical="center" wrapText="1" indent="4"/>
    </xf>
    <xf numFmtId="0" fontId="27" fillId="39" borderId="42" xfId="589" applyFont="1" applyFill="1" applyBorder="1">
      <alignment horizontal="left" vertical="center" wrapText="1"/>
    </xf>
    <xf numFmtId="0" fontId="43" fillId="0" borderId="29" xfId="602" applyFont="1" applyBorder="1">
      <alignment horizontal="left" vertical="center" wrapText="1" indent="1"/>
    </xf>
    <xf numFmtId="0" fontId="37" fillId="0" borderId="0" xfId="607" applyFont="1">
      <alignment horizontal="left" vertical="center"/>
    </xf>
    <xf numFmtId="0" fontId="70" fillId="39" borderId="0" xfId="608" applyFont="1" applyFill="1">
      <alignment vertical="center" wrapText="1"/>
    </xf>
    <xf numFmtId="0" fontId="27" fillId="39" borderId="33" xfId="609" applyFont="1" applyFill="1" applyBorder="1">
      <alignment horizontal="center" vertical="center" wrapText="1"/>
    </xf>
    <xf numFmtId="0" fontId="23" fillId="39" borderId="33" xfId="610" applyFont="1" applyFill="1" applyBorder="1">
      <alignment horizontal="center" vertical="center" wrapText="1"/>
    </xf>
    <xf numFmtId="0" fontId="23" fillId="39" borderId="27" xfId="611" applyFont="1" applyFill="1" applyBorder="1">
      <alignment horizontal="center" vertical="center" wrapText="1"/>
    </xf>
    <xf numFmtId="0" fontId="27" fillId="39" borderId="28" xfId="612" applyFont="1" applyFill="1" applyBorder="1">
      <alignment horizontal="center" vertical="center" wrapText="1"/>
    </xf>
    <xf numFmtId="0" fontId="23" fillId="39" borderId="28" xfId="613" applyFont="1" applyFill="1" applyBorder="1">
      <alignment horizontal="center" vertical="center" wrapText="1"/>
    </xf>
    <xf numFmtId="0" fontId="23" fillId="39" borderId="0" xfId="614" applyFont="1" applyFill="1">
      <alignment horizontal="center" vertical="center" wrapText="1"/>
    </xf>
    <xf numFmtId="0" fontId="23" fillId="39" borderId="29" xfId="615" applyFont="1" applyFill="1" applyBorder="1">
      <alignment horizontal="center" vertical="center" wrapText="1"/>
    </xf>
    <xf numFmtId="0" fontId="27" fillId="37" borderId="23" xfId="616" applyFont="1" applyFill="1" applyBorder="1">
      <alignment horizontal="center" vertical="center" wrapText="1"/>
    </xf>
    <xf numFmtId="0" fontId="27" fillId="38" borderId="23" xfId="617" applyFont="1" applyFill="1" applyBorder="1">
      <alignment horizontal="center" vertical="center" wrapText="1"/>
      <protection locked="0"/>
    </xf>
    <xf numFmtId="0" fontId="27" fillId="39" borderId="35" xfId="618" applyFont="1" applyFill="1" applyBorder="1">
      <alignment horizontal="center" vertical="center" wrapText="1"/>
    </xf>
    <xf numFmtId="0" fontId="23" fillId="39" borderId="35" xfId="619" applyFont="1" applyFill="1" applyBorder="1">
      <alignment horizontal="center" vertical="center" wrapText="1"/>
    </xf>
    <xf numFmtId="0" fontId="23" fillId="39" borderId="45" xfId="620" applyFont="1" applyFill="1" applyBorder="1">
      <alignment horizontal="center" vertical="center" wrapText="1"/>
    </xf>
    <xf numFmtId="0" fontId="23" fillId="39" borderId="34" xfId="621" applyFont="1" applyFill="1" applyBorder="1">
      <alignment horizontal="center" vertical="center" wrapText="1"/>
    </xf>
    <xf numFmtId="0" fontId="27" fillId="0" borderId="23" xfId="622" applyFont="1" applyBorder="1">
      <alignment horizontal="left" vertical="center" wrapText="1" indent="1"/>
    </xf>
    <xf numFmtId="0" fontId="70" fillId="0" borderId="0" xfId="625" applyFont="1">
      <alignment vertical="center" wrapText="1"/>
    </xf>
    <xf numFmtId="0" fontId="27" fillId="35" borderId="21" xfId="626" applyFont="1" applyFill="1" applyBorder="1">
      <alignment horizontal="left" vertical="center" wrapText="1"/>
      <protection locked="0"/>
    </xf>
    <xf numFmtId="0" fontId="27" fillId="35" borderId="25" xfId="627" applyFont="1" applyFill="1" applyBorder="1">
      <alignment horizontal="left" vertical="center" wrapText="1"/>
      <protection locked="0"/>
    </xf>
    <xf numFmtId="0" fontId="27" fillId="35" borderId="20" xfId="628" applyFont="1" applyFill="1" applyBorder="1">
      <alignment horizontal="left" vertical="center" wrapText="1"/>
      <protection locked="0"/>
    </xf>
    <xf numFmtId="0" fontId="48" fillId="0" borderId="23" xfId="634" applyFont="1" applyBorder="1">
      <alignment horizontal="left" vertical="top" wrapText="1"/>
    </xf>
    <xf numFmtId="0" fontId="27" fillId="0" borderId="0" xfId="640" applyFont="1">
      <alignment horizontal="left" vertical="center"/>
    </xf>
    <xf numFmtId="0" fontId="27" fillId="38" borderId="20" xfId="641" applyFont="1" applyFill="1" applyBorder="1">
      <alignment horizontal="center" vertical="center" wrapText="1"/>
      <protection locked="0"/>
    </xf>
    <xf numFmtId="0" fontId="27" fillId="39" borderId="34" xfId="642" applyFont="1" applyFill="1" applyBorder="1">
      <alignment horizontal="center" vertical="center" wrapText="1"/>
    </xf>
    <xf numFmtId="0" fontId="71" fillId="39" borderId="0" xfId="643" applyFont="1" applyFill="1">
      <alignment horizontal="center" vertical="center" wrapText="1"/>
    </xf>
    <xf numFmtId="0" fontId="43" fillId="39" borderId="23" xfId="644" applyFont="1" applyFill="1" applyBorder="1">
      <alignment horizontal="left" vertical="center" wrapText="1" indent="3"/>
    </xf>
    <xf numFmtId="0" fontId="43" fillId="0" borderId="26" xfId="651" applyFont="1" applyBorder="1">
      <alignment horizontal="left" vertical="center" wrapText="1"/>
    </xf>
    <xf numFmtId="0" fontId="27" fillId="0" borderId="46" xfId="652" applyFont="1" applyBorder="1">
      <alignment horizontal="center" vertical="center" wrapText="1"/>
    </xf>
    <xf numFmtId="0" fontId="27" fillId="38" borderId="23" xfId="653" applyFont="1" applyFill="1" applyBorder="1">
      <alignment horizontal="left" vertical="center" wrapText="1" indent="2"/>
      <protection locked="0"/>
    </xf>
    <xf numFmtId="0" fontId="43" fillId="0" borderId="46" xfId="654" applyFont="1" applyBorder="1">
      <alignment horizontal="center" vertical="center" wrapText="1"/>
    </xf>
    <xf numFmtId="0" fontId="43" fillId="0" borderId="23" xfId="655" applyFont="1" applyBorder="1">
      <alignment horizontal="left" vertical="center" wrapText="1" indent="2"/>
    </xf>
    <xf numFmtId="0" fontId="27" fillId="0" borderId="23" xfId="656" applyFont="1" applyBorder="1">
      <alignment horizontal="left" vertical="center" wrapText="1" indent="3"/>
    </xf>
    <xf numFmtId="0" fontId="27" fillId="35" borderId="23" xfId="658" applyFont="1" applyFill="1" applyBorder="1">
      <alignment horizontal="left" vertical="center" wrapText="1"/>
      <protection locked="0"/>
    </xf>
    <xf numFmtId="0" fontId="27" fillId="0" borderId="20" xfId="659" applyFont="1" applyBorder="1">
      <alignment vertical="top" wrapText="1"/>
    </xf>
    <xf numFmtId="0" fontId="27" fillId="0" borderId="27" xfId="661" applyFont="1" applyBorder="1">
      <alignment vertical="center" wrapText="1"/>
    </xf>
    <xf numFmtId="0" fontId="66" fillId="39" borderId="0" xfId="662" applyFont="1" applyFill="1">
      <alignment horizontal="right" vertical="center"/>
    </xf>
    <xf numFmtId="0" fontId="27" fillId="0" borderId="21" xfId="663" applyFont="1" applyBorder="1">
      <alignment vertical="center" wrapText="1"/>
    </xf>
    <xf numFmtId="0" fontId="27" fillId="0" borderId="25" xfId="664" applyFont="1" applyBorder="1">
      <alignment horizontal="right" vertical="center" wrapText="1" indent="1"/>
    </xf>
    <xf numFmtId="0" fontId="27" fillId="0" borderId="20" xfId="665" applyFont="1" applyBorder="1">
      <alignment horizontal="right" vertical="center" wrapText="1" indent="1"/>
    </xf>
    <xf numFmtId="0" fontId="27" fillId="37" borderId="21" xfId="666" applyFont="1" applyFill="1" applyBorder="1">
      <alignment horizontal="left" vertical="top" wrapText="1"/>
    </xf>
    <xf numFmtId="0" fontId="27" fillId="0" borderId="21" xfId="667" applyFont="1" applyBorder="1">
      <alignment horizontal="right" vertical="center" wrapText="1"/>
    </xf>
    <xf numFmtId="0" fontId="27" fillId="0" borderId="25" xfId="668" applyFont="1" applyBorder="1">
      <alignment horizontal="right" vertical="center" wrapText="1"/>
    </xf>
    <xf numFmtId="0" fontId="55" fillId="0" borderId="0" xfId="672" applyFont="1">
      <alignment horizontal="center" vertical="center" wrapText="1"/>
    </xf>
    <xf numFmtId="0" fontId="55" fillId="0" borderId="23" xfId="674" applyFont="1" applyBorder="1">
      <alignment horizontal="left" vertical="center" wrapText="1" indent="2"/>
    </xf>
    <xf numFmtId="0" fontId="55" fillId="0" borderId="23" xfId="675" applyFont="1" applyBorder="1">
      <alignment horizontal="center" vertical="center" wrapText="1"/>
    </xf>
    <xf numFmtId="0" fontId="55" fillId="0" borderId="23" xfId="676" applyFont="1" applyBorder="1">
      <alignment vertical="center" wrapText="1"/>
    </xf>
    <xf numFmtId="0" fontId="55" fillId="0" borderId="46" xfId="677" applyFont="1" applyBorder="1">
      <alignment horizontal="center" vertical="center" wrapText="1"/>
    </xf>
    <xf numFmtId="0" fontId="55" fillId="0" borderId="23" xfId="678" applyFont="1" applyBorder="1">
      <alignment horizontal="left" vertical="center" wrapText="1" indent="3"/>
    </xf>
    <xf numFmtId="0" fontId="27" fillId="41" borderId="25" xfId="681" applyFont="1" applyFill="1" applyBorder="1">
      <alignment vertical="center" wrapText="1"/>
    </xf>
    <xf numFmtId="0" fontId="37" fillId="41" borderId="20" xfId="682" applyFont="1" applyFill="1" applyBorder="1">
      <alignment vertical="center" wrapText="1"/>
    </xf>
    <xf numFmtId="0" fontId="27" fillId="0" borderId="23" xfId="683" applyFont="1" applyBorder="1">
      <alignment horizontal="left" vertical="center" wrapText="1" indent="2"/>
    </xf>
    <xf numFmtId="0" fontId="37" fillId="0" borderId="0" xfId="686" applyFont="1">
      <alignment horizontal="left" vertical="center" wrapText="1"/>
    </xf>
    <xf numFmtId="0" fontId="43" fillId="0" borderId="23" xfId="688" applyFont="1" applyBorder="1">
      <alignment horizontal="left" vertical="center" wrapText="1" indent="3"/>
    </xf>
    <xf numFmtId="0" fontId="43" fillId="0" borderId="32" xfId="690" applyFont="1" applyBorder="1">
      <alignment vertical="top" wrapText="1"/>
    </xf>
    <xf numFmtId="0" fontId="27" fillId="0" borderId="21" xfId="691" applyFont="1" applyBorder="1">
      <alignment horizontal="left" vertical="center" wrapText="1" indent="2"/>
    </xf>
    <xf numFmtId="0" fontId="27" fillId="0" borderId="21" xfId="693" applyFont="1" applyBorder="1">
      <alignment horizontal="left" vertical="center" wrapText="1" indent="1"/>
    </xf>
    <xf numFmtId="0" fontId="43" fillId="0" borderId="42" xfId="700" applyFont="1" applyBorder="1">
      <alignment horizontal="left" vertical="center" wrapText="1" indent="1"/>
    </xf>
    <xf numFmtId="0" fontId="43" fillId="0" borderId="42" xfId="701" applyFont="1" applyBorder="1">
      <alignment horizontal="center" vertical="center" wrapText="1"/>
    </xf>
    <xf numFmtId="0" fontId="43" fillId="0" borderId="32" xfId="702" applyFont="1" applyBorder="1">
      <alignment vertical="center" wrapText="1"/>
    </xf>
    <xf numFmtId="0" fontId="27" fillId="0" borderId="30" xfId="705" applyFont="1" applyBorder="1">
      <alignment vertical="top" wrapText="1"/>
    </xf>
    <xf numFmtId="0" fontId="43" fillId="0" borderId="30" xfId="707" applyFont="1" applyBorder="1">
      <alignment horizontal="left" vertical="center" wrapText="1" indent="1"/>
    </xf>
    <xf numFmtId="0" fontId="43" fillId="0" borderId="32" xfId="708" applyFont="1" applyBorder="1">
      <alignment horizontal="left" vertical="center" wrapText="1" indent="1"/>
    </xf>
    <xf numFmtId="0" fontId="72" fillId="0" borderId="0" xfId="711" applyFont="1">
      <alignment vertical="center" wrapText="1"/>
    </xf>
    <xf numFmtId="0" fontId="27" fillId="0" borderId="26" xfId="712" applyFont="1" applyBorder="1">
      <alignment vertical="center" wrapText="1"/>
    </xf>
    <xf numFmtId="0" fontId="27" fillId="0" borderId="45" xfId="713" applyFont="1" applyBorder="1">
      <alignment vertical="center" wrapText="1"/>
    </xf>
    <xf numFmtId="0" fontId="73" fillId="39" borderId="0" xfId="714" applyFont="1" applyFill="1">
      <alignment horizontal="right" vertical="center"/>
    </xf>
    <xf numFmtId="0" fontId="23" fillId="0" borderId="0" xfId="715" applyFont="1">
      <alignment vertical="top"/>
    </xf>
    <xf numFmtId="0" fontId="23" fillId="0" borderId="21" xfId="717" applyFont="1" applyBorder="1">
      <alignment horizontal="right" vertical="center" wrapText="1" indent="1"/>
    </xf>
    <xf numFmtId="0" fontId="23" fillId="0" borderId="25" xfId="718" applyFont="1" applyBorder="1">
      <alignment horizontal="right" vertical="center" wrapText="1" indent="1"/>
    </xf>
    <xf numFmtId="0" fontId="23" fillId="0" borderId="20" xfId="719" applyFont="1" applyBorder="1">
      <alignment horizontal="right" vertical="center" wrapText="1" indent="1"/>
    </xf>
    <xf numFmtId="0" fontId="27" fillId="0" borderId="20" xfId="720" applyFont="1" applyBorder="1">
      <alignment horizontal="left" vertical="center" wrapText="1" indent="1"/>
    </xf>
    <xf numFmtId="0" fontId="54" fillId="0" borderId="0" xfId="722" applyFont="1">
      <alignment vertical="top"/>
    </xf>
    <xf numFmtId="0" fontId="74" fillId="0" borderId="0" xfId="723" applyFont="1">
      <alignment vertical="top"/>
    </xf>
    <xf numFmtId="0" fontId="27" fillId="0" borderId="30" xfId="725" applyFont="1" applyBorder="1">
      <alignment horizontal="left" vertical="center" wrapText="1"/>
    </xf>
    <xf numFmtId="0" fontId="43" fillId="0" borderId="28" xfId="727" applyFont="1" applyBorder="1">
      <alignment vertical="center" wrapText="1"/>
    </xf>
    <xf numFmtId="0" fontId="47" fillId="0" borderId="23" xfId="730" applyFont="1" applyBorder="1">
      <alignment horizontal="left" vertical="center" indent="1"/>
    </xf>
    <xf numFmtId="0" fontId="37" fillId="43" borderId="23" xfId="734" applyFont="1" applyFill="1" applyBorder="1">
      <alignment horizontal="left" vertical="center" wrapText="1"/>
    </xf>
    <xf numFmtId="0" fontId="27" fillId="44" borderId="23" xfId="735" applyFont="1" applyFill="1" applyBorder="1">
      <alignment vertical="center"/>
    </xf>
    <xf numFmtId="0" fontId="43" fillId="0" borderId="21" xfId="739" applyFont="1" applyBorder="1">
      <alignment vertical="center" wrapText="1"/>
    </xf>
    <xf numFmtId="0" fontId="27" fillId="0" borderId="26" xfId="740" applyFont="1" applyBorder="1">
      <alignment horizontal="right" vertical="center" wrapText="1" indent="1"/>
    </xf>
    <xf numFmtId="0" fontId="76" fillId="0" borderId="0" xfId="743" applyFont="1">
      <alignment vertical="center" wrapText="1"/>
    </xf>
    <xf numFmtId="0" fontId="37" fillId="41" borderId="25" xfId="747" applyFont="1" applyFill="1" applyBorder="1">
      <alignment vertical="center" wrapText="1"/>
    </xf>
    <xf numFmtId="0" fontId="27" fillId="0" borderId="23" xfId="753" applyFont="1" applyBorder="1">
      <alignment vertical="top" wrapText="1"/>
    </xf>
    <xf numFmtId="0" fontId="27" fillId="39" borderId="0" xfId="754" applyFont="1" applyFill="1">
      <alignment horizontal="right" vertical="center" wrapText="1"/>
    </xf>
    <xf numFmtId="0" fontId="27" fillId="39" borderId="0" xfId="755" applyFont="1" applyFill="1">
      <alignment horizontal="right" vertical="center"/>
    </xf>
    <xf numFmtId="0" fontId="27" fillId="39" borderId="21" xfId="756" applyFont="1" applyFill="1" applyBorder="1">
      <alignment horizontal="center" vertical="center" wrapText="1"/>
    </xf>
    <xf numFmtId="0" fontId="27" fillId="39" borderId="25" xfId="757" applyFont="1" applyFill="1" applyBorder="1">
      <alignment horizontal="center" vertical="center" wrapText="1"/>
    </xf>
    <xf numFmtId="0" fontId="27" fillId="39" borderId="27" xfId="758" applyFont="1" applyFill="1" applyBorder="1">
      <alignment horizontal="center" vertical="center" wrapText="1"/>
    </xf>
    <xf numFmtId="0" fontId="27" fillId="39" borderId="23" xfId="759" applyFont="1" applyFill="1" applyBorder="1">
      <alignment horizontal="center" vertical="center"/>
    </xf>
    <xf numFmtId="0" fontId="23" fillId="0" borderId="23" xfId="760" applyFont="1" applyBorder="1">
      <alignment horizontal="left" vertical="top" wrapText="1"/>
    </xf>
    <xf numFmtId="0" fontId="23" fillId="0" borderId="23" xfId="761" applyFont="1" applyBorder="1">
      <alignment horizontal="left" vertical="center" wrapText="1"/>
    </xf>
    <xf numFmtId="0" fontId="27" fillId="41" borderId="21" xfId="762" applyFont="1" applyFill="1" applyBorder="1">
      <alignment vertical="center" wrapText="1"/>
    </xf>
    <xf numFmtId="0" fontId="43" fillId="0" borderId="25" xfId="767" applyFont="1" applyBorder="1">
      <alignment horizontal="right" vertical="center" wrapText="1" indent="1"/>
    </xf>
    <xf numFmtId="0" fontId="43" fillId="0" borderId="20" xfId="768" applyFont="1" applyBorder="1">
      <alignment horizontal="right" vertical="center" wrapText="1" indent="1"/>
    </xf>
    <xf numFmtId="0" fontId="43" fillId="0" borderId="21" xfId="769" applyFont="1" applyBorder="1">
      <alignment horizontal="left" vertical="top" wrapText="1"/>
    </xf>
    <xf numFmtId="0" fontId="27" fillId="0" borderId="0" xfId="776" applyFont="1">
      <alignment horizontal="right" vertical="top" wrapText="1"/>
    </xf>
    <xf numFmtId="0" fontId="27" fillId="0" borderId="0" xfId="777" applyFont="1">
      <alignment horizontal="left" vertical="top" wrapText="1"/>
    </xf>
    <xf numFmtId="0" fontId="43" fillId="0" borderId="45" xfId="778" applyFont="1" applyBorder="1">
      <alignment vertical="center" wrapText="1"/>
    </xf>
    <xf numFmtId="0" fontId="27" fillId="37" borderId="20" xfId="779" applyFont="1" applyFill="1" applyBorder="1">
      <alignment horizontal="left" vertical="top" wrapText="1"/>
    </xf>
    <xf numFmtId="0" fontId="79" fillId="0" borderId="28" xfId="782" applyFont="1" applyBorder="1">
      <alignment vertical="center" wrapText="1"/>
    </xf>
    <xf numFmtId="0" fontId="27" fillId="0" borderId="0" xfId="785" applyFont="1">
      <alignment vertical="top" wrapText="1"/>
    </xf>
    <xf numFmtId="0" fontId="27" fillId="0" borderId="0" xfId="786" applyFont="1">
      <alignment vertical="top"/>
    </xf>
    <xf numFmtId="0" fontId="27" fillId="0" borderId="50" xfId="789" applyFont="1" applyBorder="1">
      <alignment horizontal="left" vertical="center" wrapText="1"/>
    </xf>
    <xf numFmtId="0" fontId="27" fillId="0" borderId="53" xfId="793" applyFont="1" applyBorder="1">
      <alignment horizontal="left" vertical="center" wrapText="1" indent="1"/>
    </xf>
    <xf numFmtId="0" fontId="27" fillId="0" borderId="53" xfId="798" applyFont="1" applyBorder="1">
      <alignment horizontal="left" vertical="center" wrapText="1"/>
    </xf>
    <xf numFmtId="0" fontId="27" fillId="0" borderId="52" xfId="800" applyFont="1" applyBorder="1">
      <alignment horizontal="left" vertical="center" wrapText="1" indent="1"/>
    </xf>
    <xf numFmtId="0" fontId="27" fillId="0" borderId="52" xfId="802" applyFont="1" applyBorder="1">
      <alignment horizontal="left" vertical="center" wrapText="1"/>
    </xf>
    <xf numFmtId="0" fontId="27" fillId="0" borderId="52" xfId="803" applyFont="1" applyBorder="1">
      <alignment horizontal="left" vertical="center" wrapText="1" indent="2"/>
    </xf>
    <xf numFmtId="0" fontId="27" fillId="0" borderId="54" xfId="806" applyFont="1" applyBorder="1">
      <alignment horizontal="left" vertical="center" wrapText="1"/>
    </xf>
    <xf numFmtId="0" fontId="23" fillId="0" borderId="21" xfId="813" applyFont="1" applyBorder="1">
      <alignment horizontal="center" vertical="center"/>
    </xf>
    <xf numFmtId="0" fontId="27" fillId="37" borderId="21" xfId="815" applyFont="1" applyFill="1" applyBorder="1">
      <alignment horizontal="left" vertical="top" wrapText="1" indent="1"/>
    </xf>
    <xf numFmtId="0" fontId="27" fillId="37" borderId="20" xfId="816" applyFont="1" applyFill="1" applyBorder="1">
      <alignment horizontal="left" vertical="top" wrapText="1" indent="1"/>
    </xf>
    <xf numFmtId="0" fontId="27" fillId="41" borderId="26" xfId="818" applyFont="1" applyFill="1" applyBorder="1">
      <alignment vertical="center" wrapText="1"/>
    </xf>
    <xf numFmtId="0" fontId="27" fillId="0" borderId="20" xfId="819" applyFont="1" applyBorder="1">
      <alignment vertical="center" wrapText="1"/>
    </xf>
    <xf numFmtId="0" fontId="27" fillId="41" borderId="45" xfId="820" applyFont="1" applyFill="1" applyBorder="1">
      <alignment vertical="center" wrapText="1"/>
    </xf>
    <xf numFmtId="0" fontId="46" fillId="0" borderId="0" xfId="821" applyFont="1">
      <alignment horizontal="center" vertical="center" wrapText="1"/>
    </xf>
    <xf numFmtId="0" fontId="80" fillId="0" borderId="0" xfId="822" applyFont="1">
      <alignment vertical="center" wrapText="1"/>
    </xf>
    <xf numFmtId="0" fontId="23" fillId="39" borderId="32" xfId="823" applyFont="1" applyFill="1" applyBorder="1">
      <alignment horizontal="center" vertical="center" wrapText="1"/>
    </xf>
    <xf numFmtId="0" fontId="23" fillId="0" borderId="23" xfId="824" applyFont="1" applyBorder="1">
      <alignment horizontal="left" vertical="center" wrapText="1" indent="1"/>
    </xf>
    <xf numFmtId="0" fontId="27" fillId="41" borderId="34" xfId="826" applyFont="1" applyFill="1" applyBorder="1">
      <alignment vertical="center" wrapText="1"/>
    </xf>
    <xf numFmtId="0" fontId="27" fillId="39" borderId="19" xfId="827" applyFont="1" applyFill="1" applyBorder="1">
      <alignment vertical="center" wrapText="1"/>
    </xf>
    <xf numFmtId="0" fontId="31" fillId="39" borderId="19" xfId="829" applyFont="1" applyFill="1" applyBorder="1">
      <alignment horizontal="center" wrapText="1"/>
    </xf>
    <xf numFmtId="0" fontId="27" fillId="0" borderId="15" xfId="830" applyFont="1" applyBorder="1">
      <alignment horizontal="center" vertical="center"/>
    </xf>
    <xf numFmtId="0" fontId="27" fillId="0" borderId="16" xfId="831" applyFont="1" applyBorder="1">
      <alignment horizontal="center" vertical="center"/>
    </xf>
    <xf numFmtId="0" fontId="27" fillId="0" borderId="17" xfId="832" applyFont="1" applyBorder="1">
      <alignment horizontal="center" vertical="center"/>
    </xf>
    <xf numFmtId="0" fontId="27" fillId="0" borderId="13" xfId="833" applyFont="1" applyBorder="1">
      <alignment vertical="center" wrapText="1"/>
    </xf>
    <xf numFmtId="0" fontId="27" fillId="39" borderId="26" xfId="834" applyFont="1" applyFill="1" applyBorder="1">
      <alignment vertical="center" wrapText="1"/>
    </xf>
    <xf numFmtId="0" fontId="43" fillId="0" borderId="19" xfId="835" applyFont="1" applyBorder="1">
      <alignment vertical="center" wrapText="1"/>
    </xf>
    <xf numFmtId="0" fontId="27" fillId="0" borderId="56" xfId="836" applyFont="1" applyBorder="1">
      <alignment horizontal="center" vertical="center"/>
    </xf>
    <xf numFmtId="0" fontId="27" fillId="0" borderId="44" xfId="837" applyFont="1" applyBorder="1">
      <alignment horizontal="center" vertical="center"/>
    </xf>
    <xf numFmtId="0" fontId="27" fillId="0" borderId="13" xfId="838" applyFont="1" applyBorder="1">
      <alignment vertical="center"/>
    </xf>
    <xf numFmtId="0" fontId="23" fillId="37" borderId="23" xfId="842" applyFont="1" applyFill="1" applyBorder="1">
      <alignment horizontal="center" vertical="center" wrapText="1"/>
    </xf>
    <xf numFmtId="0" fontId="27" fillId="0" borderId="28" xfId="845" applyFont="1" applyBorder="1">
      <alignment vertical="center" wrapText="1"/>
    </xf>
    <xf numFmtId="0" fontId="27" fillId="0" borderId="27" xfId="852" applyFont="1" applyBorder="1">
      <alignment horizontal="left" vertical="top" wrapText="1"/>
    </xf>
    <xf numFmtId="0" fontId="27" fillId="46" borderId="21" xfId="856" applyFont="1" applyFill="1" applyBorder="1">
      <alignment horizontal="center" vertical="center" wrapText="1"/>
    </xf>
    <xf numFmtId="0" fontId="27" fillId="46" borderId="25" xfId="857" applyFont="1" applyFill="1" applyBorder="1">
      <alignment horizontal="center" vertical="center" wrapText="1"/>
    </xf>
    <xf numFmtId="0" fontId="27" fillId="46" borderId="20" xfId="858" applyFont="1" applyFill="1" applyBorder="1">
      <alignment horizontal="center" vertical="center" wrapText="1"/>
    </xf>
    <xf numFmtId="0" fontId="27" fillId="50" borderId="23" xfId="872" applyFont="1" applyFill="1" applyBorder="1">
      <alignment horizontal="center" vertical="center" wrapText="1"/>
    </xf>
    <xf numFmtId="0" fontId="27" fillId="50" borderId="21" xfId="873" applyFont="1" applyFill="1" applyBorder="1">
      <alignment horizontal="center" vertical="center" wrapText="1"/>
    </xf>
    <xf numFmtId="0" fontId="27" fillId="39" borderId="20" xfId="874" applyFont="1" applyFill="1" applyBorder="1">
      <alignment horizontal="center" vertical="center" wrapText="1"/>
    </xf>
    <xf numFmtId="0" fontId="27" fillId="50" borderId="20" xfId="875" applyFont="1" applyFill="1" applyBorder="1">
      <alignment horizontal="center" vertical="center" wrapText="1"/>
    </xf>
    <xf numFmtId="0" fontId="46" fillId="0" borderId="23" xfId="880" applyFont="1" applyBorder="1">
      <alignment horizontal="center" vertical="center"/>
    </xf>
    <xf numFmtId="0" fontId="27" fillId="0" borderId="32" xfId="883" applyFont="1" applyBorder="1">
      <alignment horizontal="right" vertical="center"/>
    </xf>
    <xf numFmtId="0" fontId="27" fillId="0" borderId="32" xfId="884" applyFont="1" applyBorder="1">
      <alignment horizontal="center" vertical="center"/>
    </xf>
    <xf numFmtId="0" fontId="27" fillId="0" borderId="23" xfId="885" applyFont="1" applyBorder="1">
      <alignment horizontal="right" vertical="center"/>
    </xf>
    <xf numFmtId="0" fontId="37" fillId="0" borderId="23" xfId="891" applyFont="1" applyBorder="1">
      <alignment vertical="top" wrapText="1"/>
    </xf>
    <xf numFmtId="0" fontId="23" fillId="0" borderId="23" xfId="892" applyFont="1" applyBorder="1">
      <alignment vertical="center" wrapText="1"/>
    </xf>
    <xf numFmtId="0" fontId="23" fillId="38" borderId="23" xfId="893" applyFont="1" applyFill="1" applyBorder="1">
      <alignment horizontal="left" vertical="center" wrapText="1" indent="2"/>
      <protection locked="0"/>
    </xf>
    <xf numFmtId="0" fontId="56" fillId="0" borderId="23" xfId="896" applyFont="1" applyBorder="1">
      <alignment horizontal="left" vertical="center" wrapText="1" indent="2"/>
    </xf>
    <xf numFmtId="0" fontId="27" fillId="0" borderId="32" xfId="898" applyFont="1" applyBorder="1">
      <alignment vertical="top" wrapText="1"/>
    </xf>
    <xf numFmtId="0" fontId="23" fillId="35" borderId="23" xfId="899" applyFont="1" applyFill="1" applyBorder="1">
      <alignment horizontal="left" vertical="center" wrapText="1" indent="2"/>
      <protection locked="0"/>
    </xf>
    <xf numFmtId="0" fontId="23" fillId="38" borderId="23" xfId="900" applyFont="1" applyFill="1" applyBorder="1">
      <alignment horizontal="left" vertical="center" wrapText="1"/>
      <protection locked="0"/>
    </xf>
    <xf numFmtId="0" fontId="23" fillId="0" borderId="23" xfId="901" applyFont="1" applyBorder="1">
      <alignment horizontal="left" vertical="center" wrapText="1" indent="2"/>
    </xf>
    <xf numFmtId="0" fontId="27" fillId="0" borderId="25" xfId="906" applyFont="1" applyBorder="1">
      <alignment horizontal="left" vertical="top" wrapText="1" indent="1"/>
    </xf>
    <xf numFmtId="0" fontId="23" fillId="39" borderId="21" xfId="907" applyFont="1" applyFill="1" applyBorder="1">
      <alignment horizontal="right" vertical="center" wrapText="1" indent="1"/>
    </xf>
    <xf numFmtId="0" fontId="23" fillId="0" borderId="32" xfId="910" applyFont="1" applyBorder="1">
      <alignment horizontal="left" vertical="center" wrapText="1"/>
    </xf>
    <xf numFmtId="0" fontId="67" fillId="39" borderId="0" xfId="911" applyFont="1" applyFill="1">
      <alignment horizontal="center" vertical="top" wrapText="1"/>
    </xf>
    <xf numFmtId="0" fontId="23" fillId="37" borderId="21" xfId="912" applyFont="1" applyFill="1" applyBorder="1">
      <alignment horizontal="left" vertical="center" wrapText="1" indent="1"/>
    </xf>
    <xf numFmtId="0" fontId="67" fillId="39" borderId="29" xfId="914" applyFont="1" applyFill="1" applyBorder="1">
      <alignment horizontal="center" vertical="top" wrapText="1"/>
    </xf>
    <xf numFmtId="0" fontId="23" fillId="37" borderId="30" xfId="916" applyFont="1" applyFill="1" applyBorder="1">
      <alignment horizontal="left" vertical="center" wrapText="1" indent="1"/>
    </xf>
    <xf numFmtId="0" fontId="27" fillId="0" borderId="26" xfId="920" applyFont="1" applyBorder="1">
      <alignment horizontal="left" vertical="top" wrapText="1"/>
    </xf>
    <xf numFmtId="0" fontId="23" fillId="46" borderId="23" xfId="926" applyFont="1" applyFill="1" applyBorder="1">
      <alignment horizontal="center" vertical="center"/>
    </xf>
    <xf numFmtId="0" fontId="27" fillId="0" borderId="23" xfId="930" applyFont="1" applyBorder="1">
      <alignment vertical="center"/>
    </xf>
    <xf numFmtId="0" fontId="23" fillId="0" borderId="23" xfId="931" applyFont="1" applyBorder="1">
      <alignment vertical="center"/>
    </xf>
    <xf numFmtId="0" fontId="23" fillId="0" borderId="21" xfId="932" applyFont="1" applyBorder="1">
      <alignment vertical="center"/>
    </xf>
    <xf numFmtId="0" fontId="27" fillId="0" borderId="21" xfId="933" applyFont="1" applyBorder="1">
      <alignment horizontal="left" vertical="center"/>
    </xf>
    <xf numFmtId="0" fontId="23" fillId="0" borderId="20" xfId="937" applyFont="1" applyBorder="1">
      <alignment vertical="center"/>
    </xf>
    <xf numFmtId="0" fontId="23" fillId="0" borderId="23" xfId="938" applyFont="1" applyBorder="1">
      <alignment horizontal="right" vertical="top"/>
    </xf>
    <xf numFmtId="0" fontId="23" fillId="0" borderId="23" xfId="939" applyFont="1" applyBorder="1">
      <alignment vertical="top"/>
    </xf>
    <xf numFmtId="0" fontId="27" fillId="0" borderId="20" xfId="940" applyFont="1" applyBorder="1">
      <alignment vertical="center"/>
    </xf>
    <xf numFmtId="0" fontId="27" fillId="0" borderId="23" xfId="942" applyFont="1" applyBorder="1">
      <alignment vertical="top"/>
    </xf>
    <xf numFmtId="0" fontId="23" fillId="51" borderId="0" xfId="943" applyFont="1" applyFill="1">
      <alignment horizontal="right" vertical="center"/>
    </xf>
    <xf numFmtId="0" fontId="23" fillId="51" borderId="0" xfId="944" applyFont="1" applyFill="1">
      <alignment horizontal="left" vertical="center"/>
    </xf>
    <xf numFmtId="0" fontId="23" fillId="0" borderId="0" xfId="945" applyFont="1">
      <alignment horizontal="right" vertical="top"/>
    </xf>
    <xf numFmtId="0" fontId="72" fillId="51" borderId="0" xfId="947" applyFont="1" applyFill="1">
      <alignment horizontal="left" vertical="center"/>
    </xf>
    <xf numFmtId="0" fontId="23" fillId="0" borderId="21" xfId="950" applyFont="1" applyBorder="1">
      <alignment horizontal="left" vertical="center"/>
    </xf>
    <xf numFmtId="0" fontId="23" fillId="0" borderId="32" xfId="952" applyFont="1" applyBorder="1">
      <alignment vertical="top"/>
    </xf>
    <xf numFmtId="0" fontId="27" fillId="0" borderId="32" xfId="953" applyFont="1" applyBorder="1">
      <alignment vertical="center"/>
    </xf>
    <xf numFmtId="0" fontId="27" fillId="51" borderId="0" xfId="957" applyFont="1" applyFill="1">
      <alignment horizontal="left" vertical="center"/>
    </xf>
    <xf numFmtId="0" fontId="23" fillId="51" borderId="60" xfId="958" applyFont="1" applyFill="1" applyBorder="1">
      <alignment horizontal="center"/>
    </xf>
    <xf numFmtId="0" fontId="23" fillId="0" borderId="60" xfId="961" applyFont="1" applyBorder="1">
      <alignment horizontal="center"/>
    </xf>
    <xf numFmtId="0" fontId="23" fillId="37" borderId="52" xfId="966" applyFont="1" applyFill="1" applyBorder="1">
      <alignment horizontal="center" vertical="center"/>
    </xf>
    <xf numFmtId="0" fontId="20" fillId="0" borderId="61" xfId="968" applyFont="1" applyBorder="1">
      <alignment horizontal="center" vertical="center"/>
    </xf>
    <xf numFmtId="0" fontId="23" fillId="0" borderId="61" xfId="969" applyFont="1" applyBorder="1">
      <alignment horizontal="center" vertical="center"/>
    </xf>
    <xf numFmtId="0" fontId="23" fillId="50" borderId="23" xfId="972" applyFont="1" applyFill="1" applyBorder="1">
      <alignment horizontal="right" vertical="center"/>
    </xf>
    <xf numFmtId="0" fontId="27" fillId="37" borderId="35" xfId="977" applyFont="1" applyFill="1" applyBorder="1">
      <alignment horizontal="center" vertical="top"/>
    </xf>
    <xf numFmtId="0" fontId="27" fillId="37" borderId="35" xfId="978" applyFont="1" applyFill="1" applyBorder="1">
      <alignment horizontal="left" vertical="top"/>
    </xf>
    <xf numFmtId="0" fontId="23" fillId="0" borderId="50" xfId="979" applyFont="1" applyBorder="1">
      <alignment horizontal="center" vertical="center"/>
    </xf>
    <xf numFmtId="0" fontId="23" fillId="0" borderId="55" xfId="980" applyFont="1" applyBorder="1">
      <alignment horizontal="center" vertical="center"/>
    </xf>
    <xf numFmtId="0" fontId="27" fillId="0" borderId="23" xfId="981" applyFont="1" applyBorder="1">
      <alignment horizontal="left" vertical="top"/>
    </xf>
    <xf numFmtId="0" fontId="23" fillId="0" borderId="53" xfId="982" applyFont="1" applyBorder="1">
      <alignment horizontal="center" vertical="center"/>
    </xf>
    <xf numFmtId="0" fontId="23" fillId="51" borderId="0" xfId="985" applyFont="1" applyFill="1">
      <alignment horizontal="right" vertical="top" wrapText="1"/>
    </xf>
    <xf numFmtId="0" fontId="37" fillId="39" borderId="0" xfId="987" applyFont="1" applyFill="1"/>
    <xf numFmtId="0" fontId="84" fillId="39" borderId="0" xfId="988" applyFont="1" applyFill="1"/>
    <xf numFmtId="0" fontId="43" fillId="39" borderId="0" xfId="989" applyFont="1" applyFill="1">
      <alignment horizontal="center" vertical="center" wrapText="1"/>
    </xf>
    <xf numFmtId="0" fontId="23" fillId="39" borderId="32" xfId="990" applyFont="1" applyFill="1" applyBorder="1">
      <alignment horizontal="left" vertical="top" wrapText="1"/>
    </xf>
    <xf numFmtId="0" fontId="55" fillId="39" borderId="0" xfId="991" applyFont="1" applyFill="1">
      <alignment vertical="center" wrapText="1"/>
    </xf>
    <xf numFmtId="0" fontId="43" fillId="39" borderId="23" xfId="992" applyFont="1" applyFill="1" applyBorder="1">
      <alignment horizontal="center" vertical="center"/>
    </xf>
    <xf numFmtId="0" fontId="23" fillId="39" borderId="42" xfId="993" applyFont="1" applyFill="1" applyBorder="1">
      <alignment horizontal="left" vertical="top" wrapText="1"/>
    </xf>
    <xf numFmtId="0" fontId="56" fillId="39" borderId="0" xfId="994" applyFont="1" applyFill="1"/>
    <xf numFmtId="0" fontId="23" fillId="39" borderId="30" xfId="995" applyFont="1" applyFill="1" applyBorder="1">
      <alignment horizontal="left" vertical="top" wrapText="1"/>
    </xf>
    <xf numFmtId="0" fontId="76" fillId="39" borderId="0" xfId="996" applyFont="1" applyFill="1"/>
    <xf numFmtId="0" fontId="27" fillId="39" borderId="23" xfId="997" applyFont="1" applyFill="1" applyBorder="1">
      <alignment horizontal="left" vertical="top" wrapText="1"/>
    </xf>
    <xf numFmtId="0" fontId="27" fillId="39" borderId="23" xfId="999" applyFont="1" applyFill="1" applyBorder="1">
      <alignment vertical="top" wrapText="1"/>
    </xf>
    <xf numFmtId="0" fontId="37" fillId="0" borderId="42" xfId="1001" applyFont="1" applyBorder="1">
      <alignment horizontal="left" vertical="center" wrapText="1" indent="1"/>
    </xf>
    <xf numFmtId="0" fontId="85" fillId="0" borderId="0" xfId="1012" applyFont="1">
      <alignment vertical="center"/>
    </xf>
    <xf numFmtId="0" fontId="27" fillId="37" borderId="30" xfId="1018" applyFont="1" applyFill="1" applyBorder="1">
      <alignment horizontal="left" vertical="center" wrapText="1" indent="1"/>
    </xf>
    <xf numFmtId="0" fontId="27" fillId="0" borderId="34" xfId="1020" applyFont="1" applyBorder="1">
      <alignment horizontal="left" vertical="top" wrapText="1"/>
    </xf>
    <xf numFmtId="0" fontId="27" fillId="39" borderId="42" xfId="1024" applyFont="1" applyFill="1" applyBorder="1">
      <alignment vertical="center" wrapText="1"/>
    </xf>
    <xf numFmtId="0" fontId="43" fillId="0" borderId="45" xfId="1025" applyFont="1" applyBorder="1">
      <alignment horizontal="center" vertical="center" wrapText="1"/>
    </xf>
    <xf numFmtId="0" fontId="27" fillId="39" borderId="28" xfId="1026" applyFont="1" applyFill="1" applyBorder="1">
      <alignment vertical="center" wrapText="1"/>
    </xf>
    <xf numFmtId="0" fontId="27" fillId="0" borderId="25" xfId="1027" applyFont="1" applyBorder="1">
      <alignment horizontal="left" vertical="center" wrapText="1"/>
    </xf>
    <xf numFmtId="0" fontId="45" fillId="0" borderId="0" xfId="1030" applyFont="1">
      <alignment horizontal="center" vertical="center" wrapText="1"/>
    </xf>
    <xf numFmtId="0" fontId="27" fillId="37" borderId="34" xfId="1032" applyFont="1" applyFill="1" applyBorder="1">
      <alignment horizontal="left" vertical="center" wrapText="1"/>
    </xf>
    <xf numFmtId="0" fontId="87" fillId="39" borderId="0" xfId="1039" applyFont="1" applyFill="1">
      <alignment horizontal="center" vertical="center" wrapText="1"/>
    </xf>
    <xf numFmtId="0" fontId="28" fillId="39" borderId="0" xfId="1040" applyFont="1" applyFill="1"/>
    <xf numFmtId="0" fontId="27" fillId="0" borderId="0" xfId="1043" applyFont="1"/>
    <xf numFmtId="0" fontId="49" fillId="39" borderId="0" xfId="1044" applyFont="1" applyFill="1">
      <alignment horizontal="center" vertical="center"/>
    </xf>
    <xf numFmtId="0" fontId="27" fillId="39" borderId="32" xfId="1045" applyFont="1" applyFill="1" applyBorder="1">
      <alignment horizontal="center" vertical="center"/>
    </xf>
    <xf numFmtId="0" fontId="49" fillId="0" borderId="0" xfId="1048" applyFont="1">
      <alignment horizontal="center" vertical="center"/>
    </xf>
    <xf numFmtId="0" fontId="52" fillId="0" borderId="23" xfId="1054" applyFont="1" applyBorder="1">
      <alignment horizontal="left" vertical="center" wrapText="1" indent="1"/>
    </xf>
    <xf numFmtId="0" fontId="52" fillId="0" borderId="23" xfId="1056" applyFont="1" applyBorder="1">
      <alignment horizontal="left" vertical="top" indent="1"/>
    </xf>
    <xf numFmtId="0" fontId="43" fillId="39" borderId="23" xfId="1058" applyFont="1" applyFill="1" applyBorder="1">
      <alignment horizontal="center" vertical="center" wrapText="1"/>
    </xf>
    <xf numFmtId="0" fontId="23" fillId="38" borderId="21" xfId="1061" applyFont="1" applyFill="1" applyBorder="1">
      <alignment horizontal="left" vertical="center" wrapText="1" indent="2"/>
      <protection locked="0"/>
    </xf>
    <xf numFmtId="0" fontId="49" fillId="0" borderId="29" xfId="1062" applyFont="1" applyBorder="1">
      <alignment horizontal="center" vertical="center" wrapText="1"/>
    </xf>
    <xf numFmtId="0" fontId="23" fillId="37" borderId="23" xfId="1064" applyFont="1" applyFill="1" applyBorder="1">
      <alignment horizontal="left" vertical="top" wrapText="1" indent="1"/>
    </xf>
    <xf numFmtId="0" fontId="27" fillId="37" borderId="23" xfId="1071" applyFont="1" applyFill="1" applyBorder="1">
      <alignment horizontal="center" vertical="top" wrapText="1"/>
    </xf>
    <xf numFmtId="0" fontId="27" fillId="35" borderId="23" xfId="1072" applyFont="1" applyFill="1" applyBorder="1">
      <alignment horizontal="left" vertical="top" wrapText="1"/>
      <protection locked="0"/>
    </xf>
    <xf numFmtId="0" fontId="27" fillId="0" borderId="29" xfId="1075" applyFont="1" applyBorder="1">
      <alignment vertical="top" wrapText="1"/>
    </xf>
    <xf numFmtId="0" fontId="23" fillId="37" borderId="42" xfId="1081" applyFont="1" applyFill="1" applyBorder="1">
      <alignment horizontal="left" vertical="top" wrapText="1" indent="1"/>
    </xf>
    <xf numFmtId="0" fontId="27" fillId="37" borderId="42" xfId="1088" applyFont="1" applyFill="1" applyBorder="1">
      <alignment horizontal="center" vertical="top" wrapText="1"/>
    </xf>
    <xf numFmtId="0" fontId="27" fillId="35" borderId="42" xfId="1089" applyFont="1" applyFill="1" applyBorder="1">
      <alignment horizontal="left" vertical="top" wrapText="1"/>
      <protection locked="0"/>
    </xf>
    <xf numFmtId="0" fontId="89" fillId="0" borderId="63" xfId="1090" applyFont="1" applyBorder="1">
      <alignment horizontal="left" vertical="center" indent="1"/>
    </xf>
    <xf numFmtId="0" fontId="89" fillId="0" borderId="64" xfId="1091" applyFont="1" applyBorder="1">
      <alignment horizontal="left" vertical="center" indent="1"/>
    </xf>
    <xf numFmtId="0" fontId="23" fillId="0" borderId="64" xfId="1092" applyFont="1" applyBorder="1">
      <alignment horizontal="left" vertical="center" wrapText="1"/>
    </xf>
    <xf numFmtId="0" fontId="27" fillId="0" borderId="64" xfId="1093" applyFont="1" applyBorder="1">
      <alignment vertical="center" wrapText="1"/>
    </xf>
    <xf numFmtId="0" fontId="27" fillId="0" borderId="65" xfId="1094" applyFont="1" applyBorder="1">
      <alignment vertical="center" wrapText="1"/>
    </xf>
    <xf numFmtId="0" fontId="27" fillId="0" borderId="66" xfId="1095" applyFont="1" applyBorder="1">
      <alignment vertical="center" wrapText="1"/>
    </xf>
    <xf numFmtId="0" fontId="90" fillId="0" borderId="23" xfId="1103" applyFont="1" applyBorder="1">
      <alignment horizontal="center" vertical="center"/>
    </xf>
    <xf numFmtId="0" fontId="90" fillId="0" borderId="23" xfId="1110" applyFont="1" applyBorder="1">
      <alignment horizontal="left" vertical="center" wrapText="1" inden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8" fillId="0" borderId="23" xfId="1126" applyFont="1" applyBorder="1">
      <alignment horizontal="center" vertical="center"/>
    </xf>
    <xf numFmtId="0" fontId="48" fillId="40" borderId="23" xfId="1137" applyFont="1" applyFill="1" applyBorder="1">
      <alignment horizontal="left" vertical="center" wrapText="1" indent="1"/>
    </xf>
    <xf numFmtId="0" fontId="48" fillId="0" borderId="20" xfId="1142" applyFont="1" applyBorder="1">
      <alignment horizontal="center" vertical="center"/>
    </xf>
    <xf numFmtId="0" fontId="89" fillId="0" borderId="71" xfId="1152" applyFont="1" applyBorder="1">
      <alignment horizontal="left" vertical="center" indent="1"/>
    </xf>
    <xf numFmtId="0" fontId="27" fillId="0" borderId="72" xfId="1154" applyFont="1" applyBorder="1">
      <alignment horizontal="right" vertical="center"/>
    </xf>
    <xf numFmtId="0" fontId="27" fillId="0" borderId="72" xfId="1155" applyFont="1" applyBorder="1">
      <alignment horizontal="center" vertical="center"/>
    </xf>
    <xf numFmtId="0" fontId="27" fillId="0" borderId="25" xfId="1156" applyFont="1" applyBorder="1">
      <alignment horizontal="right" vertical="center"/>
    </xf>
    <xf numFmtId="0" fontId="27" fillId="50" borderId="23" xfId="1159" applyFont="1" applyFill="1" applyBorder="1">
      <alignment horizontal="right" vertical="center"/>
    </xf>
    <xf numFmtId="0" fontId="43" fillId="0" borderId="30" xfId="1163" applyFont="1" applyBorder="1">
      <alignment vertical="center" wrapText="1"/>
    </xf>
    <xf numFmtId="0" fontId="43" fillId="0" borderId="23" xfId="1169" applyFont="1" applyBorder="1">
      <alignment horizontal="left" vertical="center" indent="1"/>
    </xf>
    <xf numFmtId="0" fontId="27" fillId="40" borderId="23" xfId="1181" applyFont="1" applyFill="1" applyBorder="1">
      <alignment horizontal="left" vertical="top" wrapText="1"/>
    </xf>
    <xf numFmtId="0" fontId="23" fillId="40" borderId="23" xfId="1182" applyFont="1" applyFill="1" applyBorder="1">
      <alignment horizontal="lef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0" borderId="42" xfId="1194" applyFont="1" applyBorder="1">
      <alignment horizontal="left" vertical="center"/>
    </xf>
    <xf numFmtId="0" fontId="47" fillId="35" borderId="42" xfId="1196" applyFont="1" applyFill="1" applyBorder="1">
      <alignment horizontal="left" vertical="center"/>
      <protection locked="0"/>
    </xf>
    <xf numFmtId="0" fontId="47" fillId="38" borderId="42" xfId="1197" applyFont="1" applyFill="1" applyBorder="1">
      <alignment horizontal="left" vertical="center"/>
      <protection locked="0"/>
    </xf>
    <xf numFmtId="0" fontId="43" fillId="0" borderId="21" xfId="1199" applyFont="1" applyBorder="1">
      <alignment horizontal="left" vertical="center"/>
    </xf>
    <xf numFmtId="0" fontId="43" fillId="0" borderId="25" xfId="1200" applyFont="1" applyBorder="1">
      <alignment horizontal="left" vertical="center"/>
    </xf>
    <xf numFmtId="0" fontId="47" fillId="41" borderId="34" xfId="1201" applyFont="1" applyFill="1" applyBorder="1">
      <alignment horizontal="left" vertical="center"/>
    </xf>
    <xf numFmtId="0" fontId="27" fillId="0" borderId="29" xfId="1205" applyFont="1" applyBorder="1">
      <alignment horizontal="center" vertical="center"/>
    </xf>
    <xf numFmtId="0" fontId="27" fillId="40" borderId="32" xfId="1207" applyFont="1" applyFill="1" applyBorder="1">
      <alignment horizontal="left" vertical="center" wrapText="1"/>
    </xf>
    <xf numFmtId="0" fontId="27" fillId="0" borderId="42" xfId="1209" applyFont="1" applyBorder="1">
      <alignment horizontal="left" vertical="center" wrapText="1"/>
    </xf>
    <xf numFmtId="0" fontId="27" fillId="40" borderId="42" xfId="1211" applyFont="1" applyFill="1" applyBorder="1">
      <alignment horizontal="left" vertical="center" wrapText="1"/>
    </xf>
    <xf numFmtId="0" fontId="47" fillId="0" borderId="30" xfId="1212" applyFont="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33" fillId="0" borderId="23" xfId="1226" applyFont="1" applyBorder="1">
      <alignment vertical="top" wrapText="1"/>
    </xf>
    <xf numFmtId="0" fontId="94" fillId="0" borderId="23" xfId="1229" applyFont="1" applyBorder="1">
      <alignment vertical="top" wrapText="1"/>
    </xf>
    <xf numFmtId="0" fontId="33" fillId="50" borderId="23" xfId="1234" applyFont="1" applyFill="1" applyBorder="1">
      <alignment horizontal="center" vertical="top" wrapText="1"/>
    </xf>
    <xf numFmtId="0" fontId="94" fillId="0" borderId="23" xfId="1239" applyFont="1" applyBorder="1">
      <alignment horizontal="left" vertical="top" wrapText="1"/>
    </xf>
    <xf numFmtId="0" fontId="94" fillId="50" borderId="23" xfId="1241" applyFont="1" applyFill="1" applyBorder="1">
      <alignment horizontal="center" vertical="center" wrapText="1"/>
    </xf>
    <xf numFmtId="0" fontId="94" fillId="0" borderId="32" xfId="1244" applyFont="1" applyBorder="1">
      <alignment horizontal="left" vertical="top" wrapText="1"/>
    </xf>
    <xf numFmtId="0" fontId="94" fillId="0" borderId="20" xfId="1246" applyFont="1" applyBorder="1">
      <alignment horizontal="left" vertical="top" wrapText="1"/>
    </xf>
    <xf numFmtId="0" fontId="94" fillId="0" borderId="32" xfId="1250" applyFont="1" applyBorder="1">
      <alignment vertical="top" wrapText="1"/>
    </xf>
    <xf numFmtId="0" fontId="33" fillId="0" borderId="21" xfId="1252" applyFont="1" applyBorder="1">
      <alignment horizontal="center" vertical="center" wrapText="1"/>
    </xf>
    <xf numFmtId="0" fontId="33" fillId="0" borderId="21" xfId="1253" applyFont="1" applyBorder="1">
      <alignment horizontal="center" vertical="center"/>
    </xf>
    <xf numFmtId="0" fontId="33" fillId="0" borderId="23" xfId="1255" applyFont="1" applyBorder="1">
      <alignment vertical="center" wrapText="1"/>
    </xf>
    <xf numFmtId="0" fontId="33" fillId="0" borderId="23" xfId="1257" applyFont="1" applyBorder="1">
      <alignment horizontal="center" vertical="center" wrapText="1"/>
    </xf>
    <xf numFmtId="0" fontId="33" fillId="0" borderId="32" xfId="1258" applyFont="1" applyBorder="1">
      <alignment vertical="center" wrapText="1"/>
    </xf>
    <xf numFmtId="0" fontId="33" fillId="0" borderId="30" xfId="1259" applyFont="1" applyBorder="1">
      <alignment vertical="center" wrapText="1"/>
    </xf>
    <xf numFmtId="0" fontId="33" fillId="0" borderId="32" xfId="1264" applyFont="1" applyBorder="1">
      <alignment horizontal="center" vertical="center" wrapText="1"/>
    </xf>
    <xf numFmtId="0" fontId="94" fillId="50" borderId="23" xfId="1235" applyFont="1" applyFill="1" applyBorder="1">
      <alignment horizontal="right" vertical="center" wrapText="1"/>
    </xf>
    <xf numFmtId="0" fontId="94" fillId="0" borderId="42" xfId="1266" applyFont="1" applyBorder="1">
      <alignment horizontal="left" vertical="top" wrapText="1"/>
    </xf>
    <xf numFmtId="0" fontId="21" fillId="0" borderId="26" xfId="1267" applyFont="1" applyBorder="1">
      <alignment horizontal="left" vertical="center" wrapText="1" indent="1"/>
    </xf>
    <xf numFmtId="0" fontId="21" fillId="0" borderId="45" xfId="1268" applyFont="1" applyBorder="1">
      <alignment horizontal="left" vertical="center" wrapText="1" indent="1"/>
    </xf>
    <xf numFmtId="0" fontId="23" fillId="0" borderId="0" xfId="1291" applyFont="1"/>
    <xf numFmtId="0" fontId="23" fillId="0" borderId="24" xfId="1294" applyFont="1" applyBorder="1">
      <alignment vertical="top" wrapText="1"/>
    </xf>
    <xf numFmtId="0" fontId="21" fillId="0" borderId="74" xfId="1295" applyFont="1" applyBorder="1">
      <alignment vertical="top" wrapText="1"/>
    </xf>
    <xf numFmtId="0" fontId="23" fillId="0" borderId="23" xfId="1296" applyFont="1" applyBorder="1">
      <alignment vertical="top" wrapText="1"/>
    </xf>
    <xf numFmtId="0" fontId="31" fillId="0" borderId="24" xfId="1298" applyFont="1" applyBorder="1">
      <alignment vertical="center" wrapText="1"/>
    </xf>
    <xf numFmtId="0" fontId="21" fillId="0" borderId="0" xfId="1299" applyFont="1">
      <alignment vertical="top" wrapText="1"/>
    </xf>
    <xf numFmtId="0" fontId="27" fillId="0" borderId="24" xfId="1300" applyFont="1" applyBorder="1">
      <alignment vertical="center" wrapText="1"/>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49" fontId="27" fillId="39" borderId="32" xfId="0" applyFont="1" applyFill="1" applyBorder="1" applyNumberFormat="1">
      <alignment horizontal="left" vertical="center" wrapText="1" indent="1"/>
    </xf>
    <xf numFmtId="0" fontId="27" fillId="41" borderId="34" xfId="826" applyFont="1" applyFill="1" applyBorder="1">
      <alignment vertical="center" wrapText="1"/>
    </xf>
    <xf numFmtId="49" fontId="27" fillId="40" borderId="23" xfId="0" applyFont="1" applyFill="1" applyBorder="1" applyNumberFormat="1">
      <alignment horizontal="left" vertical="center" wrapText="1"/>
    </xf>
    <xf numFmtId="49" fontId="27" fillId="40" borderId="23" xfId="0" applyFont="1" applyFill="1" applyBorder="1" applyNumberFormat="1">
      <alignment horizontal="left" vertical="center" wrapText="1"/>
    </xf>
    <xf numFmtId="49" fontId="27" fillId="37" borderId="23" xfId="0" applyFont="1" applyFill="1" applyBorder="1" applyNumberFormat="1">
      <alignment horizontal="lef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49" fontId="27" fillId="39" borderId="23" xfId="0" applyFont="1" applyFill="1" applyBorder="1" applyNumberFormat="1">
      <alignment horizontal="left" vertical="center" wrapText="1"/>
    </xf>
    <xf numFmtId="49" fontId="23" fillId="40" borderId="42" xfId="0" applyFont="1" applyFill="1" applyBorder="1" applyNumberFormat="1">
      <alignment vertical="top"/>
    </xf>
    <xf numFmtId="49" fontId="27" fillId="39" borderId="23" xfId="0" applyFont="1" applyFill="1" applyBorder="1" applyNumberFormat="1">
      <alignment horizontal="left" vertical="center" wrapText="1"/>
    </xf>
    <xf numFmtId="0" fontId="27" fillId="0" borderId="20" xfId="1157" applyFont="1" applyBorder="1">
      <alignment horizontal="right" vertical="center"/>
    </xf>
    <xf numFmtId="49" fontId="47" fillId="41" borderId="73" xfId="1161"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41" borderId="70" xfId="1118" applyFont="1" applyFill="1" applyBorder="1" applyNumberFormat="1">
      <alignment horizontal="left" vertical="center" indent="1"/>
    </xf>
    <xf numFmtId="49" fontId="47" fillId="53" borderId="20" xfId="1162" applyFont="1" applyFill="1" applyBorder="1" applyNumberFormat="1">
      <alignment horizontal="left" vertical="center" inden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3" fontId="27" fillId="38" borderId="23" xfId="0" applyFont="1" applyFill="1" applyBorder="1" applyNumberFormat="1">
      <alignment horizontal="center" vertical="center" wrapText="1"/>
      <protection locked="0"/>
    </xf>
    <xf numFmtId="49" fontId="23" fillId="38" borderId="42" xfId="0" applyFont="1" applyFill="1" applyBorder="1" applyNumberFormat="1">
      <alignment vertical="top"/>
      <protection locked="0"/>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49" fontId="97" fillId="38" borderId="21" xfId="742" applyFont="1" applyFill="1" applyBorder="1" applyNumberFormat="1">
      <alignment horizontal="left" vertical="center" wrapText="1"/>
      <protection locked="0"/>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296" fontId="23" fillId="38" borderId="23" xfId="0" applyFont="1" applyFill="1" applyBorder="1" applyNumberFormat="1">
      <alignment horizontal="left" vertical="center" wrapText="1" indent="1"/>
      <protection locked="0"/>
    </xf>
    <xf numFmtId="0" fontId="27" fillId="41" borderId="21" xfId="203" applyFont="1" applyFill="1" applyBorder="1">
      <alignment horizontal="center" vertical="center" wrapText="1"/>
    </xf>
    <xf numFmtId="0" fontId="23" fillId="41" borderId="20" xfId="207" applyFont="1" applyFill="1" applyBorder="1">
      <alignment vertical="center"/>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47" fillId="41" borderId="25" xfId="414" applyFont="1" applyFill="1" applyBorder="1">
      <alignment vertical="center"/>
    </xf>
    <xf numFmtId="0" fontId="27" fillId="41" borderId="25" xfId="574" applyFont="1" applyFill="1" applyBorder="1">
      <alignment horizontal="left" vertical="center" wrapText="1" indent="6"/>
    </xf>
    <xf numFmtId="0" fontId="27" fillId="41" borderId="25" xfId="681" applyFont="1" applyFill="1" applyBorder="1">
      <alignment vertical="center" wrapText="1"/>
    </xf>
    <xf numFmtId="0" fontId="37" fillId="41" borderId="20" xfId="682" applyFont="1" applyFill="1" applyBorder="1">
      <alignment vertical="center" wrapText="1"/>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27" fillId="41" borderId="21" xfId="203" applyFont="1" applyFill="1" applyBorder="1">
      <alignment horizontal="center" vertical="center" wrapText="1"/>
    </xf>
    <xf numFmtId="0" fontId="23" fillId="41" borderId="20" xfId="207" applyFont="1" applyFill="1" applyBorder="1">
      <alignment vertical="center"/>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27" fillId="41" borderId="21" xfId="345" applyFont="1" applyFill="1" applyBorder="1">
      <alignment horizontal="center"/>
    </xf>
    <xf numFmtId="0" fontId="57" fillId="41" borderId="25" xfId="346" applyFont="1" applyFill="1" applyBorder="1">
      <alignment horizontal="left" vertical="center"/>
    </xf>
    <xf numFmtId="0" fontId="57" fillId="41" borderId="20" xfId="347" applyFont="1" applyFill="1" applyBorder="1">
      <alignment horizontal="left" vertical="center"/>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47" fillId="41" borderId="25" xfId="414" applyFont="1" applyFill="1" applyBorder="1">
      <alignment vertical="center"/>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27" fillId="41" borderId="25" xfId="574" applyFont="1" applyFill="1" applyBorder="1">
      <alignment horizontal="left" vertical="center" wrapText="1" indent="6"/>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0" fontId="27" fillId="41" borderId="25" xfId="681" applyFont="1" applyFill="1" applyBorder="1">
      <alignment vertical="center" wrapText="1"/>
    </xf>
    <xf numFmtId="0" fontId="37" fillId="41" borderId="20" xfId="682" applyFont="1" applyFill="1" applyBorder="1">
      <alignment vertical="center" wrapText="1"/>
    </xf>
    <xf numFmtId="0" fontId="0" fillId="0" borderId="0" xfId="0" applyFont="1">
      <alignment vertical="top"/>
    </xf>
    <xf numFmtId="0" fontId="0" fillId="0" borderId="0" xfId="0" applyFont="1">
      <alignment vertical="top"/>
    </xf>
    <xf numFmtId="0" fontId="37" fillId="41" borderId="25" xfId="747" applyFont="1" applyFill="1" applyBorder="1">
      <alignment vertical="center" wrapText="1"/>
    </xf>
    <xf numFmtId="0" fontId="27" fillId="41" borderId="21" xfId="762" applyFont="1" applyFill="1" applyBorder="1">
      <alignment vertical="center" wrapText="1"/>
    </xf>
    <xf numFmtId="0" fontId="27" fillId="41" borderId="26" xfId="818" applyFont="1" applyFill="1" applyBorder="1">
      <alignment vertical="center" wrapText="1"/>
    </xf>
    <xf numFmtId="0" fontId="27" fillId="41" borderId="45" xfId="820" applyFont="1" applyFill="1" applyBorder="1">
      <alignment vertical="center" wrapText="1"/>
    </xf>
    <xf numFmtId="0" fontId="27" fillId="41" borderId="34" xfId="826" applyFont="1" applyFill="1" applyBorder="1">
      <alignment vertical="center" wrapText="1"/>
    </xf>
    <xf numFmtId="0" fontId="23" fillId="41" borderId="69" xfId="1117" applyFont="1" applyFill="1" applyBorder="1">
      <alignment horizontal="left" vertical="center"/>
    </xf>
    <xf numFmtId="0" fontId="27" fillId="41" borderId="69" xfId="1119" applyFont="1" applyFill="1" applyBorder="1">
      <alignment vertical="center" wrapText="1"/>
    </xf>
    <xf numFmtId="0" fontId="27" fillId="41" borderId="70" xfId="1120" applyFont="1" applyFill="1" applyBorder="1">
      <alignment vertical="center" wrapText="1"/>
    </xf>
    <xf numFmtId="0" fontId="49" fillId="39" borderId="0" xfId="1052" applyFont="1" applyFill="1">
      <alignment horizontal="center"/>
    </xf>
    <xf numFmtId="0" fontId="47" fillId="41" borderId="21" xfId="1183" applyFont="1" applyFill="1" applyBorder="1">
      <alignment horizontal="left" vertical="center"/>
    </xf>
    <xf numFmtId="0" fontId="47" fillId="41" borderId="25" xfId="1184" applyFont="1" applyFill="1" applyBorder="1">
      <alignment horizontal="left" vertical="center"/>
    </xf>
    <xf numFmtId="0" fontId="47" fillId="41" borderId="20" xfId="1185" applyFont="1" applyFill="1" applyBorder="1">
      <alignment horizontal="left" vertical="center"/>
    </xf>
    <xf numFmtId="0" fontId="23" fillId="41" borderId="25" xfId="1189" applyFont="1" applyFill="1" applyBorder="1">
      <alignment vertical="center"/>
    </xf>
    <xf numFmtId="0" fontId="47" fillId="41" borderId="34" xfId="1201" applyFont="1" applyFill="1" applyBorder="1">
      <alignment horizontal="left" vertical="center"/>
    </xf>
    <xf numFmtId="0" fontId="47" fillId="41" borderId="26" xfId="1214" applyFont="1" applyFill="1" applyBorder="1">
      <alignment horizontal="left" vertical="center"/>
    </xf>
    <xf numFmtId="0" fontId="47" fillId="41" borderId="27" xfId="1215" applyFont="1" applyFill="1" applyBorder="1">
      <alignment horizontal="left" vertical="center"/>
    </xf>
    <xf numFmtId="0" fontId="47" fillId="41" borderId="33" xfId="1218" applyFont="1" applyFill="1" applyBorder="1">
      <alignment vertical="center"/>
    </xf>
    <xf numFmtId="0" fontId="47" fillId="41" borderId="33" xfId="1213" applyFont="1" applyFill="1" applyBorder="1">
      <alignment horizontal="left" vertical="center"/>
    </xf>
  </cellXfs>
  <cellStyles count="1301">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255" xfId="47"/>
    <cellStyle name="s1256" xfId="48"/>
    <cellStyle name="s1257" xfId="49"/>
    <cellStyle name="s1258" xfId="50"/>
    <cellStyle name="s1259" xfId="51"/>
    <cellStyle name="s1260" xfId="52"/>
    <cellStyle name="s1261" xfId="53"/>
    <cellStyle name="s1262" xfId="54"/>
    <cellStyle name="s1263" xfId="55"/>
    <cellStyle name="s1264" xfId="56"/>
    <cellStyle name="s1265" xfId="57"/>
    <cellStyle name="s1266" xfId="58"/>
    <cellStyle name="s1267" xfId="59"/>
    <cellStyle name="s1268" xfId="60"/>
    <cellStyle name="s1269" xfId="61"/>
    <cellStyle name="s1270" xfId="62"/>
    <cellStyle name="s1271" xfId="63"/>
    <cellStyle name="s1272" xfId="64"/>
    <cellStyle name="s1273" xfId="65"/>
    <cellStyle name="s1274" xfId="66"/>
    <cellStyle name="s1275" xfId="67"/>
    <cellStyle name="s1276" xfId="68"/>
    <cellStyle name="s1277" xfId="69"/>
    <cellStyle name="s1278" xfId="70"/>
    <cellStyle name="s1279" xfId="71"/>
    <cellStyle name="s1280" xfId="72"/>
    <cellStyle name="s1281" xfId="73"/>
    <cellStyle name="s1282" xfId="74"/>
    <cellStyle name="s1283" xfId="75"/>
    <cellStyle name="s1284" xfId="76"/>
    <cellStyle name="s1285" xfId="77"/>
    <cellStyle name="s1286" xfId="78"/>
    <cellStyle name="s1287" xfId="79"/>
    <cellStyle name="s1288" xfId="80"/>
    <cellStyle name="s1289" xfId="81"/>
    <cellStyle name="s1290" xfId="82"/>
    <cellStyle name="s1291" xfId="83"/>
    <cellStyle name="s1292" xfId="84"/>
    <cellStyle name="s1293" xfId="85"/>
    <cellStyle name="s1294" xfId="86"/>
    <cellStyle name="s1295" xfId="87"/>
    <cellStyle name="s1296" xfId="88"/>
    <cellStyle name="s1297" xfId="89"/>
    <cellStyle name="s1298" xfId="90"/>
    <cellStyle name="s1299" xfId="91"/>
    <cellStyle name="s1300" xfId="92"/>
    <cellStyle name="s1301" xfId="93"/>
    <cellStyle name="s1302" xfId="94"/>
    <cellStyle name="s1303" xfId="95"/>
    <cellStyle name="s1304" xfId="96"/>
    <cellStyle name="s1305" xfId="97"/>
    <cellStyle name="s1306" xfId="98"/>
    <cellStyle name="s1307" xfId="99"/>
    <cellStyle name="s1308" xfId="100"/>
    <cellStyle name="s1309" xfId="101"/>
    <cellStyle name="s1310" xfId="102"/>
    <cellStyle name="s1311" xfId="103"/>
    <cellStyle name="s1312" xfId="104"/>
    <cellStyle name="s1313" xfId="105"/>
    <cellStyle name="s1314" xfId="106"/>
    <cellStyle name="s1315" xfId="107"/>
    <cellStyle name="s1316" xfId="108"/>
    <cellStyle name="s1317" xfId="109"/>
    <cellStyle name="s1318" xfId="110"/>
    <cellStyle name="s1319" xfId="111"/>
    <cellStyle name="s1320" xfId="112"/>
    <cellStyle name="s1321" xfId="113"/>
    <cellStyle name="s1322" xfId="114"/>
    <cellStyle name="s1323" xfId="115"/>
    <cellStyle name="s1324" xfId="116"/>
    <cellStyle name="s1325" xfId="117"/>
    <cellStyle name="s1326" xfId="118"/>
    <cellStyle name="s1327" xfId="119"/>
    <cellStyle name="s1328" xfId="120"/>
    <cellStyle name="s1329" xfId="121"/>
    <cellStyle name="s1330" xfId="122"/>
    <cellStyle name="s1331" xfId="123"/>
    <cellStyle name="s1332" xfId="124"/>
    <cellStyle name="s1333" xfId="125"/>
    <cellStyle name="s1334" xfId="126"/>
    <cellStyle name="s1335" xfId="127"/>
    <cellStyle name="s1336" xfId="128"/>
    <cellStyle name="s1337" xfId="129"/>
    <cellStyle name="s1338" xfId="130"/>
    <cellStyle name="s1339" xfId="131"/>
    <cellStyle name="s1340" xfId="132"/>
    <cellStyle name="s1341" xfId="133"/>
    <cellStyle name="s1342" xfId="134"/>
    <cellStyle name="s1343" xfId="135"/>
    <cellStyle name="s1344" xfId="136"/>
    <cellStyle name="s1345" xfId="137"/>
    <cellStyle name="s1346" xfId="138"/>
    <cellStyle name="s1347" xfId="139"/>
    <cellStyle name="s1348" xfId="140"/>
    <cellStyle name="s1349" xfId="141"/>
    <cellStyle name="s1350" xfId="142"/>
    <cellStyle name="s1351" xfId="143"/>
    <cellStyle name="s1352" xfId="144"/>
    <cellStyle name="s1353" xfId="145"/>
    <cellStyle name="s1354" xfId="146"/>
    <cellStyle name="s1355" xfId="147"/>
    <cellStyle name="s1356" xfId="148"/>
    <cellStyle name="s1357" xfId="149"/>
    <cellStyle name="s1358" xfId="150"/>
    <cellStyle name="s1359" xfId="151"/>
    <cellStyle name="s1360" xfId="152"/>
    <cellStyle name="s1361" xfId="153"/>
    <cellStyle name="s1362" xfId="154"/>
    <cellStyle name="s1363" xfId="155"/>
    <cellStyle name="s1364" xfId="156"/>
    <cellStyle name="s1365" xfId="157"/>
    <cellStyle name="s1366" xfId="158"/>
    <cellStyle name="s1367" xfId="159"/>
    <cellStyle name="s1368" xfId="160"/>
    <cellStyle name="s1369" xfId="161"/>
    <cellStyle name="s1370" xfId="162"/>
    <cellStyle name="s1371" xfId="163"/>
    <cellStyle name="s1372" xfId="164"/>
    <cellStyle name="s1373" xfId="165"/>
    <cellStyle name="s1374" xfId="166"/>
    <cellStyle name="s1375" xfId="167"/>
    <cellStyle name="s1376" xfId="168"/>
    <cellStyle name="s1377" xfId="169"/>
    <cellStyle name="s1378" xfId="170"/>
    <cellStyle name="s1379" xfId="171"/>
    <cellStyle name="s1380" xfId="172"/>
    <cellStyle name="s1381" xfId="173"/>
    <cellStyle name="s1382" xfId="174"/>
    <cellStyle name="s1383" xfId="175"/>
    <cellStyle name="s1384" xfId="176"/>
    <cellStyle name="s1385" xfId="177"/>
    <cellStyle name="s1386" xfId="178"/>
    <cellStyle name="s1387" xfId="179"/>
    <cellStyle name="s1388" xfId="180"/>
    <cellStyle name="s1389" xfId="181"/>
    <cellStyle name="s1390" xfId="182"/>
    <cellStyle name="s1391" xfId="183"/>
    <cellStyle name="s1392" xfId="184"/>
    <cellStyle name="s1393" xfId="185"/>
    <cellStyle name="s1394" xfId="186"/>
    <cellStyle name="s1395" xfId="187"/>
    <cellStyle name="s1396" xfId="188"/>
    <cellStyle name="s1397" xfId="189"/>
    <cellStyle name="s1398" xfId="190"/>
    <cellStyle name="s1399" xfId="191"/>
    <cellStyle name="s1400" xfId="192"/>
    <cellStyle name="s1401" xfId="193"/>
    <cellStyle name="s1402" xfId="194"/>
    <cellStyle name="s1403" xfId="195"/>
    <cellStyle name="s1404" xfId="196"/>
    <cellStyle name="s1405" xfId="197"/>
    <cellStyle name="s1406" xfId="198"/>
    <cellStyle name="s1407" xfId="199"/>
    <cellStyle name="s1408" xfId="200"/>
    <cellStyle name="s1409" xfId="201"/>
    <cellStyle name="s1410" xfId="202"/>
    <cellStyle name="s1411" xfId="203"/>
    <cellStyle name="s1412" xfId="204"/>
    <cellStyle name="s1413" xfId="205"/>
    <cellStyle name="s1414" xfId="206"/>
    <cellStyle name="s1415" xfId="207"/>
    <cellStyle name="s1416" xfId="208"/>
    <cellStyle name="s1417" xfId="209"/>
    <cellStyle name="s1418" xfId="210"/>
    <cellStyle name="s1419" xfId="211"/>
    <cellStyle name="s1420" xfId="212"/>
    <cellStyle name="s1421" xfId="213"/>
    <cellStyle name="s1422" xfId="214"/>
    <cellStyle name="s1423" xfId="215"/>
    <cellStyle name="s1424" xfId="216"/>
    <cellStyle name="s1425" xfId="217"/>
    <cellStyle name="s1426" xfId="218"/>
    <cellStyle name="s1427" xfId="219"/>
    <cellStyle name="s1428" xfId="220"/>
    <cellStyle name="s1429" xfId="221"/>
    <cellStyle name="s1430" xfId="222"/>
    <cellStyle name="s1431" xfId="223"/>
    <cellStyle name="s1432" xfId="224"/>
    <cellStyle name="s1433" xfId="225"/>
    <cellStyle name="s1434" xfId="226"/>
    <cellStyle name="s1435" xfId="227"/>
    <cellStyle name="s1436" xfId="228"/>
    <cellStyle name="s1437" xfId="229"/>
    <cellStyle name="s1438" xfId="230"/>
    <cellStyle name="s1439" xfId="231"/>
    <cellStyle name="s1440" xfId="232"/>
    <cellStyle name="s1441" xfId="233"/>
    <cellStyle name="s1442" xfId="234"/>
    <cellStyle name="s1443" xfId="235"/>
    <cellStyle name="s1444" xfId="236"/>
    <cellStyle name="s1445" xfId="237"/>
    <cellStyle name="s1446" xfId="238"/>
    <cellStyle name="s1447" xfId="239"/>
    <cellStyle name="s1448" xfId="240"/>
    <cellStyle name="s1449" xfId="241"/>
    <cellStyle name="s1450" xfId="242"/>
    <cellStyle name="s1451" xfId="243"/>
    <cellStyle name="s1452" xfId="244"/>
    <cellStyle name="s1453" xfId="245"/>
    <cellStyle name="s1454" xfId="246"/>
    <cellStyle name="s1455" xfId="247"/>
    <cellStyle name="s1456" xfId="248"/>
    <cellStyle name="s1457" xfId="249"/>
    <cellStyle name="s1458" xfId="250"/>
    <cellStyle name="s1459" xfId="251"/>
    <cellStyle name="s1460" xfId="252"/>
    <cellStyle name="s1461" xfId="253"/>
    <cellStyle name="s1462" xfId="254"/>
    <cellStyle name="s1463" xfId="255"/>
    <cellStyle name="s1464" xfId="256"/>
    <cellStyle name="s1465" xfId="257"/>
    <cellStyle name="s1466" xfId="258"/>
    <cellStyle name="s1467" xfId="259"/>
    <cellStyle name="s1468" xfId="260"/>
    <cellStyle name="s1469" xfId="261"/>
    <cellStyle name="s1470" xfId="262"/>
    <cellStyle name="s1471" xfId="263"/>
    <cellStyle name="s1472" xfId="264"/>
    <cellStyle name="s1473" xfId="265"/>
    <cellStyle name="s1474" xfId="266"/>
    <cellStyle name="s1475" xfId="267"/>
    <cellStyle name="s1476" xfId="268"/>
    <cellStyle name="s1477" xfId="269"/>
    <cellStyle name="s1478" xfId="270"/>
    <cellStyle name="s1479" xfId="271"/>
    <cellStyle name="s1480" xfId="272"/>
    <cellStyle name="s1481" xfId="273"/>
    <cellStyle name="s1482" xfId="274"/>
    <cellStyle name="s1483" xfId="275"/>
    <cellStyle name="s1484" xfId="276"/>
    <cellStyle name="s1485" xfId="277"/>
    <cellStyle name="s1486" xfId="278"/>
    <cellStyle name="s1487" xfId="279"/>
    <cellStyle name="s1488" xfId="280"/>
    <cellStyle name="s1489" xfId="281"/>
    <cellStyle name="s1490" xfId="282"/>
    <cellStyle name="s1491" xfId="283"/>
    <cellStyle name="s1492" xfId="284"/>
    <cellStyle name="s1493" xfId="285"/>
    <cellStyle name="s1494" xfId="286"/>
    <cellStyle name="s1495" xfId="287"/>
    <cellStyle name="s1496" xfId="288"/>
    <cellStyle name="s1497" xfId="289"/>
    <cellStyle name="s1498" xfId="290"/>
    <cellStyle name="s1499" xfId="291"/>
    <cellStyle name="s1500" xfId="292"/>
    <cellStyle name="s1501" xfId="293"/>
    <cellStyle name="s1502" xfId="294"/>
    <cellStyle name="s1503" xfId="295"/>
    <cellStyle name="s1504" xfId="296"/>
    <cellStyle name="s1505" xfId="297"/>
    <cellStyle name="s1506" xfId="298"/>
    <cellStyle name="s1507" xfId="299"/>
    <cellStyle name="s1508" xfId="300"/>
    <cellStyle name="s1509" xfId="301"/>
    <cellStyle name="s1510" xfId="302"/>
    <cellStyle name="s1511" xfId="303"/>
    <cellStyle name="s1512" xfId="304"/>
    <cellStyle name="s1513" xfId="305"/>
    <cellStyle name="s1514" xfId="306"/>
    <cellStyle name="s1515" xfId="307"/>
    <cellStyle name="s1516" xfId="308"/>
    <cellStyle name="s1517" xfId="309"/>
    <cellStyle name="s1518" xfId="310"/>
    <cellStyle name="s1519" xfId="311"/>
    <cellStyle name="s1520" xfId="312"/>
    <cellStyle name="s1521" xfId="313"/>
    <cellStyle name="s1522" xfId="314"/>
    <cellStyle name="s1523" xfId="315"/>
    <cellStyle name="s1524" xfId="316"/>
    <cellStyle name="s1525" xfId="317"/>
    <cellStyle name="s1526" xfId="318"/>
    <cellStyle name="s1527" xfId="319"/>
    <cellStyle name="s1528" xfId="320"/>
    <cellStyle name="s1529" xfId="321"/>
    <cellStyle name="s1530" xfId="322"/>
    <cellStyle name="s1531" xfId="323"/>
    <cellStyle name="s1532" xfId="324"/>
    <cellStyle name="s1533" xfId="325"/>
    <cellStyle name="s1534" xfId="326"/>
    <cellStyle name="s1535" xfId="327"/>
    <cellStyle name="s1536" xfId="328"/>
    <cellStyle name="s1537" xfId="329"/>
    <cellStyle name="s1538" xfId="330"/>
    <cellStyle name="s1539" xfId="331"/>
    <cellStyle name="s1540" xfId="332"/>
    <cellStyle name="s1541" xfId="333"/>
    <cellStyle name="s1542" xfId="334"/>
    <cellStyle name="s1543" xfId="335"/>
    <cellStyle name="s1544" xfId="336"/>
    <cellStyle name="s1545" xfId="337"/>
    <cellStyle name="s1546" xfId="338"/>
    <cellStyle name="s1547" xfId="339"/>
    <cellStyle name="s1548" xfId="340"/>
    <cellStyle name="s1549" xfId="341"/>
    <cellStyle name="s1550" xfId="342"/>
    <cellStyle name="s1551" xfId="343"/>
    <cellStyle name="s1552" xfId="344"/>
    <cellStyle name="s1553" xfId="345"/>
    <cellStyle name="s1554" xfId="346"/>
    <cellStyle name="s1555" xfId="347"/>
    <cellStyle name="s1556" xfId="348"/>
    <cellStyle name="s1557" xfId="349"/>
    <cellStyle name="s1558" xfId="350"/>
    <cellStyle name="s1559" xfId="351"/>
    <cellStyle name="s1560" xfId="352"/>
    <cellStyle name="s1561" xfId="353"/>
    <cellStyle name="s1562" xfId="354"/>
    <cellStyle name="s1563" xfId="355"/>
    <cellStyle name="s1564" xfId="356"/>
    <cellStyle name="s1565" xfId="357"/>
    <cellStyle name="s1566" xfId="358"/>
    <cellStyle name="s1567" xfId="359"/>
    <cellStyle name="s1568" xfId="360"/>
    <cellStyle name="s1569" xfId="361"/>
    <cellStyle name="s1570" xfId="362"/>
    <cellStyle name="s1571" xfId="363"/>
    <cellStyle name="s1572" xfId="364"/>
    <cellStyle name="s1573" xfId="365"/>
    <cellStyle name="s1574" xfId="366"/>
    <cellStyle name="s1575" xfId="367"/>
    <cellStyle name="s1576" xfId="368"/>
    <cellStyle name="s1577" xfId="369"/>
    <cellStyle name="s1578" xfId="370"/>
    <cellStyle name="s1579" xfId="371"/>
    <cellStyle name="s1580" xfId="372"/>
    <cellStyle name="s1581" xfId="373"/>
    <cellStyle name="s1582" xfId="374"/>
    <cellStyle name="s1583" xfId="375"/>
    <cellStyle name="s1584" xfId="376"/>
    <cellStyle name="s1585" xfId="377"/>
    <cellStyle name="s1586" xfId="378"/>
    <cellStyle name="s1587" xfId="379"/>
    <cellStyle name="s1588" xfId="380"/>
    <cellStyle name="s1589" xfId="381"/>
    <cellStyle name="s1590" xfId="382"/>
    <cellStyle name="s1591" xfId="383"/>
    <cellStyle name="s1592" xfId="384"/>
    <cellStyle name="s1593" xfId="385"/>
    <cellStyle name="s1594" xfId="386"/>
    <cellStyle name="s1595" xfId="387"/>
    <cellStyle name="s1596" xfId="388"/>
    <cellStyle name="s1597" xfId="389"/>
    <cellStyle name="s1598" xfId="390"/>
    <cellStyle name="s1599" xfId="391"/>
    <cellStyle name="s1600" xfId="392"/>
    <cellStyle name="s1601" xfId="393"/>
    <cellStyle name="s1602" xfId="394"/>
    <cellStyle name="s1603" xfId="395"/>
    <cellStyle name="s1604" xfId="396"/>
    <cellStyle name="s1605" xfId="397"/>
    <cellStyle name="s1606" xfId="398"/>
    <cellStyle name="s1607" xfId="399"/>
    <cellStyle name="s1608" xfId="400"/>
    <cellStyle name="s1609" xfId="401"/>
    <cellStyle name="s1610" xfId="402"/>
    <cellStyle name="s1611" xfId="403"/>
    <cellStyle name="s1612" xfId="404"/>
    <cellStyle name="s1613" xfId="405"/>
    <cellStyle name="s1614" xfId="406"/>
    <cellStyle name="s1615" xfId="407"/>
    <cellStyle name="s1616" xfId="408"/>
    <cellStyle name="s1617" xfId="409"/>
    <cellStyle name="s1618" xfId="410"/>
    <cellStyle name="s1619" xfId="411"/>
    <cellStyle name="s1620" xfId="412"/>
    <cellStyle name="s1621" xfId="413"/>
    <cellStyle name="s1622" xfId="414"/>
    <cellStyle name="s1623" xfId="415"/>
    <cellStyle name="s1624" xfId="416"/>
    <cellStyle name="s1625" xfId="417"/>
    <cellStyle name="s1626" xfId="418"/>
    <cellStyle name="s1627" xfId="419"/>
    <cellStyle name="s1628" xfId="420"/>
    <cellStyle name="s1629" xfId="421"/>
    <cellStyle name="s1630" xfId="422"/>
    <cellStyle name="s1631" xfId="423"/>
    <cellStyle name="s1632" xfId="424"/>
    <cellStyle name="s1633" xfId="425"/>
    <cellStyle name="s1634" xfId="426"/>
    <cellStyle name="s1635" xfId="427"/>
    <cellStyle name="s1636" xfId="428"/>
    <cellStyle name="s1637" xfId="429"/>
    <cellStyle name="s1638" xfId="430"/>
    <cellStyle name="s1639" xfId="431"/>
    <cellStyle name="s1640" xfId="432"/>
    <cellStyle name="s1641" xfId="433"/>
    <cellStyle name="s1642" xfId="434"/>
    <cellStyle name="s1643" xfId="435"/>
    <cellStyle name="s1644" xfId="436"/>
    <cellStyle name="s1645" xfId="437"/>
    <cellStyle name="s1646" xfId="438"/>
    <cellStyle name="s1647" xfId="439"/>
    <cellStyle name="s1648" xfId="440"/>
    <cellStyle name="s1649" xfId="441"/>
    <cellStyle name="s1650" xfId="442"/>
    <cellStyle name="s1651" xfId="443"/>
    <cellStyle name="s1652" xfId="444"/>
    <cellStyle name="s1653" xfId="445"/>
    <cellStyle name="s1654" xfId="446"/>
    <cellStyle name="s1655" xfId="447"/>
    <cellStyle name="s1656" xfId="448"/>
    <cellStyle name="s1657" xfId="449"/>
    <cellStyle name="s1658" xfId="450"/>
    <cellStyle name="s1659" xfId="451"/>
    <cellStyle name="s1660" xfId="452"/>
    <cellStyle name="s1661" xfId="453"/>
    <cellStyle name="s1662" xfId="454"/>
    <cellStyle name="s1663" xfId="455"/>
    <cellStyle name="s1664" xfId="456"/>
    <cellStyle name="s1665" xfId="457"/>
    <cellStyle name="s1666" xfId="458"/>
    <cellStyle name="s1667" xfId="459"/>
    <cellStyle name="s1668" xfId="460"/>
    <cellStyle name="s1669" xfId="461"/>
    <cellStyle name="s1670" xfId="462"/>
    <cellStyle name="s1671" xfId="463"/>
    <cellStyle name="s1672" xfId="464"/>
    <cellStyle name="s1673" xfId="465"/>
    <cellStyle name="s1674" xfId="466"/>
    <cellStyle name="s1675" xfId="467"/>
    <cellStyle name="s1676" xfId="468"/>
    <cellStyle name="s1677" xfId="469"/>
    <cellStyle name="s1678" xfId="470"/>
    <cellStyle name="s1679" xfId="471"/>
    <cellStyle name="s1680" xfId="472"/>
    <cellStyle name="s1681" xfId="473"/>
    <cellStyle name="s1682" xfId="474"/>
    <cellStyle name="s1683" xfId="475"/>
    <cellStyle name="s1684" xfId="476"/>
    <cellStyle name="s1685" xfId="477"/>
    <cellStyle name="s1686" xfId="478"/>
    <cellStyle name="s1687" xfId="479"/>
    <cellStyle name="s1688" xfId="480"/>
    <cellStyle name="s1689" xfId="481"/>
    <cellStyle name="s1690" xfId="482"/>
    <cellStyle name="s1691" xfId="483"/>
    <cellStyle name="s1692" xfId="484"/>
    <cellStyle name="s1693" xfId="485"/>
    <cellStyle name="s1694" xfId="486"/>
    <cellStyle name="s1695" xfId="487"/>
    <cellStyle name="s1696" xfId="488"/>
    <cellStyle name="s1697" xfId="489"/>
    <cellStyle name="s1698" xfId="490"/>
    <cellStyle name="s1699" xfId="491"/>
    <cellStyle name="s1700" xfId="492"/>
    <cellStyle name="s1701" xfId="493"/>
    <cellStyle name="s1702" xfId="494"/>
    <cellStyle name="s1703" xfId="495"/>
    <cellStyle name="s1704" xfId="496"/>
    <cellStyle name="s1705" xfId="497"/>
    <cellStyle name="s1706" xfId="498"/>
    <cellStyle name="s1707" xfId="499"/>
    <cellStyle name="s1708" xfId="500"/>
    <cellStyle name="s1709" xfId="501"/>
    <cellStyle name="s1710" xfId="502"/>
    <cellStyle name="s1711" xfId="503"/>
    <cellStyle name="s1712" xfId="504"/>
    <cellStyle name="s1713" xfId="505"/>
    <cellStyle name="s1714" xfId="506"/>
    <cellStyle name="s1715" xfId="507"/>
    <cellStyle name="s1716" xfId="508"/>
    <cellStyle name="s1717" xfId="509"/>
    <cellStyle name="s1718" xfId="510"/>
    <cellStyle name="s1719" xfId="511"/>
    <cellStyle name="s1720" xfId="512"/>
    <cellStyle name="s1721" xfId="513"/>
    <cellStyle name="s1722" xfId="514"/>
    <cellStyle name="s1723" xfId="515"/>
    <cellStyle name="s1724" xfId="516"/>
    <cellStyle name="s1725" xfId="517"/>
    <cellStyle name="s1726" xfId="518"/>
    <cellStyle name="s1727" xfId="519"/>
    <cellStyle name="s1728" xfId="520"/>
    <cellStyle name="s1729" xfId="521"/>
    <cellStyle name="s1730" xfId="522"/>
    <cellStyle name="s1731" xfId="523"/>
    <cellStyle name="s1732" xfId="524"/>
    <cellStyle name="s1733" xfId="525"/>
    <cellStyle name="s1734" xfId="526"/>
    <cellStyle name="s1735" xfId="527"/>
    <cellStyle name="s1736" xfId="528"/>
    <cellStyle name="s1737" xfId="529"/>
    <cellStyle name="s1738" xfId="530"/>
    <cellStyle name="s1739" xfId="531"/>
    <cellStyle name="s1740" xfId="532"/>
    <cellStyle name="s1741" xfId="533"/>
    <cellStyle name="s1742" xfId="534"/>
    <cellStyle name="s1743" xfId="535"/>
    <cellStyle name="s1744" xfId="536"/>
    <cellStyle name="s1745" xfId="537"/>
    <cellStyle name="s1746" xfId="538"/>
    <cellStyle name="s1747" xfId="539"/>
    <cellStyle name="s1748" xfId="540"/>
    <cellStyle name="s1749" xfId="541"/>
    <cellStyle name="s1750" xfId="542"/>
    <cellStyle name="s1751" xfId="543"/>
    <cellStyle name="s1752" xfId="544"/>
    <cellStyle name="s1753" xfId="545"/>
    <cellStyle name="s1754" xfId="546"/>
    <cellStyle name="s1755" xfId="547"/>
    <cellStyle name="s1756" xfId="548"/>
    <cellStyle name="s1757" xfId="549"/>
    <cellStyle name="s1758" xfId="550"/>
    <cellStyle name="s1759" xfId="551"/>
    <cellStyle name="s1760" xfId="552"/>
    <cellStyle name="s1761" xfId="553"/>
    <cellStyle name="s1762" xfId="554"/>
    <cellStyle name="s1763" xfId="555"/>
    <cellStyle name="s1764" xfId="556"/>
    <cellStyle name="s1765" xfId="557"/>
    <cellStyle name="s1766" xfId="558"/>
    <cellStyle name="s1767" xfId="559"/>
    <cellStyle name="s1768" xfId="560"/>
    <cellStyle name="s1769" xfId="561"/>
    <cellStyle name="s1770" xfId="562"/>
    <cellStyle name="s1771" xfId="563"/>
    <cellStyle name="s1772" xfId="564"/>
    <cellStyle name="s1773" xfId="565"/>
    <cellStyle name="s1774" xfId="566"/>
    <cellStyle name="s1775" xfId="567"/>
    <cellStyle name="s1776" xfId="568"/>
    <cellStyle name="s1777" xfId="569"/>
    <cellStyle name="s1778" xfId="570"/>
    <cellStyle name="s1779" xfId="571"/>
    <cellStyle name="s1780" xfId="572"/>
    <cellStyle name="s1781" xfId="573"/>
    <cellStyle name="s1782" xfId="574"/>
    <cellStyle name="s1783" xfId="575"/>
    <cellStyle name="s1784" xfId="576"/>
    <cellStyle name="s1785" xfId="577"/>
    <cellStyle name="s1786" xfId="578"/>
    <cellStyle name="s1787" xfId="579"/>
    <cellStyle name="s1788" xfId="580"/>
    <cellStyle name="s1789" xfId="581"/>
    <cellStyle name="s1790" xfId="582"/>
    <cellStyle name="s1791" xfId="583"/>
    <cellStyle name="s1792" xfId="584"/>
    <cellStyle name="s1793" xfId="585"/>
    <cellStyle name="s1794" xfId="586"/>
    <cellStyle name="s1795" xfId="587"/>
    <cellStyle name="s1796" xfId="588"/>
    <cellStyle name="s1797" xfId="589"/>
    <cellStyle name="s1798" xfId="590"/>
    <cellStyle name="s1799" xfId="591"/>
    <cellStyle name="s1800" xfId="592"/>
    <cellStyle name="s1801" xfId="593"/>
    <cellStyle name="s1802" xfId="594"/>
    <cellStyle name="s1803" xfId="595"/>
    <cellStyle name="s1804" xfId="596"/>
    <cellStyle name="s1805" xfId="597"/>
    <cellStyle name="s1806" xfId="598"/>
    <cellStyle name="s1807" xfId="599"/>
    <cellStyle name="s1808" xfId="600"/>
    <cellStyle name="s1809" xfId="601"/>
    <cellStyle name="s1810" xfId="602"/>
    <cellStyle name="s1811" xfId="603"/>
    <cellStyle name="s1812" xfId="604"/>
    <cellStyle name="s1813" xfId="605"/>
    <cellStyle name="s1814" xfId="606"/>
    <cellStyle name="s1815" xfId="607"/>
    <cellStyle name="s1816" xfId="608"/>
    <cellStyle name="s1817" xfId="609"/>
    <cellStyle name="s1818" xfId="610"/>
    <cellStyle name="s1819" xfId="611"/>
    <cellStyle name="s1820" xfId="612"/>
    <cellStyle name="s1821" xfId="613"/>
    <cellStyle name="s1822" xfId="614"/>
    <cellStyle name="s1823" xfId="615"/>
    <cellStyle name="s1824" xfId="616"/>
    <cellStyle name="s1825" xfId="617"/>
    <cellStyle name="s1826" xfId="618"/>
    <cellStyle name="s1827" xfId="619"/>
    <cellStyle name="s1828" xfId="620"/>
    <cellStyle name="s1829" xfId="621"/>
    <cellStyle name="s1830" xfId="622"/>
    <cellStyle name="s1831" xfId="623"/>
    <cellStyle name="s1832" xfId="624"/>
    <cellStyle name="s1833" xfId="625"/>
    <cellStyle name="s1834" xfId="626"/>
    <cellStyle name="s1835" xfId="627"/>
    <cellStyle name="s1836" xfId="628"/>
    <cellStyle name="s1837" xfId="629"/>
    <cellStyle name="s1838" xfId="630"/>
    <cellStyle name="s1839" xfId="631"/>
    <cellStyle name="s1840" xfId="632"/>
    <cellStyle name="s1841" xfId="633"/>
    <cellStyle name="s1842" xfId="634"/>
    <cellStyle name="s1843" xfId="635"/>
    <cellStyle name="s1844" xfId="636"/>
    <cellStyle name="s1845" xfId="637"/>
    <cellStyle name="s1846" xfId="638"/>
    <cellStyle name="s1847" xfId="639"/>
    <cellStyle name="s1848" xfId="640"/>
    <cellStyle name="s1849" xfId="641"/>
    <cellStyle name="s1850" xfId="642"/>
    <cellStyle name="s1851" xfId="643"/>
    <cellStyle name="s1852" xfId="644"/>
    <cellStyle name="s1853" xfId="645"/>
    <cellStyle name="s1854" xfId="646"/>
    <cellStyle name="s1855" xfId="647"/>
    <cellStyle name="s1856" xfId="648"/>
    <cellStyle name="s1857" xfId="649"/>
    <cellStyle name="s1858" xfId="650"/>
    <cellStyle name="s1859" xfId="651"/>
    <cellStyle name="s1860" xfId="652"/>
    <cellStyle name="s1861" xfId="653"/>
    <cellStyle name="s1862" xfId="654"/>
    <cellStyle name="s1863" xfId="655"/>
    <cellStyle name="s1864" xfId="656"/>
    <cellStyle name="s1865" xfId="657"/>
    <cellStyle name="s1866" xfId="658"/>
    <cellStyle name="s1867" xfId="659"/>
    <cellStyle name="s1868" xfId="660"/>
    <cellStyle name="s1869" xfId="661"/>
    <cellStyle name="s1870" xfId="662"/>
    <cellStyle name="s1871" xfId="663"/>
    <cellStyle name="s1872" xfId="664"/>
    <cellStyle name="s1873" xfId="665"/>
    <cellStyle name="s1874" xfId="666"/>
    <cellStyle name="s1875" xfId="667"/>
    <cellStyle name="s1876" xfId="668"/>
    <cellStyle name="s1877" xfId="669"/>
    <cellStyle name="s1878" xfId="670"/>
    <cellStyle name="s1879" xfId="671"/>
    <cellStyle name="s1880" xfId="672"/>
    <cellStyle name="s1881" xfId="673"/>
    <cellStyle name="s1882" xfId="674"/>
    <cellStyle name="s1883" xfId="675"/>
    <cellStyle name="s1884" xfId="676"/>
    <cellStyle name="s1885" xfId="677"/>
    <cellStyle name="s1886" xfId="678"/>
    <cellStyle name="s1887" xfId="679"/>
    <cellStyle name="s1888" xfId="680"/>
    <cellStyle name="s1889" xfId="681"/>
    <cellStyle name="s1890" xfId="682"/>
    <cellStyle name="s1891" xfId="683"/>
    <cellStyle name="s1892" xfId="684"/>
    <cellStyle name="s1893" xfId="685"/>
    <cellStyle name="s1894" xfId="686"/>
    <cellStyle name="s1895" xfId="687"/>
    <cellStyle name="s1896" xfId="688"/>
    <cellStyle name="s1897" xfId="689"/>
    <cellStyle name="s1898" xfId="690"/>
    <cellStyle name="s1899" xfId="691"/>
    <cellStyle name="s1900" xfId="692"/>
    <cellStyle name="s1901" xfId="693"/>
    <cellStyle name="s1902" xfId="694"/>
    <cellStyle name="s1903" xfId="695"/>
    <cellStyle name="s1904" xfId="696"/>
    <cellStyle name="s1905" xfId="697"/>
    <cellStyle name="s1906" xfId="698"/>
    <cellStyle name="s1907" xfId="699"/>
    <cellStyle name="s1908" xfId="700"/>
    <cellStyle name="s1909" xfId="701"/>
    <cellStyle name="s1910" xfId="702"/>
    <cellStyle name="s1911" xfId="703"/>
    <cellStyle name="s1912" xfId="704"/>
    <cellStyle name="s1913" xfId="705"/>
    <cellStyle name="s1914" xfId="706"/>
    <cellStyle name="s1915" xfId="707"/>
    <cellStyle name="s1916" xfId="708"/>
    <cellStyle name="s1917" xfId="709"/>
    <cellStyle name="s1918" xfId="710"/>
    <cellStyle name="s1919" xfId="711"/>
    <cellStyle name="s1920" xfId="712"/>
    <cellStyle name="s1921" xfId="713"/>
    <cellStyle name="s1922" xfId="714"/>
    <cellStyle name="s1923" xfId="715"/>
    <cellStyle name="s1924" xfId="716"/>
    <cellStyle name="s1925" xfId="717"/>
    <cellStyle name="s1926" xfId="718"/>
    <cellStyle name="s1927" xfId="719"/>
    <cellStyle name="s1928" xfId="720"/>
    <cellStyle name="s1929" xfId="721"/>
    <cellStyle name="s1930" xfId="722"/>
    <cellStyle name="s1931" xfId="723"/>
    <cellStyle name="s1932" xfId="724"/>
    <cellStyle name="s1933" xfId="725"/>
    <cellStyle name="s1934" xfId="726"/>
    <cellStyle name="s1935" xfId="727"/>
    <cellStyle name="s1936" xfId="728"/>
    <cellStyle name="s1937" xfId="729"/>
    <cellStyle name="s1938" xfId="730"/>
    <cellStyle name="s1939" xfId="731"/>
    <cellStyle name="s1940" xfId="732"/>
    <cellStyle name="s1941" xfId="733"/>
    <cellStyle name="s1942" xfId="734"/>
    <cellStyle name="s1943" xfId="735"/>
    <cellStyle name="s1944" xfId="736"/>
    <cellStyle name="s1945" xfId="737"/>
    <cellStyle name="s1946" xfId="738"/>
    <cellStyle name="s1947" xfId="739"/>
    <cellStyle name="s1948" xfId="740"/>
    <cellStyle name="s1949" xfId="741"/>
    <cellStyle name="s1950" xfId="742"/>
    <cellStyle name="s1951" xfId="743"/>
    <cellStyle name="s1952" xfId="744"/>
    <cellStyle name="s1953" xfId="745"/>
    <cellStyle name="s1954" xfId="746"/>
    <cellStyle name="s1955" xfId="747"/>
    <cellStyle name="s1956" xfId="748"/>
    <cellStyle name="s1957" xfId="749"/>
    <cellStyle name="s1958" xfId="750"/>
    <cellStyle name="s1959" xfId="751"/>
    <cellStyle name="s1960" xfId="752"/>
    <cellStyle name="s1961" xfId="753"/>
    <cellStyle name="s1962" xfId="754"/>
    <cellStyle name="s1963" xfId="755"/>
    <cellStyle name="s1964" xfId="756"/>
    <cellStyle name="s1965" xfId="757"/>
    <cellStyle name="s1966" xfId="758"/>
    <cellStyle name="s1967" xfId="759"/>
    <cellStyle name="s1968" xfId="760"/>
    <cellStyle name="s1969" xfId="761"/>
    <cellStyle name="s1970" xfId="762"/>
    <cellStyle name="s1971" xfId="763"/>
    <cellStyle name="s1972" xfId="764"/>
    <cellStyle name="s1973" xfId="765"/>
    <cellStyle name="s1974" xfId="766"/>
    <cellStyle name="s1975" xfId="767"/>
    <cellStyle name="s1976" xfId="768"/>
    <cellStyle name="s1977" xfId="769"/>
    <cellStyle name="s1978" xfId="770"/>
    <cellStyle name="s1979" xfId="771"/>
    <cellStyle name="s1980" xfId="772"/>
    <cellStyle name="s1981" xfId="773"/>
    <cellStyle name="s1982" xfId="774"/>
    <cellStyle name="s1983" xfId="775"/>
    <cellStyle name="s1984" xfId="776"/>
    <cellStyle name="s1985" xfId="777"/>
    <cellStyle name="s1986" xfId="778"/>
    <cellStyle name="s1987" xfId="779"/>
    <cellStyle name="s1988" xfId="780"/>
    <cellStyle name="s1989" xfId="781"/>
    <cellStyle name="s1990" xfId="782"/>
    <cellStyle name="s1991" xfId="783"/>
    <cellStyle name="s1992" xfId="784"/>
    <cellStyle name="s1993" xfId="785"/>
    <cellStyle name="s1994" xfId="786"/>
    <cellStyle name="s1995" xfId="787"/>
    <cellStyle name="s1996" xfId="788"/>
    <cellStyle name="s1997" xfId="789"/>
    <cellStyle name="s1998" xfId="790"/>
    <cellStyle name="s1999" xfId="791"/>
    <cellStyle name="s2000" xfId="792"/>
    <cellStyle name="s2001" xfId="793"/>
    <cellStyle name="s2002" xfId="794"/>
    <cellStyle name="s2003" xfId="795"/>
    <cellStyle name="s2004" xfId="796"/>
    <cellStyle name="s2005" xfId="797"/>
    <cellStyle name="s2006" xfId="798"/>
    <cellStyle name="s2007" xfId="799"/>
    <cellStyle name="s2008" xfId="800"/>
    <cellStyle name="s2009" xfId="801"/>
    <cellStyle name="s2010" xfId="802"/>
    <cellStyle name="s2011" xfId="803"/>
    <cellStyle name="s2012" xfId="804"/>
    <cellStyle name="s2013" xfId="805"/>
    <cellStyle name="s2014" xfId="806"/>
    <cellStyle name="s2015" xfId="807"/>
    <cellStyle name="s2016" xfId="808"/>
    <cellStyle name="s2017" xfId="809"/>
    <cellStyle name="s2018" xfId="810"/>
    <cellStyle name="s2019" xfId="811"/>
    <cellStyle name="s2020" xfId="812"/>
    <cellStyle name="s2021" xfId="813"/>
    <cellStyle name="s2022" xfId="814"/>
    <cellStyle name="s2023" xfId="815"/>
    <cellStyle name="s2024" xfId="816"/>
    <cellStyle name="s2025" xfId="817"/>
    <cellStyle name="s2026" xfId="818"/>
    <cellStyle name="s2027" xfId="819"/>
    <cellStyle name="s2028" xfId="820"/>
    <cellStyle name="s2029" xfId="821"/>
    <cellStyle name="s2030" xfId="822"/>
    <cellStyle name="s2031" xfId="823"/>
    <cellStyle name="s2032" xfId="824"/>
    <cellStyle name="s2033" xfId="825"/>
    <cellStyle name="s2034" xfId="826"/>
    <cellStyle name="s2035" xfId="827"/>
    <cellStyle name="s2036" xfId="828"/>
    <cellStyle name="s2037" xfId="829"/>
    <cellStyle name="s2038" xfId="830"/>
    <cellStyle name="s2039" xfId="831"/>
    <cellStyle name="s2040" xfId="832"/>
    <cellStyle name="s2041" xfId="833"/>
    <cellStyle name="s2042" xfId="834"/>
    <cellStyle name="s2043" xfId="835"/>
    <cellStyle name="s2044" xfId="836"/>
    <cellStyle name="s2045" xfId="837"/>
    <cellStyle name="s2046" xfId="838"/>
    <cellStyle name="s2047" xfId="839"/>
    <cellStyle name="s2048" xfId="840"/>
    <cellStyle name="s2049" xfId="841"/>
    <cellStyle name="s2050" xfId="842"/>
    <cellStyle name="s2051" xfId="843"/>
    <cellStyle name="s2052" xfId="844"/>
    <cellStyle name="s2053" xfId="845"/>
    <cellStyle name="s2054" xfId="846"/>
    <cellStyle name="s2055" xfId="847"/>
    <cellStyle name="s2056" xfId="848"/>
    <cellStyle name="s2057" xfId="849"/>
    <cellStyle name="s2058" xfId="850"/>
    <cellStyle name="s2059" xfId="851"/>
    <cellStyle name="s2060" xfId="852"/>
    <cellStyle name="s2061" xfId="853"/>
    <cellStyle name="s2062" xfId="854"/>
    <cellStyle name="s2063" xfId="855"/>
    <cellStyle name="s2064" xfId="856"/>
    <cellStyle name="s2065" xfId="857"/>
    <cellStyle name="s2066" xfId="858"/>
    <cellStyle name="s2067" xfId="859"/>
    <cellStyle name="s2068" xfId="860"/>
    <cellStyle name="s2069" xfId="861"/>
    <cellStyle name="s2070" xfId="862"/>
    <cellStyle name="s2071" xfId="863"/>
    <cellStyle name="s2072" xfId="864"/>
    <cellStyle name="s2073" xfId="865"/>
    <cellStyle name="s2074" xfId="866"/>
    <cellStyle name="s2075" xfId="867"/>
    <cellStyle name="s2076" xfId="868"/>
    <cellStyle name="s2077" xfId="869"/>
    <cellStyle name="s2078" xfId="870"/>
    <cellStyle name="s2079" xfId="871"/>
    <cellStyle name="s2080" xfId="872"/>
    <cellStyle name="s2081" xfId="873"/>
    <cellStyle name="s2082" xfId="874"/>
    <cellStyle name="s2083" xfId="875"/>
    <cellStyle name="s2084" xfId="876"/>
    <cellStyle name="s2085" xfId="877"/>
    <cellStyle name="s2086" xfId="878"/>
    <cellStyle name="s2087" xfId="879"/>
    <cellStyle name="s2088" xfId="880"/>
    <cellStyle name="s2089" xfId="881"/>
    <cellStyle name="s2090" xfId="882"/>
    <cellStyle name="s2091" xfId="883"/>
    <cellStyle name="s2092" xfId="884"/>
    <cellStyle name="s2093" xfId="885"/>
    <cellStyle name="s2094" xfId="886"/>
    <cellStyle name="s2095" xfId="887"/>
    <cellStyle name="s2096" xfId="888"/>
    <cellStyle name="s2097" xfId="889"/>
    <cellStyle name="s2098" xfId="890"/>
    <cellStyle name="s2099" xfId="891"/>
    <cellStyle name="s2100" xfId="892"/>
    <cellStyle name="s2101" xfId="893"/>
    <cellStyle name="s2102" xfId="894"/>
    <cellStyle name="s2103" xfId="895"/>
    <cellStyle name="s2104" xfId="896"/>
    <cellStyle name="s2105" xfId="897"/>
    <cellStyle name="s2106" xfId="898"/>
    <cellStyle name="s2107" xfId="899"/>
    <cellStyle name="s2108" xfId="900"/>
    <cellStyle name="s2109" xfId="901"/>
    <cellStyle name="s2110" xfId="902"/>
    <cellStyle name="s2111" xfId="903"/>
    <cellStyle name="s2112" xfId="904"/>
    <cellStyle name="s2113" xfId="905"/>
    <cellStyle name="s2114" xfId="906"/>
    <cellStyle name="s2115" xfId="907"/>
    <cellStyle name="s2116" xfId="908"/>
    <cellStyle name="s2117" xfId="909"/>
    <cellStyle name="s2118" xfId="910"/>
    <cellStyle name="s2119" xfId="911"/>
    <cellStyle name="s2120" xfId="912"/>
    <cellStyle name="s2121" xfId="913"/>
    <cellStyle name="s2122" xfId="914"/>
    <cellStyle name="s2123" xfId="915"/>
    <cellStyle name="s2124" xfId="916"/>
    <cellStyle name="s2125" xfId="917"/>
    <cellStyle name="s2126" xfId="918"/>
    <cellStyle name="s2127" xfId="919"/>
    <cellStyle name="s2128" xfId="920"/>
    <cellStyle name="s2129" xfId="921"/>
    <cellStyle name="s2130" xfId="922"/>
    <cellStyle name="s2131" xfId="923"/>
    <cellStyle name="s2132" xfId="924"/>
    <cellStyle name="s2133" xfId="925"/>
    <cellStyle name="s2134" xfId="926"/>
    <cellStyle name="s2135" xfId="927"/>
    <cellStyle name="s2136" xfId="928"/>
    <cellStyle name="s2137" xfId="929"/>
    <cellStyle name="s2138" xfId="930"/>
    <cellStyle name="s2139" xfId="931"/>
    <cellStyle name="s2140" xfId="932"/>
    <cellStyle name="s2141" xfId="933"/>
    <cellStyle name="s2142" xfId="934"/>
    <cellStyle name="s2143" xfId="935"/>
    <cellStyle name="s2144" xfId="936"/>
    <cellStyle name="s2145" xfId="937"/>
    <cellStyle name="s2146" xfId="938"/>
    <cellStyle name="s2147" xfId="939"/>
    <cellStyle name="s2148" xfId="940"/>
    <cellStyle name="s2149" xfId="941"/>
    <cellStyle name="s2150" xfId="942"/>
    <cellStyle name="s2151" xfId="943"/>
    <cellStyle name="s2152" xfId="944"/>
    <cellStyle name="s2153" xfId="945"/>
    <cellStyle name="s2154" xfId="946"/>
    <cellStyle name="s2155" xfId="947"/>
    <cellStyle name="s2156" xfId="948"/>
    <cellStyle name="s2157" xfId="949"/>
    <cellStyle name="s2158" xfId="950"/>
    <cellStyle name="s2159" xfId="951"/>
    <cellStyle name="s2160" xfId="952"/>
    <cellStyle name="s2161" xfId="953"/>
    <cellStyle name="s2162" xfId="954"/>
    <cellStyle name="s2163" xfId="955"/>
    <cellStyle name="s2164" xfId="956"/>
    <cellStyle name="s2165" xfId="957"/>
    <cellStyle name="s2166" xfId="958"/>
    <cellStyle name="s2167" xfId="959"/>
    <cellStyle name="s2168" xfId="960"/>
    <cellStyle name="s2169" xfId="961"/>
    <cellStyle name="s2170" xfId="962"/>
    <cellStyle name="s2171" xfId="963"/>
    <cellStyle name="s2172" xfId="964"/>
    <cellStyle name="s2173" xfId="965"/>
    <cellStyle name="s2174" xfId="966"/>
    <cellStyle name="s2175" xfId="967"/>
    <cellStyle name="s2176" xfId="968"/>
    <cellStyle name="s2177" xfId="969"/>
    <cellStyle name="s2178" xfId="970"/>
    <cellStyle name="s2179" xfId="971"/>
    <cellStyle name="s2180" xfId="972"/>
    <cellStyle name="s2181" xfId="973"/>
    <cellStyle name="s2182" xfId="974"/>
    <cellStyle name="s2183" xfId="975"/>
    <cellStyle name="s2184" xfId="976"/>
    <cellStyle name="s2185" xfId="977"/>
    <cellStyle name="s2186" xfId="978"/>
    <cellStyle name="s2187" xfId="979"/>
    <cellStyle name="s2188" xfId="980"/>
    <cellStyle name="s2189" xfId="981"/>
    <cellStyle name="s2190" xfId="982"/>
    <cellStyle name="s2191" xfId="983"/>
    <cellStyle name="s2192" xfId="984"/>
    <cellStyle name="s2193" xfId="985"/>
    <cellStyle name="s2194" xfId="986"/>
    <cellStyle name="s2195" xfId="987"/>
    <cellStyle name="s2196" xfId="988"/>
    <cellStyle name="s2197" xfId="989"/>
    <cellStyle name="s2198" xfId="990"/>
    <cellStyle name="s2199" xfId="991"/>
    <cellStyle name="s2200" xfId="992"/>
    <cellStyle name="s2201" xfId="993"/>
    <cellStyle name="s2202" xfId="994"/>
    <cellStyle name="s2203" xfId="995"/>
    <cellStyle name="s2204" xfId="996"/>
    <cellStyle name="s2205" xfId="997"/>
    <cellStyle name="s2206" xfId="998"/>
    <cellStyle name="s2207" xfId="999"/>
    <cellStyle name="s2208" xfId="1000"/>
    <cellStyle name="s2209" xfId="1001"/>
    <cellStyle name="s2210" xfId="1002"/>
    <cellStyle name="s2211" xfId="1003"/>
    <cellStyle name="s2212" xfId="1004"/>
    <cellStyle name="s2213" xfId="1005"/>
    <cellStyle name="s2214" xfId="1006"/>
    <cellStyle name="s2215" xfId="1007"/>
    <cellStyle name="s2216" xfId="1008"/>
    <cellStyle name="s2217" xfId="1009"/>
    <cellStyle name="s2218" xfId="1010"/>
    <cellStyle name="s2219" xfId="1011"/>
    <cellStyle name="s2220" xfId="1012"/>
    <cellStyle name="s2221" xfId="1013"/>
    <cellStyle name="s2222" xfId="1014"/>
    <cellStyle name="s2223" xfId="1015"/>
    <cellStyle name="s2224" xfId="1016"/>
    <cellStyle name="s2225" xfId="1017"/>
    <cellStyle name="s2226" xfId="1018"/>
    <cellStyle name="s2227" xfId="1019"/>
    <cellStyle name="s2228" xfId="1020"/>
    <cellStyle name="s2229" xfId="1021"/>
    <cellStyle name="s2230" xfId="1022"/>
    <cellStyle name="s2231" xfId="1023"/>
    <cellStyle name="s2232" xfId="1024"/>
    <cellStyle name="s2233" xfId="1025"/>
    <cellStyle name="s2234" xfId="1026"/>
    <cellStyle name="s2235" xfId="1027"/>
    <cellStyle name="s2236" xfId="1028"/>
    <cellStyle name="s2237" xfId="1029"/>
    <cellStyle name="s2238" xfId="1030"/>
    <cellStyle name="s2239" xfId="1031"/>
    <cellStyle name="s2240" xfId="1032"/>
    <cellStyle name="s2241" xfId="1033"/>
    <cellStyle name="s2242" xfId="1034"/>
    <cellStyle name="s2243" xfId="1035"/>
    <cellStyle name="s2244" xfId="1036"/>
    <cellStyle name="s2245" xfId="1037"/>
    <cellStyle name="s2246" xfId="1038"/>
    <cellStyle name="s2247" xfId="1039"/>
    <cellStyle name="s2248" xfId="1040"/>
    <cellStyle name="s2249" xfId="1041"/>
    <cellStyle name="s2250" xfId="1042"/>
    <cellStyle name="s2251" xfId="1043"/>
    <cellStyle name="s2252" xfId="1044"/>
    <cellStyle name="s2253" xfId="1045"/>
    <cellStyle name="s2254" xfId="1046"/>
    <cellStyle name="s2255" xfId="1047"/>
    <cellStyle name="s2256" xfId="1048"/>
    <cellStyle name="s2257" xfId="1049"/>
    <cellStyle name="s2258" xfId="1050"/>
    <cellStyle name="s2259" xfId="1051"/>
    <cellStyle name="s2260" xfId="1052"/>
    <cellStyle name="s2261" xfId="1053"/>
    <cellStyle name="s2262" xfId="1054"/>
    <cellStyle name="s2263" xfId="1055"/>
    <cellStyle name="s2264" xfId="1056"/>
    <cellStyle name="s2265" xfId="1057"/>
    <cellStyle name="s2266" xfId="1058"/>
    <cellStyle name="s2267" xfId="1059"/>
    <cellStyle name="s2268" xfId="1060"/>
    <cellStyle name="s2269" xfId="1061"/>
    <cellStyle name="s2270" xfId="1062"/>
    <cellStyle name="s2271" xfId="1063"/>
    <cellStyle name="s2272" xfId="1064"/>
    <cellStyle name="s2273" xfId="1065"/>
    <cellStyle name="s2274" xfId="1066"/>
    <cellStyle name="s2275" xfId="1067"/>
    <cellStyle name="s2276" xfId="1068"/>
    <cellStyle name="s2277" xfId="1069"/>
    <cellStyle name="s2278" xfId="1070"/>
    <cellStyle name="s2279" xfId="1071"/>
    <cellStyle name="s2280" xfId="1072"/>
    <cellStyle name="s2281" xfId="1073"/>
    <cellStyle name="s2282" xfId="1074"/>
    <cellStyle name="s2283" xfId="1075"/>
    <cellStyle name="s2284" xfId="1076"/>
    <cellStyle name="s2285" xfId="1077"/>
    <cellStyle name="s2286" xfId="1078"/>
    <cellStyle name="s2287" xfId="1079"/>
    <cellStyle name="s2288" xfId="1080"/>
    <cellStyle name="s2289" xfId="1081"/>
    <cellStyle name="s2290" xfId="1082"/>
    <cellStyle name="s2291" xfId="1083"/>
    <cellStyle name="s2292" xfId="1084"/>
    <cellStyle name="s2293" xfId="1085"/>
    <cellStyle name="s2294" xfId="1086"/>
    <cellStyle name="s2295" xfId="1087"/>
    <cellStyle name="s2296" xfId="1088"/>
    <cellStyle name="s2297" xfId="1089"/>
    <cellStyle name="s2298" xfId="1090"/>
    <cellStyle name="s2299" xfId="1091"/>
    <cellStyle name="s2300" xfId="1092"/>
    <cellStyle name="s2301" xfId="1093"/>
    <cellStyle name="s2302" xfId="1094"/>
    <cellStyle name="s2303" xfId="1095"/>
    <cellStyle name="s2304" xfId="1096"/>
    <cellStyle name="s2305" xfId="1097"/>
    <cellStyle name="s2306" xfId="1098"/>
    <cellStyle name="s2307" xfId="1099"/>
    <cellStyle name="s2308" xfId="1100"/>
    <cellStyle name="s2309" xfId="1101"/>
    <cellStyle name="s2310" xfId="1102"/>
    <cellStyle name="s2311" xfId="1103"/>
    <cellStyle name="s2312" xfId="1104"/>
    <cellStyle name="s2313" xfId="1105"/>
    <cellStyle name="s2314" xfId="1106"/>
    <cellStyle name="s2315" xfId="1107"/>
    <cellStyle name="s2316" xfId="1108"/>
    <cellStyle name="s2317" xfId="1109"/>
    <cellStyle name="s2318" xfId="1110"/>
    <cellStyle name="s2319" xfId="1111"/>
    <cellStyle name="s2320" xfId="1112"/>
    <cellStyle name="s2321" xfId="1113"/>
    <cellStyle name="s2322" xfId="1114"/>
    <cellStyle name="s2323" xfId="1115"/>
    <cellStyle name="s2324" xfId="1116"/>
    <cellStyle name="s2325" xfId="1117"/>
    <cellStyle name="s2326" xfId="1118"/>
    <cellStyle name="s2327" xfId="1119"/>
    <cellStyle name="s2328" xfId="1120"/>
    <cellStyle name="s2329" xfId="1121"/>
    <cellStyle name="s2330" xfId="1122"/>
    <cellStyle name="s2331" xfId="1123"/>
    <cellStyle name="s2332" xfId="1124"/>
    <cellStyle name="s2333" xfId="1125"/>
    <cellStyle name="s2334" xfId="1126"/>
    <cellStyle name="s2335" xfId="1127"/>
    <cellStyle name="s2336" xfId="1128"/>
    <cellStyle name="s2337" xfId="1129"/>
    <cellStyle name="s2338" xfId="1130"/>
    <cellStyle name="s2339" xfId="1131"/>
    <cellStyle name="s2340" xfId="1132"/>
    <cellStyle name="s2341" xfId="1133"/>
    <cellStyle name="s2342" xfId="1134"/>
    <cellStyle name="s2343" xfId="1135"/>
    <cellStyle name="s2344" xfId="1136"/>
    <cellStyle name="s2345" xfId="1137"/>
    <cellStyle name="s2346" xfId="1138"/>
    <cellStyle name="s2347" xfId="1139"/>
    <cellStyle name="s2348" xfId="1140"/>
    <cellStyle name="s2349" xfId="1141"/>
    <cellStyle name="s2350" xfId="1142"/>
    <cellStyle name="s2351" xfId="1143"/>
    <cellStyle name="s2352" xfId="1144"/>
    <cellStyle name="s2353" xfId="1145"/>
    <cellStyle name="s2354" xfId="1146"/>
    <cellStyle name="s2355" xfId="1147"/>
    <cellStyle name="s2356" xfId="1148"/>
    <cellStyle name="s2357" xfId="1149"/>
    <cellStyle name="s2358" xfId="1150"/>
    <cellStyle name="s2359" xfId="1151"/>
    <cellStyle name="s2360" xfId="1152"/>
    <cellStyle name="s2361" xfId="1153"/>
    <cellStyle name="s2362" xfId="1154"/>
    <cellStyle name="s2363" xfId="1155"/>
    <cellStyle name="s2364" xfId="1156"/>
    <cellStyle name="s2365" xfId="1157"/>
    <cellStyle name="s2366" xfId="1158"/>
    <cellStyle name="s2367" xfId="1159"/>
    <cellStyle name="s2368" xfId="1160"/>
    <cellStyle name="s2369" xfId="1161"/>
    <cellStyle name="s2370" xfId="1162"/>
    <cellStyle name="s2371" xfId="1163"/>
    <cellStyle name="s2372" xfId="1164"/>
    <cellStyle name="s2373" xfId="1165"/>
    <cellStyle name="s2374" xfId="1166"/>
    <cellStyle name="s2375" xfId="1167"/>
    <cellStyle name="s2376" xfId="1168"/>
    <cellStyle name="s2377" xfId="1169"/>
    <cellStyle name="s2378" xfId="1170"/>
    <cellStyle name="s2379" xfId="1171"/>
    <cellStyle name="s2380" xfId="1172"/>
    <cellStyle name="s2381" xfId="1173"/>
    <cellStyle name="s2382" xfId="1174"/>
    <cellStyle name="s2383" xfId="1175"/>
    <cellStyle name="s2384" xfId="1176"/>
    <cellStyle name="s2385" xfId="1177"/>
    <cellStyle name="s2386" xfId="1178"/>
    <cellStyle name="s2387" xfId="1179"/>
    <cellStyle name="s2388" xfId="1180"/>
    <cellStyle name="s2389" xfId="1181"/>
    <cellStyle name="s2390" xfId="1182"/>
    <cellStyle name="s2391" xfId="1183"/>
    <cellStyle name="s2392" xfId="1184"/>
    <cellStyle name="s2393" xfId="1185"/>
    <cellStyle name="s2394" xfId="1186"/>
    <cellStyle name="s2395" xfId="1187"/>
    <cellStyle name="s2396" xfId="1188"/>
    <cellStyle name="s2397" xfId="1189"/>
    <cellStyle name="s2398" xfId="1190"/>
    <cellStyle name="s2399" xfId="1191"/>
    <cellStyle name="s2400" xfId="1192"/>
    <cellStyle name="s2401" xfId="1193"/>
    <cellStyle name="s2402" xfId="1194"/>
    <cellStyle name="s2403" xfId="1195"/>
    <cellStyle name="s2404" xfId="1196"/>
    <cellStyle name="s2405" xfId="1197"/>
    <cellStyle name="s2406" xfId="1198"/>
    <cellStyle name="s2407" xfId="1199"/>
    <cellStyle name="s2408" xfId="1200"/>
    <cellStyle name="s2409" xfId="1201"/>
    <cellStyle name="s2410" xfId="1202"/>
    <cellStyle name="s2411" xfId="1203"/>
    <cellStyle name="s2412" xfId="1204"/>
    <cellStyle name="s2413" xfId="1205"/>
    <cellStyle name="s2414" xfId="1206"/>
    <cellStyle name="s2415" xfId="1207"/>
    <cellStyle name="s2416" xfId="1208"/>
    <cellStyle name="s2417" xfId="1209"/>
    <cellStyle name="s2418" xfId="1210"/>
    <cellStyle name="s2419" xfId="1211"/>
    <cellStyle name="s2420" xfId="1212"/>
    <cellStyle name="s2421" xfId="1213"/>
    <cellStyle name="s2422" xfId="1214"/>
    <cellStyle name="s2423" xfId="1215"/>
    <cellStyle name="s2424" xfId="1216"/>
    <cellStyle name="s2425" xfId="1217"/>
    <cellStyle name="s2426" xfId="1218"/>
    <cellStyle name="s2427" xfId="1219"/>
    <cellStyle name="s2428" xfId="1220"/>
    <cellStyle name="s2429" xfId="1221"/>
    <cellStyle name="s2430" xfId="1222"/>
    <cellStyle name="s2431" xfId="1223"/>
    <cellStyle name="s2432" xfId="1224"/>
    <cellStyle name="s2433" xfId="1225"/>
    <cellStyle name="s2434" xfId="1226"/>
    <cellStyle name="s2435" xfId="1227"/>
    <cellStyle name="s2436" xfId="1228"/>
    <cellStyle name="s2437" xfId="1229"/>
    <cellStyle name="s2438" xfId="1230"/>
    <cellStyle name="s2439" xfId="1231"/>
    <cellStyle name="s2440" xfId="1232"/>
    <cellStyle name="s2441" xfId="1233"/>
    <cellStyle name="s2442" xfId="1234"/>
    <cellStyle name="s2443" xfId="1235"/>
    <cellStyle name="s2444" xfId="1236"/>
    <cellStyle name="s2445" xfId="1237"/>
    <cellStyle name="s2446" xfId="1238"/>
    <cellStyle name="s2447" xfId="1239"/>
    <cellStyle name="s2448" xfId="1240"/>
    <cellStyle name="s2449" xfId="1241"/>
    <cellStyle name="s2450" xfId="1242"/>
    <cellStyle name="s2451" xfId="1243"/>
    <cellStyle name="s2452" xfId="1244"/>
    <cellStyle name="s2453" xfId="1245"/>
    <cellStyle name="s2454" xfId="1246"/>
    <cellStyle name="s2455" xfId="1247"/>
    <cellStyle name="s2456" xfId="1248"/>
    <cellStyle name="s2457" xfId="1249"/>
    <cellStyle name="s2458" xfId="1250"/>
    <cellStyle name="s2459" xfId="1251"/>
    <cellStyle name="s2460" xfId="1252"/>
    <cellStyle name="s2461" xfId="1253"/>
    <cellStyle name="s2462" xfId="1254"/>
    <cellStyle name="s2463" xfId="1255"/>
    <cellStyle name="s2464" xfId="1256"/>
    <cellStyle name="s2465" xfId="1257"/>
    <cellStyle name="s2466" xfId="1258"/>
    <cellStyle name="s2467" xfId="1259"/>
    <cellStyle name="s2468" xfId="1260"/>
    <cellStyle name="s2469" xfId="1261"/>
    <cellStyle name="s2470" xfId="1262"/>
    <cellStyle name="s2471" xfId="1263"/>
    <cellStyle name="s2472" xfId="1264"/>
    <cellStyle name="s2473" xfId="1265"/>
    <cellStyle name="s2474" xfId="1266"/>
    <cellStyle name="s2475" xfId="1267"/>
    <cellStyle name="s2476" xfId="1268"/>
    <cellStyle name="s2477" xfId="1269"/>
    <cellStyle name="s2478" xfId="1270"/>
    <cellStyle name="s2479" xfId="1271"/>
    <cellStyle name="s2480" xfId="1272"/>
    <cellStyle name="s2481" xfId="1273"/>
    <cellStyle name="s2482" xfId="1274"/>
    <cellStyle name="s2483" xfId="1275"/>
    <cellStyle name="s2484" xfId="1276"/>
    <cellStyle name="s2485" xfId="1277"/>
    <cellStyle name="s2486" xfId="1278"/>
    <cellStyle name="s2487" xfId="1279"/>
    <cellStyle name="s2488" xfId="1280"/>
    <cellStyle name="s2489" xfId="1281"/>
    <cellStyle name="s2490" xfId="1282"/>
    <cellStyle name="s2491" xfId="1283"/>
    <cellStyle name="s2492" xfId="1284"/>
    <cellStyle name="s2493" xfId="1285"/>
    <cellStyle name="s2494" xfId="1286"/>
    <cellStyle name="s2495" xfId="1287"/>
    <cellStyle name="s2496" xfId="1288"/>
    <cellStyle name="s2497" xfId="1289"/>
    <cellStyle name="s2498" xfId="1290"/>
    <cellStyle name="s2499" xfId="1291"/>
    <cellStyle name="s2500" xfId="1292"/>
    <cellStyle name="s2501" xfId="1293"/>
    <cellStyle name="s2502" xfId="1294"/>
    <cellStyle name="s2503" xfId="1295"/>
    <cellStyle name="s2504" xfId="1296"/>
    <cellStyle name="s2505" xfId="1297"/>
    <cellStyle name="s2506" xfId="1298"/>
    <cellStyle name="s2507" xfId="1299"/>
    <cellStyle name="s2508" xfId="130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 Id="rId2" Type="http://schemas.openxmlformats.org/officeDocument/2006/relationships/hyperlink" Target="https://portal.eias.ru/Portal/DownloadPage.aspx?type=12&amp;guid=08d6407d-2a09-40ca-9f8c-2cec86596127" TargetMode="External"/><Relationship Id="rId3" Type="http://schemas.openxmlformats.org/officeDocument/2006/relationships/hyperlink" Target="https://portal.eias.ru/Portal/DownloadPage.aspx?type=12&amp;guid=08d6407d-2a09-40ca-9f8c-2cec86596127" TargetMode="External"/><Relationship Id="rId4"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apos;&#1055;&#1086;&#1082;&#1072;&#1079;&#1072;&#1090;&#1077;&#1083;&#1080; &#1050;&#1053;&#1069;&apos;!$I$97" TargetMode="External"/><Relationship Id="rId2" Type="http://schemas.openxmlformats.org/officeDocument/2006/relationships/hyperlink" Target="&apos;&#1055;&#1086;&#1082;&#1072;&#1079;&#1072;&#1090;&#1077;&#1083;&#1080; &#1050;&#1053;&#1069;&apos;!$K$97" TargetMode="External"/><Relationship Id="rId3" Type="http://schemas.openxmlformats.org/officeDocument/2006/relationships/hyperlink" Target="&apos;&#1055;&#1086;&#1082;&#1072;&#1079;&#1072;&#1090;&#1077;&#1083;&#1080; &#1050;&#1053;&#1069;&apos;!$M$97" TargetMode="External"/><Relationship Id="rId4" Type="http://schemas.openxmlformats.org/officeDocument/2006/relationships/hyperlink" Target="&apos;&#1055;&#1086;&#1082;&#1072;&#1079;&#1072;&#1090;&#1077;&#1083;&#1080; &#1050;&#1053;&#1069;&apos;!$O$97" TargetMode="External"/><Relationship Id="rId5" Type="http://schemas.openxmlformats.org/officeDocument/2006/relationships/hyperlink" Target="&apos;&#1055;&#1086;&#1082;&#1072;&#1079;&#1072;&#1090;&#1077;&#1083;&#1080; &#1050;&#1053;&#1069;&apos;!$I$98" TargetMode="External"/><Relationship Id="rId6" Type="http://schemas.openxmlformats.org/officeDocument/2006/relationships/hyperlink" Target="&apos;&#1055;&#1086;&#1082;&#1072;&#1079;&#1072;&#1090;&#1077;&#1083;&#1080; &#1050;&#1053;&#1069;&apos;!$K$98" TargetMode="External"/><Relationship Id="rId7" Type="http://schemas.openxmlformats.org/officeDocument/2006/relationships/hyperlink" Target="&apos;&#1055;&#1086;&#1082;&#1072;&#1079;&#1072;&#1090;&#1077;&#1083;&#1080; &#1050;&#1053;&#1069;&apos;!$M$98" TargetMode="External"/><Relationship Id="rId8" Type="http://schemas.openxmlformats.org/officeDocument/2006/relationships/hyperlink" Target="&apos;&#1055;&#1086;&#1082;&#1072;&#1079;&#1072;&#1090;&#1077;&#1083;&#1080; &#1050;&#1053;&#1069;&apos;!$O$98" TargetMode="External"/><Relationship Id="rId9" Type="http://schemas.openxmlformats.org/officeDocument/2006/relationships/hyperlink" Target="&apos;&#1055;&#1086;&#1082;&#1072;&#1079;&#1072;&#1090;&#1077;&#1083;&#1080; &#1050;&#1053;&#1069;&apos;!$I$99" TargetMode="External"/><Relationship Id="rId10" Type="http://schemas.openxmlformats.org/officeDocument/2006/relationships/hyperlink" Target="&apos;&#1055;&#1086;&#1082;&#1072;&#1079;&#1072;&#1090;&#1077;&#1083;&#1080; &#1050;&#1053;&#1069;&apos;!$K$99" TargetMode="External"/><Relationship Id="rId11" Type="http://schemas.openxmlformats.org/officeDocument/2006/relationships/hyperlink" Target="&apos;&#1055;&#1086;&#1082;&#1072;&#1079;&#1072;&#1090;&#1077;&#1083;&#1080; &#1050;&#1053;&#1069;&apos;!$M$99" TargetMode="External"/><Relationship Id="rId12" Type="http://schemas.openxmlformats.org/officeDocument/2006/relationships/hyperlink" Target="&apos;&#1055;&#1086;&#1082;&#1072;&#1079;&#1072;&#1090;&#1077;&#1083;&#1080; &#1050;&#1053;&#1069;&apos;!$O$99" TargetMode="External"/><Relationship Id="rId13" Type="http://schemas.openxmlformats.org/officeDocument/2006/relationships/hyperlink" Target="&apos;&#1055;&#1086;&#1082;&#1072;&#1079;&#1072;&#1090;&#1077;&#1083;&#1080; &#1050;&#1053;&#1069;&apos;!$I$100" TargetMode="External"/><Relationship Id="rId14" Type="http://schemas.openxmlformats.org/officeDocument/2006/relationships/hyperlink" Target="&apos;&#1055;&#1086;&#1082;&#1072;&#1079;&#1072;&#1090;&#1077;&#1083;&#1080; &#1050;&#1053;&#1069;&apos;!$K$100" TargetMode="External"/><Relationship Id="rId15" Type="http://schemas.openxmlformats.org/officeDocument/2006/relationships/hyperlink" Target="&apos;&#1055;&#1086;&#1082;&#1072;&#1079;&#1072;&#1090;&#1077;&#1083;&#1080; &#1050;&#1053;&#1069;&apos;!$M$100" TargetMode="External"/><Relationship Id="rId16" Type="http://schemas.openxmlformats.org/officeDocument/2006/relationships/hyperlink" Target="&apos;&#1055;&#1086;&#1082;&#1072;&#1079;&#1072;&#1090;&#1077;&#1083;&#1080; &#1050;&#1053;&#1069;&apos;!$O$100"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68A01B-9145-E231-71E1-0.2D3E5D1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840" width="5.421875" customWidth="1"/>
    <col min="2" max="2" style="2841" width="9.140625" customWidth="1"/>
    <col min="3" max="3" style="2842" width="16.421875" customWidth="1"/>
    <col min="4" max="4" style="2843" width="6.28125" customWidth="1"/>
    <col min="5" max="5" style="2844" width="6.28125" customWidth="1"/>
    <col min="6" max="6" style="2845" width="6.28125" customWidth="1"/>
    <col min="7" max="7" style="2846" width="6.28125" customWidth="1"/>
    <col min="8" max="8" style="2847" width="6.28125" customWidth="1"/>
    <col min="9" max="9" style="2848" width="6.28125" customWidth="1"/>
    <col min="10" max="10" style="2849" width="6.28125" customWidth="1"/>
    <col min="11" max="11" style="2850" width="6.28125" customWidth="1"/>
    <col min="12" max="12" style="2851" width="6.28125" customWidth="1"/>
    <col min="13" max="13" style="2852" width="6.28125" customWidth="1"/>
    <col min="14" max="14" style="2853" width="6.28125" customWidth="1"/>
    <col min="15" max="15" style="2854" width="6.28125" customWidth="1"/>
    <col min="16" max="16" style="2855" width="6.28125" customWidth="1"/>
    <col min="17" max="17" style="2856" width="6.28125" customWidth="1"/>
    <col min="18" max="18" style="2857" width="6.28125" customWidth="1"/>
    <col min="19" max="19" style="2858" width="6.28125" customWidth="1"/>
    <col min="20" max="20" style="2859" width="6.28125" customWidth="1"/>
    <col min="21" max="21" style="2860" width="6.28125" customWidth="1"/>
    <col min="22" max="22" style="2861" width="6.28125" customWidth="1"/>
    <col min="23" max="23" style="2862" width="6.28125" customWidth="1"/>
    <col min="24" max="24" style="2863" width="6.28125" customWidth="1"/>
    <col min="25" max="25" style="2864" width="6.28125" customWidth="1"/>
  </cols>
  <sheetData>
    <row customHeight="1" ht="15.75">
      <c r="AA1" s="47" t="s">
        <v>0</v>
      </c>
    </row>
    <row customHeight="1" ht="17.25">
      <c r="B2" s="48" t="s">
        <v>1</v>
      </c>
    </row>
    <row customHeight="1" ht="15.75">
      <c r="B3" s="49" t="s">
        <v>2</v>
      </c>
    </row>
    <row customHeight="1" ht="17.25"/>
    <row customHeight="1" ht="22.5">
      <c r="B5" s="50"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51"/>
      <c r="D5" s="51"/>
      <c r="E5" s="51"/>
      <c r="F5" s="51"/>
      <c r="G5" s="51"/>
      <c r="H5" s="51"/>
      <c r="I5" s="51"/>
      <c r="J5" s="51"/>
      <c r="K5" s="51"/>
      <c r="L5" s="51"/>
      <c r="M5" s="51"/>
      <c r="N5" s="51"/>
      <c r="O5" s="51"/>
      <c r="P5" s="51"/>
      <c r="Q5" s="51"/>
      <c r="R5" s="51"/>
      <c r="S5" s="51"/>
      <c r="T5" s="51"/>
      <c r="U5" s="51"/>
      <c r="V5" s="51"/>
      <c r="W5" s="51"/>
      <c r="X5" s="51"/>
      <c r="Y5" s="52"/>
    </row>
    <row customHeight="1" ht="15">
      <c r="B6" s="53" t="s">
        <v>3</v>
      </c>
      <c r="C6" s="54"/>
      <c r="Z6" s="55"/>
    </row>
    <row customHeight="1" ht="15">
      <c r="B7" s="53"/>
      <c r="C7" s="54"/>
      <c r="Z7" s="55"/>
    </row>
    <row customHeight="1" ht="15">
      <c r="B8" s="53"/>
      <c r="C8" s="54"/>
      <c r="E8" s="56" t="s">
        <v>4</v>
      </c>
      <c r="F8" s="57" t="s">
        <v>5</v>
      </c>
      <c r="O8" s="58" t="s">
        <v>4</v>
      </c>
      <c r="P8" s="59" t="s">
        <v>6</v>
      </c>
      <c r="Z8" s="55"/>
    </row>
    <row customHeight="1" ht="15">
      <c r="B9" s="53"/>
      <c r="C9" s="54"/>
      <c r="E9" s="60" t="s">
        <v>4</v>
      </c>
      <c r="F9" s="57" t="s">
        <v>7</v>
      </c>
      <c r="O9" s="61" t="s">
        <v>4</v>
      </c>
      <c r="P9" s="59" t="s">
        <v>8</v>
      </c>
      <c r="Z9" s="55"/>
    </row>
    <row customHeight="1" ht="30">
      <c r="B10" s="53"/>
      <c r="C10" s="62"/>
      <c r="D10" s="63"/>
      <c r="E10" s="64"/>
      <c r="O10" s="64"/>
      <c r="Z10" s="55"/>
    </row>
    <row customHeight="1" ht="19.5">
      <c r="B11" s="65" t="s">
        <v>9</v>
      </c>
      <c r="C11" s="66"/>
      <c r="Z11" s="55"/>
    </row>
    <row customHeight="1" ht="69">
      <c r="B12" s="53"/>
      <c r="C12" s="62"/>
      <c r="D12" s="67"/>
      <c r="E12" s="68" t="s">
        <v>10</v>
      </c>
      <c r="Z12" s="55"/>
    </row>
    <row customHeight="1" ht="15">
      <c r="B13" s="65" t="s">
        <v>11</v>
      </c>
      <c r="C13" s="66"/>
      <c r="Z13" s="55"/>
    </row>
    <row customHeight="1" ht="57">
      <c r="B14" s="53"/>
      <c r="C14" s="54"/>
      <c r="E14" s="69" t="s">
        <v>12</v>
      </c>
      <c r="Z14" s="55"/>
    </row>
    <row customHeight="1" ht="16.5">
      <c r="B15" s="70"/>
      <c r="C15" s="71"/>
      <c r="D15" s="72"/>
      <c r="E15" s="73"/>
      <c r="F15" s="73"/>
      <c r="G15" s="73"/>
      <c r="H15" s="73"/>
      <c r="I15" s="73"/>
      <c r="J15" s="73"/>
      <c r="K15" s="73"/>
      <c r="L15" s="73"/>
      <c r="M15" s="73"/>
      <c r="N15" s="73"/>
      <c r="O15" s="73"/>
      <c r="P15" s="73"/>
      <c r="Q15" s="73"/>
      <c r="R15" s="73"/>
      <c r="S15" s="73"/>
      <c r="T15" s="73"/>
      <c r="U15" s="73"/>
      <c r="V15" s="73"/>
      <c r="W15" s="73"/>
      <c r="X15" s="73"/>
      <c r="Y15" s="74"/>
      <c r="Z15" s="55"/>
    </row>
    <row customHeight="1" ht="95.25"/>
    <row customHeight="1" ht="14.25"/>
    <row customHeight="1" ht="14.25"/>
    <row customHeight="1" ht="14.25"/>
    <row customHeight="1" ht="14.25"/>
    <row customHeight="1" ht="14.25"/>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5A96939-30AC-625E-F5EF-0.84E4D5B2}" mc:Ignorable="x14ac xr xr2 xr3">
  <sheetPr>
    <tabColor rgb="FFCCCCFF"/>
  </sheetPr>
  <dimension ref="A1:Q79"/>
  <sheetViews>
    <sheetView topLeftCell="A1" showGridLines="0" zoomScale="90" workbookViewId="0">
      <selection activeCell="I35" sqref="I35"/>
    </sheetView>
  </sheetViews>
  <sheetFormatPr defaultColWidth="9.140625" customHeight="1" defaultRowHeight="11.25"/>
  <cols>
    <col min="1" max="1" style="2865" width="10.7109375" hidden="1" customWidth="1"/>
    <col min="2" max="2" style="2866" width="10.7109375" hidden="1" customWidth="1"/>
    <col min="3" max="3" style="2867" width="3.00390625" customWidth="1"/>
    <col min="4" max="4" style="2868" width="1.00390625" customWidth="1"/>
    <col min="5" max="5" style="2869" width="55.00390625" customWidth="1"/>
    <col min="6" max="6" style="2870" width="55.00390625" customWidth="1"/>
    <col min="7" max="7" style="2871" width="1.00390625" customWidth="1"/>
    <col min="8" max="8" style="2872" width="18.00390625" hidden="1" customWidth="1"/>
    <col min="9" max="9" style="2873" width="59.00390625" customWidth="1"/>
    <col min="10" max="10" style="2874" width="52.140625" hidden="1" customWidth="1"/>
    <col min="11" max="11" style="2875" width="8.00390625" customWidth="1"/>
    <col min="12" max="12" style="2876" width="77.00390625" customWidth="1"/>
    <col min="13" max="13" style="2877" width="8.00390625" customWidth="1"/>
    <col min="14" max="14" style="2878" width="8.00390625" customWidth="1"/>
    <col min="15" max="15" style="2879" width="8.00390625" customWidth="1"/>
    <col min="16" max="16" style="2880" width="8.00390625" customWidth="1"/>
    <col min="17" max="17" style="2881" width="12.00390625" hidden="1" customWidth="1"/>
  </cols>
  <sheetData>
    <row customHeight="1" ht="3">
      <c r="F1" s="75" t="s">
        <v>13</v>
      </c>
      <c r="Q1" s="75" t="s">
        <v>14</v>
      </c>
    </row>
    <row customHeight="1" ht="14.25">
      <c r="E2" s="76" t="str">
        <f>code</f>
        <v>Код отчёта: PP108.OPEN.INFO.BALANCE.VOTV.EIAS</v>
      </c>
      <c r="Q2" s="77">
        <v>14</v>
      </c>
    </row>
    <row customHeight="1" ht="14.699999999999998">
      <c r="E3" s="78" t="str">
        <f>version</f>
        <v>Версия отчёта: 1.1.5</v>
      </c>
      <c r="Q3" s="79">
        <v>14</v>
      </c>
    </row>
    <row customHeight="1" ht="6.3">
      <c r="D4" s="80"/>
      <c r="Q4" s="81">
        <v>6</v>
      </c>
    </row>
    <row customHeight="1" ht="39.75">
      <c r="D5" s="82"/>
      <c r="E5" s="83"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84"/>
      <c r="G5" s="85"/>
      <c r="Q5" s="79">
        <v>38</v>
      </c>
    </row>
    <row customHeight="1" ht="6.3">
      <c r="D6" s="80"/>
      <c r="E6" s="86"/>
      <c r="F6" s="87"/>
      <c r="G6" s="85"/>
      <c r="Q6" s="81">
        <v>6</v>
      </c>
    </row>
    <row customHeight="1" ht="21">
      <c r="D7" s="82"/>
      <c r="E7" s="88" t="s">
        <v>15</v>
      </c>
      <c r="F7" s="89" t="s">
        <v>16</v>
      </c>
      <c r="G7" s="85"/>
      <c r="Q7" s="79">
        <v>20</v>
      </c>
    </row>
    <row customHeight="1" ht="6.3">
      <c r="A8" s="90"/>
      <c r="D8" s="91"/>
      <c r="E8" s="86"/>
      <c r="F8" s="92"/>
      <c r="G8" s="93"/>
      <c r="Q8" s="81">
        <v>6</v>
      </c>
    </row>
    <row customHeight="1" ht="19.5" hidden="1">
      <c r="D9" s="82"/>
      <c r="E9" s="88" t="s">
        <v>17</v>
      </c>
      <c r="F9" s="94"/>
      <c r="G9" s="85"/>
      <c r="I9" s="95" t="str">
        <f>IF(TITLE_STRUCTURE_INFO_ROIV="","","раскрывается "&amp;INDEX(ROIV_INFO_COMMENT,MATCH(TITLE_STRUCTURE_INFO_ROIV,ROIV_INFO_LIST,0)))</f>
        <v/>
      </c>
      <c r="Q9" s="79">
        <v>0</v>
      </c>
    </row>
    <row customHeight="1" ht="24" hidden="1">
      <c r="A10" s="90"/>
      <c r="D10" s="91"/>
      <c r="E10" s="88" t="s">
        <v>18</v>
      </c>
      <c r="F10" s="96" t="s">
        <v>19</v>
      </c>
      <c r="G10" s="93"/>
      <c r="Q10" s="81">
        <v>24</v>
      </c>
    </row>
    <row customHeight="1" ht="22.5" hidden="1">
      <c r="A11" s="97" t="s">
        <v>20</v>
      </c>
      <c r="D11" s="82"/>
      <c r="E11" s="88" t="s">
        <v>21</v>
      </c>
      <c r="F11" s="98" t="s">
        <v>22</v>
      </c>
      <c r="G11" s="93"/>
      <c r="H11" s="99" t="s">
        <v>23</v>
      </c>
      <c r="J11" s="100" t="s">
        <v>24</v>
      </c>
      <c r="Q11" s="79">
        <v>0</v>
      </c>
    </row>
    <row customHeight="1" ht="22.5" hidden="1">
      <c r="A12" s="97"/>
      <c r="D12" s="82"/>
      <c r="E12" s="88" t="s">
        <v>25</v>
      </c>
      <c r="F12" s="98"/>
      <c r="G12" s="101"/>
      <c r="J12" s="100" t="s">
        <v>26</v>
      </c>
      <c r="Q12" s="79">
        <v>0</v>
      </c>
    </row>
    <row customHeight="1" ht="22.5" hidden="1">
      <c r="A13" s="102" t="s">
        <v>27</v>
      </c>
      <c r="D13" s="82"/>
      <c r="E13" s="103" t="s">
        <v>28</v>
      </c>
      <c r="F13" s="98" t="s">
        <v>22</v>
      </c>
      <c r="G13" s="93"/>
      <c r="J13" s="104" t="s">
        <v>29</v>
      </c>
      <c r="Q13" s="79">
        <v>0</v>
      </c>
    </row>
    <row customHeight="1" ht="27">
      <c r="A14" s="102" t="s">
        <v>30</v>
      </c>
      <c r="D14" s="82"/>
      <c r="E14" s="88" t="s">
        <v>31</v>
      </c>
      <c r="F14" s="105">
        <v>2024</v>
      </c>
      <c r="G14" s="93"/>
      <c r="J14" s="100" t="s">
        <v>32</v>
      </c>
      <c r="Q14" s="79">
        <v>0</v>
      </c>
    </row>
    <row customHeight="1" ht="19.5" hidden="1">
      <c r="A15" s="102" t="s">
        <v>33</v>
      </c>
      <c r="D15" s="82"/>
      <c r="E15" s="88" t="s">
        <v>34</v>
      </c>
      <c r="F15" s="105"/>
      <c r="G15" s="93"/>
      <c r="J15" s="100" t="s">
        <v>35</v>
      </c>
      <c r="Q15" s="79">
        <v>0</v>
      </c>
    </row>
    <row customHeight="1" ht="6.3">
      <c r="A16" s="90"/>
      <c r="D16" s="91"/>
      <c r="E16" s="86"/>
      <c r="F16" s="92"/>
      <c r="G16" s="93"/>
      <c r="Q16" s="81">
        <v>6</v>
      </c>
    </row>
    <row customHeight="1" ht="21">
      <c r="D17" s="82"/>
      <c r="E17" s="88" t="s">
        <v>36</v>
      </c>
      <c r="F17" s="106" t="s">
        <v>37</v>
      </c>
      <c r="G17" s="101"/>
      <c r="H17" s="99" t="s">
        <v>23</v>
      </c>
      <c r="Q17" s="79">
        <v>20</v>
      </c>
    </row>
    <row customHeight="1" ht="25.5">
      <c r="D18" s="82"/>
      <c r="E18" s="103" t="s">
        <v>38</v>
      </c>
      <c r="F18" s="2813">
        <v>45775.61293981481</v>
      </c>
      <c r="G18" s="101"/>
      <c r="I18" s="108"/>
      <c r="J18" s="109" t="s">
        <v>39</v>
      </c>
      <c r="Q18" s="79">
        <v>0</v>
      </c>
    </row>
    <row customHeight="1" ht="25.5" hidden="1">
      <c r="D19" s="82"/>
      <c r="E19" s="8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07"/>
      <c r="G19" s="101"/>
      <c r="I19" s="108"/>
      <c r="Q19" s="79">
        <v>0</v>
      </c>
    </row>
    <row customHeight="1" ht="22.5" hidden="1">
      <c r="D20" s="82"/>
      <c r="E20" s="110"/>
      <c r="F20" s="111" t="str">
        <f>"Первичное "&amp;IF(TEMPLATE_GROUP="P","установление тарифов","предложение по тарифам")</f>
        <v>Первичное предложение по тарифам</v>
      </c>
      <c r="G20" s="101"/>
      <c r="I20" s="93"/>
      <c r="J20" s="112" t="s">
        <v>40</v>
      </c>
      <c r="Q20" s="79">
        <v>0</v>
      </c>
    </row>
    <row customHeight="1" ht="19.5" hidden="1">
      <c r="D21" s="82"/>
      <c r="E21" s="88" t="str">
        <f>"Дата "&amp;IF(TEMPLATE_GROUP="P","документа","подачи заявления")&amp;" об утверждении тарифов"</f>
        <v>Дата подачи заявления об утверждении тарифов</v>
      </c>
      <c r="F21" s="98"/>
      <c r="G21" s="101"/>
      <c r="I21" s="113"/>
      <c r="Q21" s="79">
        <v>0</v>
      </c>
    </row>
    <row customHeight="1" ht="19.5" hidden="1">
      <c r="D22" s="82"/>
      <c r="E22" s="88" t="str">
        <f>"Номер "&amp;IF(TEMPLATE_GROUP="P","документа","подачи заявления")&amp;" об утверждении тарифов"</f>
        <v>Номер подачи заявления об утверждении тарифов</v>
      </c>
      <c r="F22" s="106"/>
      <c r="G22" s="101"/>
      <c r="I22" s="113"/>
      <c r="Q22" s="79">
        <v>0</v>
      </c>
    </row>
    <row customHeight="1" ht="22.5" hidden="1">
      <c r="D23" s="82"/>
      <c r="E23" s="88" t="s">
        <v>41</v>
      </c>
      <c r="F23" s="106"/>
      <c r="G23" s="101"/>
      <c r="Q23" s="79">
        <v>0</v>
      </c>
    </row>
    <row customHeight="1" ht="19.5" hidden="1">
      <c r="D24" s="82"/>
      <c r="E24" s="88" t="s">
        <v>42</v>
      </c>
      <c r="F24" s="106"/>
      <c r="G24" s="101"/>
      <c r="Q24" s="79">
        <v>0</v>
      </c>
    </row>
    <row customHeight="1" ht="22.5" hidden="1">
      <c r="D25" s="82"/>
      <c r="E25" s="110"/>
      <c r="F25" s="111" t="str">
        <f>"Изменение "&amp;IF(TEMPLATE_GROUP="P","тарифов","предложения по тарифам")</f>
        <v>Изменение предложения по тарифам</v>
      </c>
      <c r="G25" s="101"/>
      <c r="J25" s="112" t="s">
        <v>43</v>
      </c>
      <c r="Q25" s="79">
        <v>0</v>
      </c>
    </row>
    <row customHeight="1" ht="19.5" hidden="1">
      <c r="D26" s="82"/>
      <c r="E26" s="88" t="str">
        <f>"Дата "&amp;IF(TEMPLATE_GROUP="P","принятия решения","подачи заявления")&amp;" об изменении тарифов"</f>
        <v>Дата подачи заявления об изменении тарифов</v>
      </c>
      <c r="F26" s="107"/>
      <c r="G26" s="101"/>
      <c r="Q26" s="79">
        <v>0</v>
      </c>
    </row>
    <row customHeight="1" ht="19.5" hidden="1">
      <c r="D27" s="82"/>
      <c r="E27" s="88" t="str">
        <f>"Номер "&amp;IF(TEMPLATE_GROUP="P","принятия решения","заявления")&amp;" об изменении тарифов"</f>
        <v>Номер заявления об изменении тарифов</v>
      </c>
      <c r="F27" s="114"/>
      <c r="G27" s="101"/>
      <c r="Q27" s="79">
        <v>0</v>
      </c>
    </row>
    <row customHeight="1" ht="24.75" hidden="1">
      <c r="D28" s="82"/>
      <c r="E28" s="88" t="s">
        <v>44</v>
      </c>
      <c r="F28" s="114"/>
      <c r="G28" s="101"/>
      <c r="Q28" s="79">
        <v>0</v>
      </c>
    </row>
    <row customHeight="1" ht="19.5" hidden="1">
      <c r="D29" s="82"/>
      <c r="E29" s="88" t="s">
        <v>42</v>
      </c>
      <c r="F29" s="114"/>
      <c r="G29" s="101"/>
      <c r="Q29" s="79">
        <v>0</v>
      </c>
    </row>
    <row customHeight="1" ht="6.3">
      <c r="A30" s="90"/>
      <c r="D30" s="91"/>
      <c r="E30" s="86"/>
      <c r="F30" s="92"/>
      <c r="G30" s="93"/>
      <c r="Q30" s="81">
        <v>6</v>
      </c>
    </row>
    <row customHeight="1" ht="21">
      <c r="D31" s="115"/>
      <c r="E31" s="88" t="str">
        <f>"Наименование "&amp;IF(TEMPLATE_GROUP="ROIV","органа тарифного регулирования","ЮЛ / ИП")</f>
        <v>Наименование ЮЛ / ИП</v>
      </c>
      <c r="F31" s="116" t="s">
        <v>45</v>
      </c>
      <c r="G31" s="117"/>
      <c r="Q31" s="79">
        <v>20</v>
      </c>
    </row>
    <row customHeight="1" ht="21" hidden="1">
      <c r="D32" s="115"/>
      <c r="E32" s="118" t="s">
        <v>46</v>
      </c>
      <c r="F32" s="116"/>
      <c r="G32" s="117"/>
      <c r="Q32" s="79">
        <v>20</v>
      </c>
    </row>
    <row customHeight="1" ht="21">
      <c r="D33" s="115"/>
      <c r="E33" s="88" t="s">
        <v>47</v>
      </c>
      <c r="F33" s="116" t="s">
        <v>48</v>
      </c>
      <c r="G33" s="117"/>
      <c r="Q33" s="79">
        <v>20</v>
      </c>
    </row>
    <row customHeight="1" ht="21">
      <c r="D34" s="115"/>
      <c r="E34" s="88" t="s">
        <v>49</v>
      </c>
      <c r="F34" s="116" t="s">
        <v>50</v>
      </c>
      <c r="G34" s="117"/>
      <c r="Q34" s="79">
        <v>20</v>
      </c>
    </row>
    <row customHeight="1" ht="11.549999999999999">
      <c r="A35" s="90"/>
      <c r="D35" s="91"/>
      <c r="E35" s="86"/>
      <c r="F35" s="92"/>
      <c r="G35" s="93"/>
      <c r="Q35" s="81">
        <v>11</v>
      </c>
    </row>
    <row customHeight="1" ht="19.5" hidden="1">
      <c r="A36" s="119"/>
      <c r="D36" s="115"/>
      <c r="E36" s="88" t="s">
        <v>51</v>
      </c>
      <c r="F36" s="120"/>
      <c r="G36" s="93"/>
      <c r="Q36" s="79">
        <v>0</v>
      </c>
    </row>
    <row customHeight="1" ht="21">
      <c r="A37" s="119"/>
      <c r="D37" s="115"/>
      <c r="E37" s="88" t="s">
        <v>52</v>
      </c>
      <c r="F37" s="120" t="s">
        <v>53</v>
      </c>
      <c r="G37" s="93"/>
      <c r="Q37" s="79">
        <v>20</v>
      </c>
    </row>
    <row customHeight="1" ht="6.3">
      <c r="A38" s="90"/>
      <c r="D38" s="80"/>
      <c r="E38" s="121"/>
      <c r="F38" s="122"/>
      <c r="G38" s="101"/>
      <c r="Q38" s="81">
        <v>6</v>
      </c>
    </row>
    <row customHeight="1" ht="36.75">
      <c r="A39" s="90"/>
      <c r="D39" s="82"/>
      <c r="E39" s="88" t="s">
        <v>54</v>
      </c>
      <c r="F39" s="96" t="s">
        <v>19</v>
      </c>
      <c r="G39" s="101"/>
      <c r="H39" s="99" t="s">
        <v>23</v>
      </c>
      <c r="Q39" s="79">
        <v>35</v>
      </c>
    </row>
    <row customHeight="1" ht="6" hidden="1">
      <c r="D40" s="80"/>
      <c r="E40" s="121"/>
      <c r="F40" s="122"/>
      <c r="G40" s="101"/>
      <c r="Q40" s="81">
        <v>6</v>
      </c>
    </row>
    <row customHeight="1" ht="26.25" hidden="1">
      <c r="A41" s="102" t="s">
        <v>27</v>
      </c>
      <c r="D41" s="82"/>
      <c r="E41" s="8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96" t="s">
        <v>19</v>
      </c>
      <c r="G41" s="101"/>
      <c r="Q41" s="79">
        <v>0</v>
      </c>
    </row>
    <row customHeight="1" ht="6" hidden="1">
      <c r="D42" s="80"/>
      <c r="E42" s="121"/>
      <c r="F42" s="122"/>
      <c r="G42" s="101"/>
      <c r="Q42" s="81">
        <v>0</v>
      </c>
    </row>
    <row customHeight="1" ht="27" hidden="1">
      <c r="D43" s="82"/>
      <c r="E43" s="88" t="s">
        <v>55</v>
      </c>
      <c r="F43" s="96" t="s">
        <v>19</v>
      </c>
      <c r="G43" s="101"/>
      <c r="Q43" s="79">
        <v>0</v>
      </c>
    </row>
    <row customHeight="1" ht="27" hidden="1">
      <c r="D44" s="82"/>
      <c r="E44" s="88" t="s">
        <v>56</v>
      </c>
      <c r="F44" s="123"/>
      <c r="G44" s="101"/>
      <c r="Q44" s="79">
        <v>0</v>
      </c>
    </row>
    <row customHeight="1" ht="6" hidden="1">
      <c r="D45" s="80"/>
      <c r="E45" s="121"/>
      <c r="F45" s="122"/>
      <c r="G45" s="101"/>
      <c r="Q45" s="81">
        <v>0</v>
      </c>
    </row>
    <row customHeight="1" ht="24.75" hidden="1">
      <c r="D46" s="80"/>
      <c r="E46" s="88" t="s">
        <v>57</v>
      </c>
      <c r="F46" s="96" t="s">
        <v>19</v>
      </c>
      <c r="G46" s="101"/>
      <c r="Q46" s="81">
        <v>0</v>
      </c>
    </row>
    <row customHeight="1" ht="24.75" hidden="1">
      <c r="D47" s="82"/>
      <c r="E47" s="88" t="s">
        <v>58</v>
      </c>
      <c r="F47" s="96" t="s">
        <v>19</v>
      </c>
      <c r="G47" s="101"/>
      <c r="Q47" s="79">
        <v>0</v>
      </c>
    </row>
    <row customHeight="1" ht="6" hidden="1">
      <c r="D48" s="80"/>
      <c r="E48" s="121"/>
      <c r="F48" s="122"/>
      <c r="G48" s="101"/>
      <c r="Q48" s="81">
        <v>0</v>
      </c>
    </row>
    <row customHeight="1" ht="29.25" hidden="1">
      <c r="D49" s="82"/>
      <c r="E49" s="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96"/>
      <c r="G49" s="101"/>
      <c r="Q49" s="79">
        <v>0</v>
      </c>
    </row>
    <row customHeight="1" ht="6">
      <c r="A50" s="90"/>
      <c r="D50" s="91"/>
      <c r="E50" s="86"/>
      <c r="F50" s="92"/>
      <c r="G50" s="93"/>
      <c r="Q50" s="81">
        <v>0</v>
      </c>
    </row>
    <row customHeight="1" ht="28.5">
      <c r="E51" s="88" t="s">
        <v>59</v>
      </c>
      <c r="F51" s="96" t="s">
        <v>19</v>
      </c>
      <c r="Q51" s="79">
        <v>0</v>
      </c>
    </row>
    <row customHeight="1" ht="6">
      <c r="A52" s="90"/>
      <c r="D52" s="91"/>
      <c r="E52" s="86"/>
      <c r="F52" s="92"/>
      <c r="G52" s="93"/>
      <c r="Q52" s="81">
        <v>0</v>
      </c>
    </row>
    <row customHeight="1" ht="27">
      <c r="E53" s="88" t="s">
        <v>60</v>
      </c>
      <c r="F53" s="124" t="s">
        <v>61</v>
      </c>
      <c r="Q53" s="79">
        <v>0</v>
      </c>
    </row>
    <row customHeight="1" ht="27">
      <c r="E54" s="88" t="s">
        <v>62</v>
      </c>
      <c r="F54" s="125">
        <v>45743.59484953704</v>
      </c>
      <c r="Q54" s="79">
        <v>0</v>
      </c>
    </row>
    <row customHeight="1" ht="6">
      <c r="A55" s="90"/>
      <c r="D55" s="91"/>
      <c r="E55" s="86"/>
      <c r="F55" s="92"/>
      <c r="G55" s="93"/>
      <c r="Q55" s="81">
        <v>0</v>
      </c>
    </row>
    <row customHeight="1" ht="25.5">
      <c r="E56" s="88" t="s">
        <v>63</v>
      </c>
      <c r="F56" s="124" t="s">
        <v>61</v>
      </c>
      <c r="Q56" s="79">
        <v>0</v>
      </c>
    </row>
    <row customHeight="1" ht="6">
      <c r="A57" s="90"/>
      <c r="D57" s="91"/>
      <c r="E57" s="86"/>
      <c r="F57" s="92"/>
      <c r="G57" s="93"/>
      <c r="Q57" s="81">
        <v>0</v>
      </c>
    </row>
    <row customHeight="1" ht="15">
      <c r="E58" s="88" t="s">
        <v>64</v>
      </c>
      <c r="F58" s="124" t="s">
        <v>61</v>
      </c>
      <c r="Q58" s="79">
        <v>0</v>
      </c>
    </row>
    <row customHeight="1" ht="75">
      <c r="E59" s="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24" t="s">
        <v>61</v>
      </c>
      <c r="Q59" s="79">
        <v>0</v>
      </c>
    </row>
    <row customHeight="1" ht="15">
      <c r="E60" s="88" t="s">
        <v>65</v>
      </c>
      <c r="F60" s="120" t="s">
        <v>66</v>
      </c>
      <c r="Q60" s="79">
        <v>0</v>
      </c>
    </row>
    <row customHeight="1" ht="6" hidden="1">
      <c r="A61" s="90"/>
      <c r="D61" s="80"/>
      <c r="E61" s="121"/>
      <c r="F61" s="122"/>
      <c r="G61" s="101"/>
      <c r="Q61" s="81">
        <v>0</v>
      </c>
    </row>
    <row customHeight="1" ht="33.75" hidden="1">
      <c r="A62" s="90"/>
      <c r="D62" s="82"/>
      <c r="E62" s="88" t="s">
        <v>67</v>
      </c>
      <c r="F62" s="96" t="s">
        <v>61</v>
      </c>
      <c r="G62" s="101"/>
      <c r="H62" s="99" t="s">
        <v>23</v>
      </c>
      <c r="Q62" s="79">
        <v>0</v>
      </c>
    </row>
    <row customHeight="1" ht="6.3">
      <c r="A63" s="90"/>
      <c r="D63" s="91"/>
      <c r="E63" s="86"/>
      <c r="F63" s="92"/>
      <c r="G63" s="93"/>
      <c r="Q63" s="81">
        <v>6</v>
      </c>
    </row>
    <row customHeight="1" ht="30.75">
      <c r="D64" s="126"/>
      <c r="E64" s="88" t="s">
        <v>68</v>
      </c>
      <c r="F64" s="106" t="s">
        <v>69</v>
      </c>
      <c r="G64" s="93"/>
      <c r="Q64" s="79">
        <v>20</v>
      </c>
    </row>
    <row customHeight="1" ht="21">
      <c r="D65" s="126"/>
      <c r="E65" s="88" t="s">
        <v>70</v>
      </c>
      <c r="F65" s="106" t="s">
        <v>71</v>
      </c>
      <c r="G65" s="93"/>
      <c r="Q65" s="79">
        <v>20</v>
      </c>
    </row>
    <row customHeight="1" ht="36.75">
      <c r="D66" s="82"/>
      <c r="E66" s="127" t="s">
        <v>72</v>
      </c>
      <c r="G66" s="101"/>
      <c r="Q66" s="79">
        <v>35</v>
      </c>
    </row>
    <row customHeight="1" ht="36.75">
      <c r="D67" s="82"/>
      <c r="E67" s="88" t="s">
        <v>73</v>
      </c>
      <c r="F67" s="106" t="s">
        <v>74</v>
      </c>
      <c r="G67" s="93"/>
      <c r="Q67" s="79">
        <v>20</v>
      </c>
    </row>
    <row customHeight="1" ht="35.25">
      <c r="D68" s="126"/>
      <c r="E68" s="88" t="s">
        <v>75</v>
      </c>
      <c r="F68" s="106" t="s">
        <v>76</v>
      </c>
      <c r="G68" s="93"/>
      <c r="Q68" s="79">
        <v>20</v>
      </c>
    </row>
    <row customHeight="1" ht="33">
      <c r="D69" s="126"/>
      <c r="E69" s="88" t="s">
        <v>77</v>
      </c>
      <c r="F69" s="106" t="s">
        <v>78</v>
      </c>
      <c r="G69" s="93"/>
      <c r="Q69" s="79">
        <v>20</v>
      </c>
    </row>
    <row customHeight="1" ht="36.75">
      <c r="D70" s="82"/>
      <c r="E70" s="88" t="s">
        <v>79</v>
      </c>
      <c r="F70" s="106" t="s">
        <v>80</v>
      </c>
      <c r="G70" s="101"/>
      <c r="Q70" s="79">
        <v>20</v>
      </c>
    </row>
    <row customHeight="1" ht="21">
      <c r="D71" s="101"/>
      <c r="G71" s="93"/>
      <c r="Q71" s="79">
        <v>20</v>
      </c>
    </row>
    <row customHeight="1" ht="21">
      <c r="D72" s="126"/>
      <c r="E72" s="128"/>
      <c r="F72" s="129" t="s">
        <v>13</v>
      </c>
      <c r="G72" s="93"/>
      <c r="Q72" s="79">
        <v>20</v>
      </c>
    </row>
    <row customHeight="1" ht="21">
      <c r="D73" s="126"/>
      <c r="E73" s="128"/>
      <c r="G73" s="93"/>
      <c r="Q73" s="79">
        <v>20</v>
      </c>
    </row>
    <row customHeight="1" ht="21">
      <c r="D74" s="126"/>
      <c r="E74" s="130"/>
      <c r="G74" s="93"/>
      <c r="Q74" s="79">
        <v>20</v>
      </c>
    </row>
    <row customHeight="1" ht="21">
      <c r="D75" s="126"/>
      <c r="E75" s="128"/>
      <c r="G75" s="93"/>
      <c r="Q75" s="79">
        <v>20</v>
      </c>
    </row>
    <row customHeight="1" ht="11.549999999999999">
      <c r="Q76" s="79">
        <v>11</v>
      </c>
    </row>
    <row customHeight="1" ht="11.549999999999999">
      <c r="Q77" s="79">
        <v>11</v>
      </c>
    </row>
    <row customHeight="1" ht="11.549999999999999">
      <c r="Q78" s="79">
        <v>11</v>
      </c>
    </row>
    <row customHeight="1" ht="11.25" hidden="1">
      <c r="A79" s="131" t="s">
        <v>81</v>
      </c>
      <c r="B79" s="132">
        <v>0</v>
      </c>
      <c r="C79" s="133">
        <v>3</v>
      </c>
      <c r="D79" s="79">
        <v>1</v>
      </c>
      <c r="E79" s="79">
        <v>55</v>
      </c>
      <c r="F79" s="79">
        <v>54</v>
      </c>
      <c r="G79" s="111">
        <v>1</v>
      </c>
      <c r="H79" s="79">
        <v>0</v>
      </c>
      <c r="I79" s="134">
        <v>59</v>
      </c>
      <c r="J79" s="100">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0E9E07B4-A579-6A0C-85A5-0.81DAE6D5}"/>
    <hyperlink ref="H17" location="Титульный!H9" display="Как заполнить?" tooltip="Помощь по работе с полями отчётной формы" xr:uid="{8BAC35EC-E149-9987-45A1-0.0201594C}"/>
    <hyperlink ref="H39" location="Титульный!H9" display="Как заполнить?" tooltip="Помощь по работе с полями отчётной формы" xr:uid="{B0D3E17E-1A25-B73D-6275-0.F31253FB}"/>
    <hyperlink ref="H62" location="Титульный!H9" display="Как заполнить?" tooltip="Помощь по работе с полями отчётной формы" xr:uid="{2B5DE70B-10E5-2651-AAC3-0.5A6E383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90FE11-80DE-D77E-AF42-0.6DFA201C}" mc:Ignorable="x14ac xr xr2 xr3">
  <sheetPr>
    <tabColor rgb="FFCCCCFF"/>
    <pageSetUpPr fitToPage="1"/>
  </sheetPr>
  <dimension ref="A1:AC57"/>
  <sheetViews>
    <sheetView topLeftCell="A1" showGridLines="0" zoomScale="90" workbookViewId="0">
      <selection activeCell="G40" sqref="G40"/>
    </sheetView>
  </sheetViews>
  <sheetFormatPr defaultColWidth="9.140625" customHeight="1" defaultRowHeight="14.25"/>
  <cols>
    <col min="1" max="1" style="2882" width="8.00390625" hidden="1" customWidth="1"/>
    <col min="2" max="2" style="2883" width="6.00390625" hidden="1" customWidth="1"/>
    <col min="3" max="3" style="2884" width="3.00390625" customWidth="1"/>
    <col min="4" max="4" style="2885" width="3.00390625" customWidth="1"/>
    <col min="5" max="5" style="2886" width="6.00390625" customWidth="1"/>
    <col min="6" max="6" style="2887" width="2.7109375" hidden="1" customWidth="1"/>
    <col min="7" max="7" style="2888" width="46.7109375" customWidth="1"/>
    <col min="8" max="8" style="2889" width="42.00390625" customWidth="1"/>
    <col min="9" max="9" style="2890" width="14.00390625" customWidth="1"/>
    <col min="10" max="10" style="2891" width="3.00390625" customWidth="1"/>
    <col min="11" max="11" style="2892" width="9.140625" hidden="1"/>
    <col min="12" max="12" style="2893" width="9.140625" hidden="1"/>
    <col min="13" max="13" style="2894" width="9.140625" hidden="1"/>
    <col min="14" max="14" style="2895" width="25.7109375" hidden="1" customWidth="1"/>
    <col min="15" max="15" style="2896" width="14.421875" hidden="1" customWidth="1"/>
    <col min="16" max="16" style="2897" width="9.140625" hidden="1"/>
    <col min="17" max="17" style="2898" width="9.140625" hidden="1"/>
    <col min="18" max="18" style="2899" width="9.140625" hidden="1"/>
    <col min="19" max="19" style="2900" width="9.140625" hidden="1"/>
    <col min="20" max="20" style="2901" width="9.140625" hidden="1"/>
    <col min="21" max="21" style="2902" width="9.140625" hidden="1"/>
    <col min="22" max="22" style="2903" width="9.140625" hidden="1"/>
    <col min="23" max="23" style="2904" width="9.140625" hidden="1"/>
    <col min="24" max="24" style="2905" width="9.140625" hidden="1"/>
    <col min="25" max="25" style="2906" width="9.140625" hidden="1"/>
    <col min="26" max="26" style="2907" width="9.140625" hidden="1"/>
    <col min="27" max="27" style="2908" width="9.140625" hidden="1"/>
    <col min="28" max="28" style="2909" width="8.00390625" customWidth="1"/>
    <col min="29" max="29" style="2910" width="9.140625" hidden="1"/>
  </cols>
  <sheetData>
    <row customHeight="1" ht="5.25" hidden="1">
      <c r="G1" s="135" t="s">
        <v>82</v>
      </c>
      <c r="H1" s="136" t="s">
        <v>83</v>
      </c>
      <c r="I1" s="137" t="s">
        <v>84</v>
      </c>
      <c r="J1" s="135" t="s">
        <v>82</v>
      </c>
      <c r="AC1" s="138" t="s">
        <v>14</v>
      </c>
    </row>
    <row customHeight="1" ht="11.25">
      <c r="AC2" s="139">
        <v>11</v>
      </c>
    </row>
    <row customHeight="1" ht="3">
      <c r="AC3" s="140">
        <v>3</v>
      </c>
    </row>
    <row customHeight="1" ht="27.299999999999997">
      <c r="E4" s="141" t="str">
        <f>NameTemplatesInListMO</f>
        <v>Перечень муниципальных районов и муниципальных образований (территорий оказания услуг)</v>
      </c>
      <c r="F4" s="141"/>
      <c r="G4" s="141"/>
      <c r="H4" s="141"/>
      <c r="I4" s="141"/>
      <c r="AC4" s="140">
        <v>26</v>
      </c>
    </row>
    <row customHeight="1" ht="3">
      <c r="AC5" s="140">
        <v>3</v>
      </c>
    </row>
    <row customHeight="1" ht="20.25" hidden="1">
      <c r="AC6" s="140">
        <v>0</v>
      </c>
    </row>
    <row customHeight="1" ht="25.5" hidden="1">
      <c r="AC7" s="79">
        <v>0</v>
      </c>
    </row>
    <row customHeight="1" ht="14.699999999999998">
      <c r="E8" s="84" t="s">
        <v>85</v>
      </c>
      <c r="F8" s="142"/>
      <c r="G8" s="83"/>
      <c r="H8" s="143" t="s">
        <v>86</v>
      </c>
      <c r="I8" s="143"/>
      <c r="AC8" s="140">
        <v>14</v>
      </c>
    </row>
    <row customHeight="1" ht="21">
      <c r="E9" s="144" t="s">
        <v>87</v>
      </c>
      <c r="F9" s="144"/>
      <c r="G9" s="145" t="s">
        <v>88</v>
      </c>
      <c r="H9" s="145" t="s">
        <v>88</v>
      </c>
      <c r="I9" s="145" t="s">
        <v>84</v>
      </c>
      <c r="AC9" s="140">
        <v>20</v>
      </c>
    </row>
    <row customHeight="1" ht="11.549999999999999">
      <c r="E10" s="146" t="s">
        <v>89</v>
      </c>
      <c r="F10" s="146"/>
      <c r="G10" s="146" t="s">
        <v>90</v>
      </c>
      <c r="H10" s="146" t="s">
        <v>91</v>
      </c>
      <c r="I10" s="146" t="s">
        <v>92</v>
      </c>
      <c r="AC10" s="79">
        <v>11</v>
      </c>
    </row>
    <row customHeight="1" ht="1.05">
      <c r="E11" s="147"/>
      <c r="F11" s="147"/>
      <c r="G11" s="148"/>
      <c r="H11" s="148"/>
      <c r="I11" s="149"/>
      <c r="J11" s="150" t="s">
        <v>93</v>
      </c>
      <c r="M11" s="151" t="s">
        <v>94</v>
      </c>
      <c r="N11" s="151" t="s">
        <v>95</v>
      </c>
      <c r="O11" s="151" t="s">
        <v>96</v>
      </c>
      <c r="AC11" s="140">
        <v>1</v>
      </c>
    </row>
    <row customHeight="1" ht="15">
      <c r="A12" s="111">
        <v>1</v>
      </c>
      <c r="E12" s="152">
        <f>A12</f>
        <v>1</v>
      </c>
      <c r="F12" s="153" t="s">
        <v>97</v>
      </c>
      <c r="G12" s="154" t="str">
        <f>"Территория "&amp;E12</f>
        <v>Территория 1</v>
      </c>
      <c r="H12" s="155"/>
      <c r="I12" s="155"/>
      <c r="AC12" s="140">
        <v>14</v>
      </c>
    </row>
    <row customHeight="1" ht="15.75">
      <c r="B13" s="100">
        <v>1</v>
      </c>
      <c r="D13" s="156"/>
      <c r="E13" s="157" t="str">
        <f>A12&amp;"."&amp;B13</f>
        <v>1.1</v>
      </c>
      <c r="F13" s="158" t="s">
        <v>98</v>
      </c>
      <c r="G13" s="159" t="s">
        <v>99</v>
      </c>
      <c r="H13" s="159" t="s">
        <v>99</v>
      </c>
      <c r="I13" s="160" t="s">
        <v>100</v>
      </c>
      <c r="J13" s="151">
        <f>MERGEVALUE(G13)</f>
      </c>
      <c r="M13" s="151" t="str">
        <f t="array" ref="M13:M13">IF(ISERROR(MATCH(MID(N13,1,250),MID(note_ter,1,250),0)),"n","y")</f>
        <v>n</v>
      </c>
      <c r="O13" s="151" t="str">
        <f>H13&amp;"("&amp;I13&amp;")"</f>
        <v>Александровский муниципальный округ(07502000)</v>
      </c>
      <c r="AC13" s="161">
        <v>15</v>
      </c>
    </row>
    <row customHeight="1" ht="15">
      <c r="B14" s="100" t="s">
        <v>101</v>
      </c>
      <c r="D14" s="156" t="s">
        <v>102</v>
      </c>
      <c r="E14" s="152" t="str">
        <f>A12&amp;"."&amp;B14</f>
        <v>1.2</v>
      </c>
      <c r="F14" s="162" t="s">
        <v>101</v>
      </c>
      <c r="G14" s="163" t="s">
        <v>103</v>
      </c>
      <c r="H14" s="163" t="s">
        <v>103</v>
      </c>
      <c r="I14" s="164" t="s">
        <v>104</v>
      </c>
      <c r="M14" s="151" t="str">
        <f t="array" ref="M14:M14">IF(ISERROR(MATCH(MID(N14,1,250),MID(note_ter,1,250),0)),"n","y")</f>
        <v>n</v>
      </c>
      <c r="O14" s="151" t="str">
        <f>H14&amp;"("&amp;I14&amp;")"</f>
        <v>Андроповский муниципальный округ(07503000)</v>
      </c>
    </row>
    <row customHeight="1" ht="15">
      <c r="B15" s="100" t="s">
        <v>89</v>
      </c>
      <c r="D15" s="156" t="s">
        <v>102</v>
      </c>
      <c r="E15" s="152" t="str">
        <f>A12&amp;"."&amp;B15</f>
        <v>1.3</v>
      </c>
      <c r="F15" s="162" t="s">
        <v>89</v>
      </c>
      <c r="G15" s="163" t="s">
        <v>105</v>
      </c>
      <c r="H15" s="163" t="s">
        <v>105</v>
      </c>
      <c r="I15" s="164" t="s">
        <v>106</v>
      </c>
      <c r="M15" s="151" t="str">
        <f t="array" ref="M15:M15">IF(ISERROR(MATCH(MID(N15,1,250),MID(note_ter,1,250),0)),"n","y")</f>
        <v>n</v>
      </c>
      <c r="O15" s="151" t="str">
        <f>H15&amp;"("&amp;I15&amp;")"</f>
        <v>Апанасенковский муниципальный округ(07505000)</v>
      </c>
    </row>
    <row customHeight="1" ht="15">
      <c r="B16" s="100" t="s">
        <v>90</v>
      </c>
      <c r="D16" s="156" t="s">
        <v>102</v>
      </c>
      <c r="E16" s="152" t="str">
        <f>A12&amp;"."&amp;B16</f>
        <v>1.4</v>
      </c>
      <c r="F16" s="162" t="s">
        <v>91</v>
      </c>
      <c r="G16" s="163" t="s">
        <v>107</v>
      </c>
      <c r="H16" s="163" t="s">
        <v>107</v>
      </c>
      <c r="I16" s="164" t="s">
        <v>108</v>
      </c>
      <c r="M16" s="151" t="str">
        <f t="array" ref="M16:M16">IF(ISERROR(MATCH(MID(N16,1,250),MID(note_ter,1,250),0)),"n","y")</f>
        <v>n</v>
      </c>
      <c r="O16" s="151" t="str">
        <f>H16&amp;"("&amp;I16&amp;")"</f>
        <v>Благодарненский муниципальный округ(07510000)</v>
      </c>
    </row>
    <row customHeight="1" ht="15">
      <c r="B17" s="100" t="s">
        <v>109</v>
      </c>
      <c r="D17" s="156" t="s">
        <v>102</v>
      </c>
      <c r="E17" s="152" t="str">
        <f>A12&amp;"."&amp;B17</f>
        <v>1.5</v>
      </c>
      <c r="F17" s="162" t="s">
        <v>92</v>
      </c>
      <c r="G17" s="163" t="s">
        <v>110</v>
      </c>
      <c r="H17" s="163" t="s">
        <v>110</v>
      </c>
      <c r="I17" s="164" t="s">
        <v>111</v>
      </c>
      <c r="M17" s="151" t="str">
        <f t="array" ref="M17:M17">IF(ISERROR(MATCH(MID(N17,1,250),MID(note_ter,1,250),0)),"n","y")</f>
        <v>n</v>
      </c>
      <c r="O17" s="151" t="str">
        <f>H17&amp;"("&amp;I17&amp;")"</f>
        <v>Будённовский муниципальный округ(07512000)</v>
      </c>
    </row>
    <row customHeight="1" ht="15">
      <c r="B18" s="100" t="s">
        <v>91</v>
      </c>
      <c r="D18" s="156" t="s">
        <v>102</v>
      </c>
      <c r="E18" s="152" t="str">
        <f>A12&amp;"."&amp;B18</f>
        <v>1.6</v>
      </c>
      <c r="F18" s="162" t="s">
        <v>112</v>
      </c>
      <c r="G18" s="163" t="s">
        <v>113</v>
      </c>
      <c r="H18" s="163" t="s">
        <v>113</v>
      </c>
      <c r="I18" s="164" t="s">
        <v>114</v>
      </c>
      <c r="M18" s="151" t="str">
        <f t="array" ref="M18:M18">IF(ISERROR(MATCH(MID(N18,1,250),MID(note_ter,1,250),0)),"n","y")</f>
        <v>n</v>
      </c>
      <c r="O18" s="151" t="str">
        <f>H18&amp;"("&amp;I18&amp;")"</f>
        <v>Георгиевский муниципальный округ(07515000)</v>
      </c>
    </row>
    <row customHeight="1" ht="15">
      <c r="B19" s="100" t="s">
        <v>92</v>
      </c>
      <c r="D19" s="156" t="s">
        <v>102</v>
      </c>
      <c r="E19" s="152" t="str">
        <f>A12&amp;"."&amp;B19</f>
        <v>1.7</v>
      </c>
      <c r="F19" s="162" t="s">
        <v>115</v>
      </c>
      <c r="G19" s="163" t="s">
        <v>116</v>
      </c>
      <c r="H19" s="163" t="s">
        <v>116</v>
      </c>
      <c r="I19" s="164" t="s">
        <v>117</v>
      </c>
      <c r="M19" s="151" t="str">
        <f t="array" ref="M19:M19">IF(ISERROR(MATCH(MID(N19,1,250),MID(note_ter,1,250),0)),"n","y")</f>
        <v>n</v>
      </c>
      <c r="O19" s="151" t="str">
        <f>H19&amp;"("&amp;I19&amp;")"</f>
        <v>Город Лермонтов(07718000)</v>
      </c>
    </row>
    <row customHeight="1" ht="15">
      <c r="B20" s="100" t="s">
        <v>118</v>
      </c>
      <c r="D20" s="156" t="s">
        <v>102</v>
      </c>
      <c r="E20" s="152" t="str">
        <f>A12&amp;"."&amp;B20</f>
        <v>1.8</v>
      </c>
      <c r="F20" s="162" t="s">
        <v>119</v>
      </c>
      <c r="G20" s="163" t="s">
        <v>120</v>
      </c>
      <c r="H20" s="163" t="s">
        <v>120</v>
      </c>
      <c r="I20" s="164" t="s">
        <v>121</v>
      </c>
      <c r="M20" s="151" t="str">
        <f t="array" ref="M20:M20">IF(ISERROR(MATCH(MID(N20,1,250),MID(note_ter,1,250),0)),"n","y")</f>
        <v>n</v>
      </c>
      <c r="O20" s="151" t="str">
        <f>H20&amp;"("&amp;I20&amp;")"</f>
        <v>Город-курорт Ессентуки(07710000)</v>
      </c>
    </row>
    <row customHeight="1" ht="15">
      <c r="B21" s="100" t="s">
        <v>112</v>
      </c>
      <c r="D21" s="156" t="s">
        <v>102</v>
      </c>
      <c r="E21" s="152" t="str">
        <f>A12&amp;"."&amp;B21</f>
        <v>1.9</v>
      </c>
      <c r="F21" s="162" t="s">
        <v>122</v>
      </c>
      <c r="G21" s="163" t="s">
        <v>123</v>
      </c>
      <c r="H21" s="163" t="s">
        <v>123</v>
      </c>
      <c r="I21" s="164" t="s">
        <v>124</v>
      </c>
      <c r="M21" s="151" t="str">
        <f t="array" ref="M21:M21">IF(ISERROR(MATCH(MID(N21,1,250),MID(note_ter,1,250),0)),"n","y")</f>
        <v>n</v>
      </c>
      <c r="O21" s="151" t="str">
        <f>H21&amp;"("&amp;I21&amp;")"</f>
        <v>Город-курорт Железноводск(07712000)</v>
      </c>
    </row>
    <row customHeight="1" ht="15">
      <c r="B22" s="100" t="s">
        <v>115</v>
      </c>
      <c r="D22" s="156" t="s">
        <v>102</v>
      </c>
      <c r="E22" s="152" t="str">
        <f>A12&amp;"."&amp;B22</f>
        <v>1.10</v>
      </c>
      <c r="F22" s="162" t="s">
        <v>125</v>
      </c>
      <c r="G22" s="163" t="s">
        <v>126</v>
      </c>
      <c r="H22" s="163" t="s">
        <v>126</v>
      </c>
      <c r="I22" s="164" t="s">
        <v>127</v>
      </c>
      <c r="M22" s="151" t="str">
        <f t="array" ref="M22:M22">IF(ISERROR(MATCH(MID(N22,1,250),MID(note_ter,1,250),0)),"n","y")</f>
        <v>n</v>
      </c>
      <c r="O22" s="151" t="str">
        <f>H22&amp;"("&amp;I22&amp;")"</f>
        <v>Город-курорт Кисловодск(07715000)</v>
      </c>
    </row>
    <row customHeight="1" ht="15">
      <c r="B23" s="100" t="s">
        <v>128</v>
      </c>
      <c r="D23" s="156" t="s">
        <v>102</v>
      </c>
      <c r="E23" s="152" t="str">
        <f>A12&amp;"."&amp;B23</f>
        <v>1.11</v>
      </c>
      <c r="F23" s="162" t="s">
        <v>129</v>
      </c>
      <c r="G23" s="163" t="s">
        <v>130</v>
      </c>
      <c r="H23" s="163" t="s">
        <v>130</v>
      </c>
      <c r="I23" s="164" t="s">
        <v>131</v>
      </c>
      <c r="M23" s="151" t="str">
        <f t="array" ref="M23:M23">IF(ISERROR(MATCH(MID(N23,1,250),MID(note_ter,1,250),0)),"n","y")</f>
        <v>n</v>
      </c>
      <c r="O23" s="151" t="str">
        <f>H23&amp;"("&amp;I23&amp;")"</f>
        <v>Город-курорт Пятигорск(07727000)</v>
      </c>
    </row>
    <row customHeight="1" ht="15">
      <c r="B24" s="100" t="s">
        <v>132</v>
      </c>
      <c r="D24" s="156" t="s">
        <v>102</v>
      </c>
      <c r="E24" s="152" t="str">
        <f>A12&amp;"."&amp;B24</f>
        <v>1.12</v>
      </c>
      <c r="F24" s="162" t="s">
        <v>133</v>
      </c>
      <c r="G24" s="163" t="s">
        <v>134</v>
      </c>
      <c r="H24" s="163" t="s">
        <v>134</v>
      </c>
      <c r="I24" s="164" t="s">
        <v>135</v>
      </c>
      <c r="M24" s="151" t="str">
        <f t="array" ref="M24:M24">IF(ISERROR(MATCH(MID(N24,1,250),MID(note_ter,1,250),0)),"n","y")</f>
        <v>n</v>
      </c>
      <c r="O24" s="151" t="str">
        <f>H24&amp;"("&amp;I24&amp;")"</f>
        <v>Грачёвский муниципальный округ(07517000)</v>
      </c>
    </row>
    <row customHeight="1" ht="15">
      <c r="B25" s="100" t="s">
        <v>119</v>
      </c>
      <c r="D25" s="156" t="s">
        <v>102</v>
      </c>
      <c r="E25" s="152" t="str">
        <f>A12&amp;"."&amp;B25</f>
        <v>1.13</v>
      </c>
      <c r="F25" s="162" t="s">
        <v>136</v>
      </c>
      <c r="G25" s="163" t="s">
        <v>137</v>
      </c>
      <c r="H25" s="163" t="s">
        <v>137</v>
      </c>
      <c r="I25" s="164" t="s">
        <v>138</v>
      </c>
      <c r="M25" s="151" t="str">
        <f t="array" ref="M25:M25">IF(ISERROR(MATCH(MID(N25,1,250),MID(note_ter,1,250),0)),"n","y")</f>
        <v>n</v>
      </c>
      <c r="O25" s="151" t="str">
        <f>H25&amp;"("&amp;I25&amp;")"</f>
        <v>Изобильненский муниципальный округ(07520000)</v>
      </c>
    </row>
    <row customHeight="1" ht="15">
      <c r="B26" s="100" t="s">
        <v>122</v>
      </c>
      <c r="D26" s="156" t="s">
        <v>102</v>
      </c>
      <c r="E26" s="152" t="str">
        <f>A12&amp;"."&amp;B26</f>
        <v>1.14</v>
      </c>
      <c r="F26" s="162" t="s">
        <v>139</v>
      </c>
      <c r="G26" s="163" t="s">
        <v>140</v>
      </c>
      <c r="H26" s="163" t="s">
        <v>140</v>
      </c>
      <c r="I26" s="164" t="s">
        <v>141</v>
      </c>
      <c r="M26" s="151" t="str">
        <f t="array" ref="M26:M26">IF(ISERROR(MATCH(MID(N26,1,250),MID(note_ter,1,250),0)),"n","y")</f>
        <v>n</v>
      </c>
      <c r="O26" s="151" t="str">
        <f>H26&amp;"("&amp;I26&amp;")"</f>
        <v>Ипатовский муниципальный округ(07522000)</v>
      </c>
    </row>
    <row customHeight="1" ht="15">
      <c r="B27" s="100" t="s">
        <v>125</v>
      </c>
      <c r="D27" s="156" t="s">
        <v>102</v>
      </c>
      <c r="E27" s="152" t="str">
        <f>A12&amp;"."&amp;B27</f>
        <v>1.15</v>
      </c>
      <c r="F27" s="162" t="s">
        <v>142</v>
      </c>
      <c r="G27" s="163" t="s">
        <v>143</v>
      </c>
      <c r="H27" s="163" t="s">
        <v>143</v>
      </c>
      <c r="I27" s="164" t="s">
        <v>144</v>
      </c>
      <c r="M27" s="151" t="str">
        <f t="array" ref="M27:M27">IF(ISERROR(MATCH(MID(N27,1,250),MID(note_ter,1,250),0)),"n","y")</f>
        <v>n</v>
      </c>
      <c r="O27" s="151" t="str">
        <f>H27&amp;"("&amp;I27&amp;")"</f>
        <v>Кировский муниципальный округ(07525000)</v>
      </c>
    </row>
    <row customHeight="1" ht="15">
      <c r="B28" s="100" t="s">
        <v>129</v>
      </c>
      <c r="D28" s="156" t="s">
        <v>102</v>
      </c>
      <c r="E28" s="152" t="str">
        <f>A12&amp;"."&amp;B28</f>
        <v>1.16</v>
      </c>
      <c r="F28" s="162" t="s">
        <v>145</v>
      </c>
      <c r="G28" s="163" t="s">
        <v>146</v>
      </c>
      <c r="H28" s="163" t="s">
        <v>146</v>
      </c>
      <c r="I28" s="164" t="s">
        <v>147</v>
      </c>
      <c r="M28" s="151" t="str">
        <f t="array" ref="M28:M28">IF(ISERROR(MATCH(MID(N28,1,250),MID(note_ter,1,250),0)),"n","y")</f>
        <v>n</v>
      </c>
      <c r="O28" s="151" t="str">
        <f>H28&amp;"("&amp;I28&amp;")"</f>
        <v>Кочубеевский муниципальный округ(07528000)</v>
      </c>
    </row>
    <row customHeight="1" ht="15">
      <c r="B29" s="100" t="s">
        <v>133</v>
      </c>
      <c r="D29" s="156" t="s">
        <v>102</v>
      </c>
      <c r="E29" s="152" t="str">
        <f>A12&amp;"."&amp;B29</f>
        <v>1.17</v>
      </c>
      <c r="F29" s="162" t="s">
        <v>148</v>
      </c>
      <c r="G29" s="163" t="s">
        <v>149</v>
      </c>
      <c r="H29" s="163" t="s">
        <v>149</v>
      </c>
      <c r="I29" s="164" t="s">
        <v>150</v>
      </c>
      <c r="M29" s="151" t="str">
        <f t="array" ref="M29:M29">IF(ISERROR(MATCH(MID(N29,1,250),MID(note_ter,1,250),0)),"n","y")</f>
        <v>n</v>
      </c>
      <c r="O29" s="151" t="str">
        <f>H29&amp;"("&amp;I29&amp;")"</f>
        <v>Курский муниципальный округ(07533000)</v>
      </c>
    </row>
    <row customHeight="1" ht="15">
      <c r="B30" s="100" t="s">
        <v>151</v>
      </c>
      <c r="D30" s="156" t="s">
        <v>102</v>
      </c>
      <c r="E30" s="152" t="str">
        <f>A12&amp;"."&amp;B30</f>
        <v>1.18</v>
      </c>
      <c r="F30" s="162" t="s">
        <v>152</v>
      </c>
      <c r="G30" s="163" t="s">
        <v>153</v>
      </c>
      <c r="H30" s="163" t="s">
        <v>153</v>
      </c>
      <c r="I30" s="164" t="s">
        <v>154</v>
      </c>
      <c r="M30" s="151" t="str">
        <f t="array" ref="M30:M30">IF(ISERROR(MATCH(MID(N30,1,250),MID(note_ter,1,250),0)),"n","y")</f>
        <v>n</v>
      </c>
      <c r="O30" s="151" t="str">
        <f>H30&amp;"("&amp;I30&amp;")"</f>
        <v>Минераловодский муниципальный округ(07539000)</v>
      </c>
    </row>
    <row customHeight="1" ht="15">
      <c r="B31" s="100" t="s">
        <v>136</v>
      </c>
      <c r="D31" s="156" t="s">
        <v>102</v>
      </c>
      <c r="E31" s="152" t="str">
        <f>A12&amp;"."&amp;B31</f>
        <v>1.19</v>
      </c>
      <c r="F31" s="162" t="s">
        <v>155</v>
      </c>
      <c r="G31" s="163" t="s">
        <v>156</v>
      </c>
      <c r="H31" s="163" t="s">
        <v>156</v>
      </c>
      <c r="I31" s="164" t="s">
        <v>157</v>
      </c>
      <c r="M31" s="151" t="str">
        <f t="array" ref="M31:M31">IF(ISERROR(MATCH(MID(N31,1,250),MID(note_ter,1,250),0)),"n","y")</f>
        <v>n</v>
      </c>
      <c r="O31" s="151" t="str">
        <f>H31&amp;"("&amp;I31&amp;")"</f>
        <v>Нефтекумский муниципальный округ(07541000)</v>
      </c>
    </row>
    <row customHeight="1" ht="15">
      <c r="B32" s="100" t="s">
        <v>158</v>
      </c>
      <c r="D32" s="156" t="s">
        <v>102</v>
      </c>
      <c r="E32" s="152" t="str">
        <f>A12&amp;"."&amp;B32</f>
        <v>1.20</v>
      </c>
      <c r="F32" s="162" t="s">
        <v>159</v>
      </c>
      <c r="G32" s="163" t="s">
        <v>160</v>
      </c>
      <c r="H32" s="163" t="s">
        <v>160</v>
      </c>
      <c r="I32" s="164" t="s">
        <v>161</v>
      </c>
      <c r="M32" s="151" t="str">
        <f t="array" ref="M32:M32">IF(ISERROR(MATCH(MID(N32,1,250),MID(note_ter,1,250),0)),"n","y")</f>
        <v>n</v>
      </c>
      <c r="O32" s="151" t="str">
        <f>H32&amp;"("&amp;I32&amp;")"</f>
        <v>Новоалександровский муниципальный округ(07543000)</v>
      </c>
    </row>
    <row customHeight="1" ht="15">
      <c r="B33" s="100" t="s">
        <v>139</v>
      </c>
      <c r="D33" s="156" t="s">
        <v>102</v>
      </c>
      <c r="E33" s="152" t="str">
        <f>A12&amp;"."&amp;B33</f>
        <v>1.21</v>
      </c>
      <c r="F33" s="162" t="s">
        <v>162</v>
      </c>
      <c r="G33" s="163" t="s">
        <v>163</v>
      </c>
      <c r="H33" s="163" t="s">
        <v>163</v>
      </c>
      <c r="I33" s="164" t="s">
        <v>164</v>
      </c>
      <c r="M33" s="151" t="str">
        <f t="array" ref="M33:M33">IF(ISERROR(MATCH(MID(N33,1,250),MID(note_ter,1,250),0)),"n","y")</f>
        <v>n</v>
      </c>
      <c r="O33" s="151" t="str">
        <f>H33&amp;"("&amp;I33&amp;")"</f>
        <v>Новоселицкий муниципальный округ(07544000)</v>
      </c>
    </row>
    <row customHeight="1" ht="15">
      <c r="B34" s="100" t="s">
        <v>165</v>
      </c>
      <c r="D34" s="156" t="s">
        <v>102</v>
      </c>
      <c r="E34" s="152" t="str">
        <f>A12&amp;"."&amp;B34</f>
        <v>1.22</v>
      </c>
      <c r="F34" s="162" t="s">
        <v>166</v>
      </c>
      <c r="G34" s="163" t="s">
        <v>167</v>
      </c>
      <c r="H34" s="163" t="s">
        <v>167</v>
      </c>
      <c r="I34" s="164" t="s">
        <v>168</v>
      </c>
      <c r="M34" s="151" t="str">
        <f t="array" ref="M34:M34">IF(ISERROR(MATCH(MID(N34,1,250),MID(note_ter,1,250),0)),"n","y")</f>
        <v>n</v>
      </c>
      <c r="O34" s="151" t="str">
        <f>H34&amp;"("&amp;I34&amp;")"</f>
        <v>Петровский муниципальный округ(07546000)</v>
      </c>
    </row>
    <row customHeight="1" ht="15">
      <c r="B35" s="100" t="s">
        <v>142</v>
      </c>
      <c r="D35" s="156" t="s">
        <v>102</v>
      </c>
      <c r="E35" s="152" t="str">
        <f>A12&amp;"."&amp;B35</f>
        <v>1.23</v>
      </c>
      <c r="F35" s="162" t="s">
        <v>169</v>
      </c>
      <c r="G35" s="163" t="s">
        <v>170</v>
      </c>
      <c r="H35" s="163" t="s">
        <v>170</v>
      </c>
      <c r="I35" s="164" t="s">
        <v>171</v>
      </c>
      <c r="M35" s="151" t="str">
        <f t="array" ref="M35:M35">IF(ISERROR(MATCH(MID(N35,1,250),MID(note_ter,1,250),0)),"n","y")</f>
        <v>n</v>
      </c>
      <c r="O35" s="151" t="str">
        <f>H35&amp;"("&amp;I35&amp;")"</f>
        <v>Предгорный муниципальный округ(07548000)</v>
      </c>
    </row>
    <row customHeight="1" ht="15">
      <c r="B36" s="100" t="s">
        <v>145</v>
      </c>
      <c r="D36" s="156" t="s">
        <v>102</v>
      </c>
      <c r="E36" s="152" t="str">
        <f>A12&amp;"."&amp;B36</f>
        <v>1.24</v>
      </c>
      <c r="F36" s="162" t="s">
        <v>172</v>
      </c>
      <c r="G36" s="163" t="s">
        <v>173</v>
      </c>
      <c r="H36" s="163" t="s">
        <v>173</v>
      </c>
      <c r="I36" s="164" t="s">
        <v>174</v>
      </c>
      <c r="M36" s="151" t="str">
        <f t="array" ref="M36:M36">IF(ISERROR(MATCH(MID(N36,1,250),MID(note_ter,1,250),0)),"n","y")</f>
        <v>n</v>
      </c>
      <c r="O36" s="151" t="str">
        <f>H36&amp;"("&amp;I36&amp;")"</f>
        <v>Советский муниципальный округ(07550000)</v>
      </c>
    </row>
    <row customHeight="1" ht="15">
      <c r="B37" s="100" t="s">
        <v>175</v>
      </c>
      <c r="D37" s="156" t="s">
        <v>102</v>
      </c>
      <c r="E37" s="152" t="str">
        <f>A12&amp;"."&amp;B37</f>
        <v>1.25</v>
      </c>
      <c r="F37" s="162" t="s">
        <v>176</v>
      </c>
      <c r="G37" s="163" t="s">
        <v>177</v>
      </c>
      <c r="H37" s="163" t="s">
        <v>177</v>
      </c>
      <c r="I37" s="164" t="s">
        <v>178</v>
      </c>
      <c r="M37" s="151" t="str">
        <f t="array" ref="M37:M37">IF(ISERROR(MATCH(MID(N37,1,250),MID(note_ter,1,250),0)),"n","y")</f>
        <v>n</v>
      </c>
      <c r="O37" s="151" t="str">
        <f>H37&amp;"("&amp;I37&amp;")"</f>
        <v>Труновский муниципальный округ(07554000)</v>
      </c>
    </row>
    <row customHeight="1" ht="15">
      <c r="B38" s="100" t="s">
        <v>148</v>
      </c>
      <c r="D38" s="156" t="s">
        <v>102</v>
      </c>
      <c r="E38" s="152" t="str">
        <f>A12&amp;"."&amp;B38</f>
        <v>1.26</v>
      </c>
      <c r="F38" s="162" t="s">
        <v>179</v>
      </c>
      <c r="G38" s="163" t="s">
        <v>180</v>
      </c>
      <c r="H38" s="163" t="s">
        <v>180</v>
      </c>
      <c r="I38" s="164" t="s">
        <v>181</v>
      </c>
      <c r="M38" s="151" t="str">
        <f t="array" ref="M38:M38">IF(ISERROR(MATCH(MID(N38,1,250),MID(note_ter,1,250),0)),"n","y")</f>
        <v>n</v>
      </c>
      <c r="O38" s="151" t="str">
        <f>H38&amp;"("&amp;I38&amp;")"</f>
        <v>Шпаковский муниципальный округ(07558000)</v>
      </c>
    </row>
    <row customHeight="1" ht="15.75">
      <c r="E39" s="165"/>
      <c r="F39" s="166"/>
      <c r="G39" s="167" t="s">
        <v>182</v>
      </c>
      <c r="H39" s="168"/>
      <c r="I39" s="169"/>
      <c r="AC39" s="161">
        <v>15</v>
      </c>
    </row>
    <row customHeight="1" ht="15">
      <c r="A40" s="170" t="s">
        <v>101</v>
      </c>
      <c r="C40" s="171" t="s">
        <v>102</v>
      </c>
      <c r="E40" s="152" t="str">
        <f>A40</f>
        <v>2</v>
      </c>
      <c r="F40" s="172" t="s">
        <v>183</v>
      </c>
      <c r="G40" s="154" t="str">
        <f>"Территория "&amp;E40</f>
        <v>Территория 2</v>
      </c>
      <c r="H40" s="155"/>
      <c r="I40" s="155"/>
    </row>
    <row customHeight="1" ht="15">
      <c r="B41" s="100">
        <v>1</v>
      </c>
      <c r="D41" s="156"/>
      <c r="E41" s="157" t="str">
        <f>A40&amp;"."&amp;B41</f>
        <v>2.1</v>
      </c>
      <c r="F41" s="173" t="s">
        <v>169</v>
      </c>
      <c r="G41" s="159" t="s">
        <v>170</v>
      </c>
      <c r="H41" s="159" t="s">
        <v>170</v>
      </c>
      <c r="I41" s="160" t="s">
        <v>171</v>
      </c>
      <c r="M41" s="151" t="str">
        <f t="array" ref="M41:M41">IF(ISERROR(MATCH(MID(N41,1,250),MID(note_ter,1,250),0)),"n","y")</f>
        <v>n</v>
      </c>
      <c r="O41" s="151" t="str">
        <f>H41&amp;"("&amp;I41&amp;")"</f>
        <v>Предгорный муниципальный округ(07548000)</v>
      </c>
    </row>
    <row customHeight="1" ht="15">
      <c r="E42" s="165"/>
      <c r="F42" s="166"/>
      <c r="G42" s="167" t="s">
        <v>182</v>
      </c>
      <c r="H42" s="168"/>
      <c r="I42" s="169"/>
    </row>
    <row customHeight="1" ht="14.699999999999998">
      <c r="E43" s="174"/>
      <c r="F43" s="175"/>
      <c r="G43" s="176" t="s">
        <v>184</v>
      </c>
      <c r="H43" s="175"/>
      <c r="I43" s="177"/>
      <c r="J43" s="150"/>
      <c r="N43" s="151" t="s">
        <v>185</v>
      </c>
      <c r="AC43" s="140">
        <v>14</v>
      </c>
    </row>
    <row customHeight="1" ht="22.049999999999997">
      <c r="E44" s="178"/>
      <c r="F44" s="178"/>
      <c r="G44" s="178"/>
      <c r="H44" s="178"/>
      <c r="I44" s="178"/>
      <c r="AC44" s="140">
        <v>21</v>
      </c>
    </row>
    <row customHeight="1" ht="14.699999999999998">
      <c r="AC45" s="140">
        <v>14</v>
      </c>
    </row>
    <row customHeight="1" ht="1.05">
      <c r="AC46" s="140">
        <v>1</v>
      </c>
    </row>
    <row customHeight="1" ht="10.5">
      <c r="AC47" s="179">
        <v>10</v>
      </c>
    </row>
    <row customHeight="1" ht="10.5">
      <c r="AC48" s="179">
        <v>10</v>
      </c>
    </row>
    <row customHeight="1" ht="14.699999999999998">
      <c r="AC49" s="79">
        <v>14</v>
      </c>
    </row>
    <row customHeight="1" ht="14.699999999999998">
      <c r="AC50" s="79">
        <v>14</v>
      </c>
    </row>
    <row customHeight="1" ht="14.699999999999998">
      <c r="AC51" s="79">
        <v>14</v>
      </c>
    </row>
    <row customHeight="1" ht="14.699999999999998">
      <c r="AC52" s="79">
        <v>14</v>
      </c>
    </row>
    <row customHeight="1" ht="14.699999999999998">
      <c r="AC53" s="79">
        <v>14</v>
      </c>
    </row>
    <row customHeight="1" ht="14.699999999999998">
      <c r="AC54" s="79">
        <v>14</v>
      </c>
    </row>
    <row customHeight="1" ht="14.699999999999998">
      <c r="AC55" s="79">
        <v>14</v>
      </c>
    </row>
    <row customHeight="1" ht="14.699999999999998">
      <c r="AC56" s="79">
        <v>14</v>
      </c>
    </row>
    <row customHeight="1" ht="22.5" hidden="1">
      <c r="B57" s="100">
        <v>0</v>
      </c>
      <c r="C57" s="79">
        <v>3</v>
      </c>
      <c r="D57" s="180">
        <v>3</v>
      </c>
      <c r="E57" s="79">
        <v>6</v>
      </c>
      <c r="F57" s="79">
        <v>0</v>
      </c>
      <c r="G57" s="79">
        <v>46</v>
      </c>
      <c r="H57" s="79">
        <v>42</v>
      </c>
      <c r="I57" s="79">
        <v>14</v>
      </c>
      <c r="J57" s="151">
        <v>3</v>
      </c>
      <c r="K57" s="151">
        <v>0</v>
      </c>
      <c r="L57" s="151">
        <v>0</v>
      </c>
      <c r="M57" s="151">
        <v>0</v>
      </c>
      <c r="N57" s="151">
        <v>0</v>
      </c>
      <c r="O57" s="151">
        <v>0</v>
      </c>
      <c r="P57" s="181">
        <v>0</v>
      </c>
      <c r="Q57" s="181">
        <v>0</v>
      </c>
      <c r="R57" s="181">
        <v>0</v>
      </c>
      <c r="S57" s="181">
        <v>0</v>
      </c>
      <c r="T57" s="79">
        <v>0</v>
      </c>
      <c r="U57" s="79">
        <v>0</v>
      </c>
      <c r="V57" s="79">
        <v>0</v>
      </c>
      <c r="W57" s="79">
        <v>0</v>
      </c>
      <c r="X57" s="79">
        <v>0</v>
      </c>
      <c r="Y57" s="79">
        <v>0</v>
      </c>
      <c r="Z57" s="79">
        <v>0</v>
      </c>
      <c r="AA57" s="79">
        <v>0</v>
      </c>
      <c r="AB57" s="79">
        <v>8</v>
      </c>
      <c r="AC57" s="79">
        <v>23</v>
      </c>
    </row>
  </sheetData>
  <sheetProtection formatColumns="0" formatRows="0" autoFilter="0" sort="0" insertRows="0" insertColumns="1" deleteRows="0" deleteColumns="0"/>
  <mergeCells count="5">
    <mergeCell ref="A12:A39"/>
    <mergeCell ref="E4:I4"/>
    <mergeCell ref="E8:G8"/>
    <mergeCell ref="H8:I8"/>
    <mergeCell ref="A40:A42"/>
  </mergeCells>
  <dataValidations count="2">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40">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31D4-D4F4-F2A3-4771-0.0A9745F3}" mc:Ignorable="x14ac xr xr2 xr3">
  <sheetPr>
    <tabColor rgb="FFCCCCFF"/>
  </sheetPr>
  <dimension ref="A1:AM23"/>
  <sheetViews>
    <sheetView topLeftCell="A1" showGridLines="0" zoomScale="90" workbookViewId="0">
      <selection activeCell="M17" sqref="M17"/>
    </sheetView>
  </sheetViews>
  <sheetFormatPr defaultColWidth="9.140625" customHeight="1" defaultRowHeight="11.25"/>
  <cols>
    <col min="1" max="1" style="2913" width="6.421875" hidden="1" customWidth="1"/>
    <col min="2" max="2" style="2914" width="2.00390625" hidden="1" customWidth="1"/>
    <col min="3" max="3" style="2915" width="3.00390625" customWidth="1"/>
    <col min="4" max="4" style="2916" width="4.00390625" customWidth="1"/>
    <col min="5" max="5" style="2917" width="44.00390625" customWidth="1"/>
    <col min="6" max="6" style="2918" width="6.421875" customWidth="1"/>
    <col min="7" max="7" style="2919" width="4.00390625" customWidth="1"/>
    <col min="8" max="8" style="2920" width="5.00390625" customWidth="1"/>
    <col min="9" max="9" style="2921" width="52.00390625" customWidth="1"/>
    <col min="10" max="10" style="2922" width="7.00390625" customWidth="1"/>
    <col min="11" max="11" style="2923" width="3.00390625" customWidth="1"/>
    <col min="12" max="12" style="2924" width="6.00390625" customWidth="1"/>
    <col min="13" max="13" style="2925" width="56.00390625" customWidth="1"/>
    <col min="14" max="14" style="2926" width="8.00390625" customWidth="1"/>
    <col min="15" max="15" style="2927" width="9.140625" hidden="1"/>
    <col min="16" max="16" style="2928" width="9.140625" hidden="1"/>
    <col min="17" max="17" style="2929" width="9.140625" hidden="1"/>
    <col min="18" max="18" style="2930" width="9.140625" hidden="1"/>
    <col min="19" max="19" style="2931" width="9.140625" hidden="1"/>
    <col min="20" max="20" style="2932" width="9.140625" hidden="1"/>
    <col min="21" max="21" style="2933" width="9.140625" hidden="1"/>
    <col min="22" max="22" style="2934" width="9.140625" hidden="1"/>
    <col min="23" max="23" style="2935" width="9.140625" hidden="1"/>
    <col min="24" max="24" style="2936" width="9.140625" hidden="1"/>
    <col min="25" max="25" style="2937" width="9.140625" hidden="1"/>
    <col min="26" max="26" style="2938" width="9.140625" hidden="1"/>
    <col min="27" max="27" style="2939" width="9.140625" hidden="1"/>
    <col min="28" max="28" style="2940" width="9.140625" hidden="1"/>
    <col min="29" max="29" style="2941" width="9.140625" hidden="1"/>
    <col min="30" max="30" style="2942" width="9.140625" hidden="1"/>
    <col min="31" max="31" style="2943" width="9.140625" hidden="1"/>
    <col min="32" max="32" style="2944" width="9.140625" hidden="1"/>
    <col min="33" max="33" style="2945" width="9.140625" hidden="1"/>
    <col min="34" max="34" style="2946" width="9.140625" hidden="1"/>
    <col min="35" max="35" style="2947" width="9.140625" hidden="1"/>
    <col min="36" max="36" style="2948" width="9.140625" hidden="1"/>
    <col min="37" max="37" style="2949" width="9.140625" hidden="1"/>
    <col min="38" max="38" style="2950" width="8.00390625" customWidth="1"/>
    <col min="39" max="39" style="2951" width="9.140625" hidden="1"/>
  </cols>
  <sheetData>
    <row customHeight="1" ht="11.25" hidden="1">
      <c r="AM1" s="182" t="s">
        <v>14</v>
      </c>
    </row>
    <row customHeight="1" ht="11.25" hidden="1">
      <c r="AM2" s="182">
        <v>0</v>
      </c>
    </row>
    <row customHeight="1" ht="11.549999999999999">
      <c r="AM3" s="182">
        <v>11</v>
      </c>
    </row>
    <row customHeight="1" ht="35.699999999999996">
      <c r="D4" s="183"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184"/>
      <c r="F4" s="184"/>
      <c r="G4" s="184"/>
      <c r="H4" s="184"/>
      <c r="I4" s="185"/>
      <c r="AM4" s="182">
        <v>34</v>
      </c>
    </row>
    <row customHeight="1" ht="14.699999999999998">
      <c r="D5" s="186" t="str">
        <f>IF(org=0,"Не определено",org)</f>
        <v>ГУП СК "Ставрополькрайводоканал"</v>
      </c>
      <c r="E5" s="187"/>
      <c r="F5" s="187"/>
      <c r="G5" s="187"/>
      <c r="H5" s="187"/>
      <c r="I5" s="188"/>
      <c r="AM5" s="189">
        <v>14</v>
      </c>
    </row>
    <row customHeight="1" ht="6.3">
      <c r="AM6" s="189">
        <v>6</v>
      </c>
    </row>
    <row customHeight="1" ht="45.75" hidden="1">
      <c r="E7" s="19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AM7" s="182">
        <v>0</v>
      </c>
    </row>
    <row customHeight="1" ht="6.3">
      <c r="AM8" s="189">
        <v>6</v>
      </c>
    </row>
    <row customHeight="1" ht="18.75">
      <c r="A9" s="191"/>
      <c r="D9" s="152" t="s">
        <v>186</v>
      </c>
      <c r="E9" s="152"/>
      <c r="F9" s="192" t="s">
        <v>187</v>
      </c>
      <c r="G9" s="193"/>
      <c r="H9" s="193"/>
      <c r="I9" s="193"/>
      <c r="J9" s="194" t="s">
        <v>188</v>
      </c>
      <c r="K9" s="194"/>
      <c r="L9" s="194"/>
      <c r="M9" s="194"/>
      <c r="AM9" s="182">
        <v>18</v>
      </c>
    </row>
    <row customHeight="1" ht="24">
      <c r="A10" s="191"/>
      <c r="D10" s="152" t="s">
        <v>87</v>
      </c>
      <c r="E10" s="152" t="s">
        <v>88</v>
      </c>
      <c r="F10" s="152" t="s">
        <v>189</v>
      </c>
      <c r="G10" s="195" t="s">
        <v>87</v>
      </c>
      <c r="H10" s="196"/>
      <c r="I10" s="152" t="s">
        <v>88</v>
      </c>
      <c r="J10" s="152" t="s">
        <v>189</v>
      </c>
      <c r="K10" s="195" t="s">
        <v>87</v>
      </c>
      <c r="L10" s="196"/>
      <c r="M10" s="152" t="s">
        <v>88</v>
      </c>
      <c r="N10" s="197"/>
      <c r="AM10" s="182">
        <v>23</v>
      </c>
    </row>
    <row customHeight="1" ht="11.25" hidden="1">
      <c r="D11" s="198" t="s">
        <v>98</v>
      </c>
      <c r="E11" s="198" t="s">
        <v>101</v>
      </c>
      <c r="F11" s="198" t="s">
        <v>89</v>
      </c>
      <c r="G11" s="199" t="s">
        <v>90</v>
      </c>
      <c r="H11" s="200"/>
      <c r="I11" s="198" t="s">
        <v>109</v>
      </c>
      <c r="J11" s="198" t="s">
        <v>91</v>
      </c>
      <c r="K11" s="201" t="s">
        <v>92</v>
      </c>
      <c r="L11" s="202"/>
      <c r="M11" s="198" t="s">
        <v>118</v>
      </c>
      <c r="N11" s="197"/>
      <c r="AM11" s="182">
        <v>0</v>
      </c>
    </row>
    <row customHeight="1" ht="1.05">
      <c r="D12" s="203"/>
      <c r="E12" s="204"/>
      <c r="F12" s="204"/>
      <c r="G12" s="205"/>
      <c r="H12" s="205"/>
      <c r="I12" s="204"/>
      <c r="J12" s="204"/>
      <c r="K12" s="206"/>
      <c r="L12" s="204"/>
      <c r="M12" s="207"/>
      <c r="N12" s="197"/>
      <c r="O12" s="151" t="s">
        <v>190</v>
      </c>
      <c r="P12" s="151" t="s">
        <v>191</v>
      </c>
      <c r="Q12" s="151" t="s">
        <v>192</v>
      </c>
      <c r="R12" s="151" t="s">
        <v>193</v>
      </c>
      <c r="AM12" s="182">
        <v>1</v>
      </c>
    </row>
    <row customHeight="1" ht="15.75">
      <c r="D13" s="208" t="s">
        <v>98</v>
      </c>
      <c r="E13" s="209" t="str">
        <f>INDEX(VD_NAME_LIST,MATCH("4189714",VD_ID_LIST,0))</f>
        <v>Водоотведение</v>
      </c>
      <c r="F13" s="210" t="s">
        <v>61</v>
      </c>
      <c r="G13" s="211"/>
      <c r="H13" s="212">
        <v>1</v>
      </c>
      <c r="I13" s="213" t="str">
        <f>IF(U13="","",INDEX(TERRITORY_MR_LIST,MATCH(U13,TERRITORY_LIST_ID,0)))</f>
        <v>Территория 1</v>
      </c>
      <c r="J13" s="214" t="s">
        <v>61</v>
      </c>
      <c r="K13" s="215"/>
      <c r="L13" s="208" t="s">
        <v>98</v>
      </c>
      <c r="M13" s="216" t="s">
        <v>194</v>
      </c>
      <c r="N13" s="197"/>
      <c r="O13" s="151" t="s">
        <v>195</v>
      </c>
      <c r="P13" s="151" t="str">
        <f>$E$13</f>
        <v>Водоотведение</v>
      </c>
      <c r="Q13" s="151" t="str">
        <f>IF($F$13="нет","без дифференциации",$I$13)</f>
        <v>Территория 1</v>
      </c>
      <c r="R13" s="151" t="str">
        <f>IF($J$13="нет","без дифференциации",M13)</f>
        <v>Потребители Ставропольского края</v>
      </c>
      <c r="U13" s="217" t="s">
        <v>97</v>
      </c>
      <c r="V13" s="217" t="s">
        <v>196</v>
      </c>
      <c r="Y13" s="218" t="s">
        <v>197</v>
      </c>
      <c r="Z13" s="218">
        <v>1705000</v>
      </c>
      <c r="AM13" s="182">
        <v>15</v>
      </c>
    </row>
    <row customHeight="1" ht="15">
      <c r="D14" s="219"/>
      <c r="E14" s="219"/>
      <c r="F14" s="219"/>
      <c r="G14" s="219"/>
      <c r="H14" s="219"/>
      <c r="I14" s="219"/>
      <c r="J14" s="219"/>
      <c r="K14" s="220" t="s">
        <v>102</v>
      </c>
      <c r="L14" s="221" t="s">
        <v>101</v>
      </c>
      <c r="M14" s="216" t="s">
        <v>198</v>
      </c>
      <c r="N14" s="197"/>
      <c r="O14" s="218" t="s">
        <v>199</v>
      </c>
      <c r="P14" s="218" t="str">
        <f>$E$13</f>
        <v>Водоотведение</v>
      </c>
      <c r="Q14" s="218" t="str">
        <f>IF($F$13="нет","без дифференциации",$I$13)</f>
        <v>Территория 1</v>
      </c>
      <c r="R14" s="218" t="str">
        <f>IF($J$14="нет","без дифференциации",$M$14)</f>
        <v>Водоотведение (услуга по очистке сточных вод)</v>
      </c>
      <c r="Y14" s="218" t="s">
        <v>197</v>
      </c>
      <c r="Z14" s="218">
        <v>1705000</v>
      </c>
    </row>
    <row customHeight="1" ht="15.75">
      <c r="D15" s="208"/>
      <c r="E15" s="222"/>
      <c r="F15" s="214"/>
      <c r="G15" s="211"/>
      <c r="H15" s="212"/>
      <c r="I15" s="223"/>
      <c r="J15" s="214"/>
      <c r="K15" s="165"/>
      <c r="L15" s="166"/>
      <c r="M15" s="224" t="s">
        <v>200</v>
      </c>
      <c r="N15" s="197"/>
      <c r="AM15" s="182">
        <v>15</v>
      </c>
    </row>
    <row customHeight="1" ht="25.5">
      <c r="D16" s="219"/>
      <c r="E16" s="219"/>
      <c r="F16" s="219"/>
      <c r="G16" s="220" t="s">
        <v>102</v>
      </c>
      <c r="H16" s="83" t="s">
        <v>101</v>
      </c>
      <c r="I16" s="124" t="str">
        <f>IF(U16="","",INDEX(TERRITORY_MR_LIST,MATCH(U16,TERRITORY_LIST_ID,0)))</f>
        <v>Территория 2</v>
      </c>
      <c r="J16" s="214" t="s">
        <v>61</v>
      </c>
      <c r="K16" s="225"/>
      <c r="L16" s="208" t="s">
        <v>98</v>
      </c>
      <c r="M16" s="216" t="s">
        <v>201</v>
      </c>
      <c r="O16" s="218" t="s">
        <v>202</v>
      </c>
      <c r="P16" s="218" t="str">
        <f>$E$13</f>
        <v>Водоотведение</v>
      </c>
      <c r="Q16" s="218" t="str">
        <f>IF($F$16="нет","без дифференциации",$I$16)</f>
        <v>Территория 2</v>
      </c>
      <c r="R16" s="218" t="str">
        <f>IF($J$16="нет","без дифференциации",$M$16)</f>
        <v>Потребители, осуществляющие деятельность в сфере водоотведения (Карачаево-Черкесская Республика)</v>
      </c>
      <c r="U16" s="226" t="s">
        <v>183</v>
      </c>
      <c r="Y16" s="218" t="s">
        <v>197</v>
      </c>
      <c r="Z16" s="218">
        <v>1705000</v>
      </c>
    </row>
    <row customHeight="1" ht="15">
      <c r="D17" s="219"/>
      <c r="E17" s="219"/>
      <c r="F17" s="219"/>
      <c r="G17" s="220"/>
      <c r="H17" s="83"/>
      <c r="I17" s="124"/>
      <c r="J17" s="214"/>
      <c r="K17" s="165"/>
      <c r="L17" s="166"/>
      <c r="M17" s="224" t="s">
        <v>200</v>
      </c>
    </row>
    <row customHeight="1" ht="15.75">
      <c r="D18" s="208"/>
      <c r="E18" s="227"/>
      <c r="F18" s="214"/>
      <c r="G18" s="228"/>
      <c r="H18" s="229"/>
      <c r="I18" s="167" t="s">
        <v>203</v>
      </c>
      <c r="J18" s="166"/>
      <c r="K18" s="166"/>
      <c r="L18" s="166"/>
      <c r="M18" s="230"/>
      <c r="N18" s="197"/>
      <c r="AM18" s="182">
        <v>15</v>
      </c>
    </row>
    <row customHeight="1" ht="24">
      <c r="C19" s="231" t="s">
        <v>102</v>
      </c>
      <c r="D19" s="208" t="s">
        <v>101</v>
      </c>
      <c r="E19" s="209" t="str">
        <f>INDEX(VD_NAME_LIST,MATCH("4189712",VD_ID_LIST,0))</f>
        <v>Подключение (технологическое присоединение) к централизованной системе водоотведения</v>
      </c>
      <c r="F19" s="214" t="s">
        <v>61</v>
      </c>
      <c r="G19" s="232"/>
      <c r="H19" s="152">
        <v>1</v>
      </c>
      <c r="I19" s="233" t="str">
        <f>IF($U$19="","",INDEX(TERRITORY_MR_LIST,MATCH($U$19,TERRITORY_LIST_ID,0)))</f>
        <v>Территория 1</v>
      </c>
      <c r="J19" s="214" t="s">
        <v>61</v>
      </c>
      <c r="K19" s="225"/>
      <c r="L19" s="208" t="s">
        <v>98</v>
      </c>
      <c r="M19" s="216" t="s">
        <v>204</v>
      </c>
      <c r="O19" s="218" t="s">
        <v>205</v>
      </c>
      <c r="P19" s="218" t="str">
        <f>$E$19</f>
        <v>Подключение (технологическое присоединение) к централизованной системе водоотведения</v>
      </c>
      <c r="Q19" s="218" t="str">
        <f>IF($F$19="нет","без дифференциации",$I$19)</f>
        <v>Территория 1</v>
      </c>
      <c r="R19" s="218" t="str">
        <f>IF($J$19="нет","без дифференциации",$M$19)</f>
        <v>Подключение к централизованным системам водоотведения ГУП СК "Ставрополькрайводоканал"</v>
      </c>
      <c r="U19" s="226" t="s">
        <v>97</v>
      </c>
      <c r="V19" s="218" t="s">
        <v>206</v>
      </c>
      <c r="Y19" s="218" t="s">
        <v>197</v>
      </c>
      <c r="Z19" s="218">
        <v>1705000</v>
      </c>
    </row>
    <row customHeight="1" ht="15">
      <c r="D20" s="208"/>
      <c r="E20" s="222"/>
      <c r="F20" s="214"/>
      <c r="G20" s="234"/>
      <c r="H20" s="152"/>
      <c r="I20" s="235" t="str">
        <f>IF($U$19="","",INDEX(TERRITORY_MR_LIST,MATCH($U$19,TERRITORY_LIST_ID,0)))</f>
        <v>Территория 1</v>
      </c>
      <c r="J20" s="214"/>
      <c r="K20" s="165"/>
      <c r="L20" s="166"/>
      <c r="M20" s="224" t="s">
        <v>200</v>
      </c>
    </row>
    <row customHeight="1" ht="15">
      <c r="D21" s="208"/>
      <c r="E21" s="227"/>
      <c r="F21" s="214"/>
      <c r="G21" s="165"/>
      <c r="H21" s="166"/>
      <c r="I21" s="167" t="s">
        <v>203</v>
      </c>
      <c r="J21" s="166"/>
      <c r="K21" s="166"/>
      <c r="L21" s="166"/>
      <c r="M21" s="230"/>
    </row>
    <row customHeight="1" ht="15.75">
      <c r="A22" s="236"/>
      <c r="D22" s="165"/>
      <c r="E22" s="237" t="s">
        <v>207</v>
      </c>
      <c r="F22" s="166"/>
      <c r="G22" s="166"/>
      <c r="H22" s="166"/>
      <c r="I22" s="166"/>
      <c r="J22" s="166"/>
      <c r="K22" s="166" t="s">
        <v>22</v>
      </c>
      <c r="L22" s="166"/>
      <c r="M22" s="230"/>
      <c r="N22" s="197"/>
      <c r="AM22" s="182">
        <v>15</v>
      </c>
    </row>
    <row customHeight="1" ht="11.25" hidden="1">
      <c r="A23" s="182" t="s">
        <v>81</v>
      </c>
      <c r="B23" s="182">
        <v>0</v>
      </c>
      <c r="C23" s="182">
        <v>3</v>
      </c>
      <c r="E23" s="182">
        <v>44</v>
      </c>
      <c r="F23" s="182">
        <v>6</v>
      </c>
      <c r="G23" s="182">
        <v>4</v>
      </c>
      <c r="H23" s="182">
        <v>5</v>
      </c>
      <c r="I23" s="182">
        <v>52</v>
      </c>
      <c r="J23" s="182">
        <v>6</v>
      </c>
      <c r="K23" s="182">
        <v>3</v>
      </c>
      <c r="L23" s="182">
        <v>6</v>
      </c>
      <c r="M23" s="182">
        <v>56</v>
      </c>
      <c r="N23" s="218">
        <v>8</v>
      </c>
      <c r="O23" s="151">
        <v>0</v>
      </c>
      <c r="P23" s="151">
        <v>0</v>
      </c>
      <c r="Q23" s="151">
        <v>0</v>
      </c>
      <c r="R23" s="151">
        <v>0</v>
      </c>
      <c r="S23" s="151">
        <v>0</v>
      </c>
      <c r="T23" s="151">
        <v>0</v>
      </c>
      <c r="U23" s="217">
        <v>0</v>
      </c>
      <c r="V23" s="217">
        <v>0</v>
      </c>
      <c r="W23" s="217">
        <v>0</v>
      </c>
      <c r="X23" s="217">
        <v>0</v>
      </c>
      <c r="Y23" s="218">
        <v>0</v>
      </c>
      <c r="Z23" s="218">
        <v>0</v>
      </c>
      <c r="AA23" s="218">
        <v>0</v>
      </c>
      <c r="AB23" s="218">
        <v>0</v>
      </c>
      <c r="AC23" s="218">
        <v>0</v>
      </c>
      <c r="AD23" s="218">
        <v>0</v>
      </c>
      <c r="AE23" s="218">
        <v>0</v>
      </c>
      <c r="AF23" s="218">
        <v>0</v>
      </c>
      <c r="AG23" s="218">
        <v>0</v>
      </c>
      <c r="AH23" s="218">
        <v>0</v>
      </c>
      <c r="AI23" s="218">
        <v>0</v>
      </c>
      <c r="AJ23" s="218">
        <v>0</v>
      </c>
      <c r="AK23" s="218">
        <v>0</v>
      </c>
      <c r="AL23" s="218">
        <v>8</v>
      </c>
      <c r="AM23" s="182">
        <v>11</v>
      </c>
    </row>
  </sheetData>
  <sheetProtection formatColumns="0" formatRows="0" autoFilter="0" sort="0" insertRows="0" insertColumns="1" deleteRows="0" deleteColumns="0"/>
  <mergeCells count="31">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8"/>
    <mergeCell ref="E13:E18"/>
    <mergeCell ref="F13:F18"/>
    <mergeCell ref="G13:G15"/>
    <mergeCell ref="H13:H15"/>
    <mergeCell ref="G16:G17"/>
    <mergeCell ref="H16:H17"/>
    <mergeCell ref="I16:I17"/>
    <mergeCell ref="J16:J17"/>
    <mergeCell ref="D19:D21"/>
    <mergeCell ref="E19:E21"/>
    <mergeCell ref="F19:F21"/>
    <mergeCell ref="G19:G20"/>
    <mergeCell ref="H19:H20"/>
    <mergeCell ref="I19:I20"/>
    <mergeCell ref="J19:J20"/>
    <mergeCell ref="C19:C21"/>
  </mergeCells>
  <dataValidations count="5">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 type="textLength" operator="lessThan" allowBlank="1" showInputMessage="1" showErrorMessage="1" error="Допускается ввод не более 900 символов!" sqref="M19">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D869D-C0CB-4F89-853C-0.1E03895D}"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1" style="2952" width="3.7109375" hidden="1" customWidth="1"/>
    <col min="2" max="2" style="2953" width="3.7109375" hidden="1" customWidth="1"/>
    <col min="3" max="3" style="2954" width="3.00390625" customWidth="1"/>
    <col min="4" max="4" style="2955" width="6.00390625" customWidth="1"/>
    <col min="5" max="5" style="2956" width="42.00390625" customWidth="1"/>
    <col min="6" max="6" style="2957" width="15.00390625" customWidth="1"/>
    <col min="7" max="7" style="2958" width="42.00390625" customWidth="1"/>
    <col min="8" max="8" style="2959" width="3.00390625" customWidth="1"/>
    <col min="9" max="9" style="2960" width="5.00390625" customWidth="1"/>
    <col min="10" max="10" style="2961" width="47.00390625" customWidth="1"/>
    <col min="11" max="11" style="2962" width="3.00390625" customWidth="1"/>
    <col min="12" max="12" style="2963" width="3.00390625" customWidth="1"/>
    <col min="13" max="13" style="2964" width="5.00390625" customWidth="1"/>
    <col min="14" max="14" style="2965" width="28.00390625" customWidth="1"/>
    <col min="15" max="15" style="2966" width="3.00390625" customWidth="1"/>
    <col min="16" max="16" style="2967" width="3.00390625" customWidth="1"/>
    <col min="17" max="17" style="2968" width="5.00390625" customWidth="1"/>
    <col min="18" max="18" style="2969" width="34.00390625" customWidth="1"/>
    <col min="19" max="19" style="2970" width="3.7109375" hidden="1" customWidth="1"/>
    <col min="20" max="20" style="2971" width="3.7109375" hidden="1" customWidth="1"/>
    <col min="21" max="21" style="2972" width="5.7109375" hidden="1" customWidth="1"/>
    <col min="22" max="22" style="2973" width="34.421875" hidden="1" customWidth="1"/>
    <col min="23" max="23" style="2974" width="30.00390625" customWidth="1"/>
    <col min="24" max="24" style="2975" width="3.00390625" customWidth="1"/>
    <col min="25" max="25" style="2976" width="9.8515625" hidden="1" customWidth="1"/>
    <col min="26" max="26" style="2977" width="9.8515625" hidden="1" customWidth="1"/>
    <col min="27" max="27" style="2978" width="9.8515625" hidden="1" customWidth="1"/>
    <col min="28" max="28" style="2979" width="9.8515625" hidden="1" customWidth="1"/>
    <col min="29" max="29" style="2980" width="27.00390625" hidden="1" customWidth="1"/>
    <col min="30" max="30" style="2981" width="10.57421875" hidden="1" customWidth="1"/>
    <col min="31" max="31" style="2982" width="10.7109375" hidden="1" customWidth="1"/>
    <col min="32" max="32" style="2983" width="10.00390625" hidden="1" customWidth="1"/>
    <col min="33" max="33" style="2984" width="12.8515625" hidden="1" customWidth="1"/>
    <col min="34" max="34" style="2985" width="24.421875" hidden="1" customWidth="1"/>
    <col min="35" max="35" style="2986" width="15.8515625" hidden="1" customWidth="1"/>
    <col min="36" max="36" style="2987" width="19.421875" hidden="1" customWidth="1"/>
    <col min="37" max="37" style="2988" width="11.00390625" hidden="1" customWidth="1"/>
    <col min="38" max="38" style="2989" width="23.57421875" hidden="1" customWidth="1"/>
    <col min="39" max="39" style="2990" width="23.8515625" hidden="1" customWidth="1"/>
    <col min="40" max="40" style="2991" width="25.28125" hidden="1" customWidth="1"/>
    <col min="41" max="41" style="2992" width="16.8515625" hidden="1" customWidth="1"/>
    <col min="42" max="42" style="2993" width="29.57421875" hidden="1" customWidth="1"/>
    <col min="43" max="43" style="2994" width="29.8515625" hidden="1" customWidth="1"/>
    <col min="44" max="44" style="2995" width="9.140625" hidden="1"/>
  </cols>
  <sheetData>
    <row customHeight="1" ht="11.25" hidden="1">
      <c r="AR1" s="182" t="s">
        <v>14</v>
      </c>
    </row>
    <row customHeight="1" ht="11.25" hidden="1">
      <c r="AR2" s="182">
        <v>0</v>
      </c>
    </row>
    <row customHeight="1" ht="11.25" hidden="1">
      <c r="AR3" s="182">
        <v>0</v>
      </c>
    </row>
    <row customHeight="1" ht="3">
      <c r="AR4" s="182">
        <v>3</v>
      </c>
    </row>
    <row customHeight="1" ht="30.45">
      <c r="D5" s="23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39"/>
      <c r="F5" s="239"/>
      <c r="G5" s="239"/>
      <c r="H5" s="239"/>
      <c r="I5" s="239"/>
      <c r="J5" s="240"/>
      <c r="AR5" s="189">
        <v>29</v>
      </c>
    </row>
    <row customHeight="1" ht="14.699999999999998">
      <c r="D6" s="241" t="str">
        <f>IF(org=0,"Не определено",org)</f>
        <v>ГУП СК "Ставрополькрайводоканал"</v>
      </c>
      <c r="E6" s="241"/>
      <c r="F6" s="241"/>
      <c r="G6" s="241"/>
      <c r="H6" s="241"/>
      <c r="I6" s="241"/>
      <c r="J6" s="241"/>
      <c r="AR6" s="189">
        <v>14</v>
      </c>
    </row>
    <row customHeight="1" ht="11.549999999999999">
      <c r="D7" s="242"/>
      <c r="E7" s="243"/>
      <c r="F7" s="243"/>
      <c r="G7" s="243"/>
      <c r="H7" s="243"/>
      <c r="I7" s="243"/>
      <c r="J7" s="244"/>
      <c r="AR7" s="245">
        <v>11</v>
      </c>
    </row>
    <row customHeight="1" ht="1.05">
      <c r="AR8" s="189">
        <v>1</v>
      </c>
    </row>
    <row customHeight="1" ht="28.5">
      <c r="D9" s="152" t="s">
        <v>87</v>
      </c>
      <c r="E9" s="84" t="s">
        <v>208</v>
      </c>
      <c r="F9" s="83"/>
      <c r="G9" s="152" t="s">
        <v>186</v>
      </c>
      <c r="H9" s="152" t="s">
        <v>87</v>
      </c>
      <c r="I9" s="152"/>
      <c r="J9" s="152" t="s">
        <v>209</v>
      </c>
      <c r="K9" s="246" t="s">
        <v>210</v>
      </c>
      <c r="L9" s="246"/>
      <c r="M9" s="246"/>
      <c r="N9" s="246"/>
      <c r="O9" s="246" t="s">
        <v>211</v>
      </c>
      <c r="P9" s="246"/>
      <c r="Q9" s="246"/>
      <c r="R9" s="246"/>
      <c r="S9" s="246" t="s">
        <v>212</v>
      </c>
      <c r="T9" s="246"/>
      <c r="U9" s="246"/>
      <c r="V9" s="246"/>
      <c r="W9" s="152" t="s">
        <v>213</v>
      </c>
      <c r="AR9" s="182">
        <v>27</v>
      </c>
    </row>
    <row customHeight="1" ht="31.5">
      <c r="D10" s="152"/>
      <c r="E10" s="152" t="s">
        <v>88</v>
      </c>
      <c r="F10" s="152" t="s">
        <v>214</v>
      </c>
      <c r="G10" s="152"/>
      <c r="H10" s="152"/>
      <c r="I10" s="152"/>
      <c r="J10" s="152"/>
      <c r="K10" s="152" t="s">
        <v>189</v>
      </c>
      <c r="L10" s="152" t="s">
        <v>87</v>
      </c>
      <c r="M10" s="152"/>
      <c r="N10" s="152" t="s">
        <v>215</v>
      </c>
      <c r="O10" s="152" t="s">
        <v>189</v>
      </c>
      <c r="P10" s="152" t="s">
        <v>87</v>
      </c>
      <c r="Q10" s="152"/>
      <c r="R10" s="152" t="s">
        <v>215</v>
      </c>
      <c r="S10" s="152" t="s">
        <v>189</v>
      </c>
      <c r="T10" s="152" t="s">
        <v>87</v>
      </c>
      <c r="U10" s="152"/>
      <c r="V10" s="152" t="s">
        <v>88</v>
      </c>
      <c r="W10" s="152"/>
      <c r="Z10" s="217" t="s">
        <v>216</v>
      </c>
      <c r="AA10" s="217" t="s">
        <v>217</v>
      </c>
      <c r="AB10" s="217" t="s">
        <v>218</v>
      </c>
      <c r="AC10" s="217" t="s">
        <v>219</v>
      </c>
      <c r="AD10" s="217" t="s">
        <v>220</v>
      </c>
      <c r="AE10" s="217" t="s">
        <v>221</v>
      </c>
      <c r="AF10" s="217" t="s">
        <v>222</v>
      </c>
      <c r="AG10" s="217" t="s">
        <v>223</v>
      </c>
      <c r="AH10" s="217" t="s">
        <v>224</v>
      </c>
      <c r="AI10" s="217" t="s">
        <v>225</v>
      </c>
      <c r="AJ10" s="217" t="s">
        <v>226</v>
      </c>
      <c r="AK10" s="217" t="s">
        <v>227</v>
      </c>
      <c r="AL10" s="217" t="s">
        <v>228</v>
      </c>
      <c r="AM10" s="217" t="s">
        <v>229</v>
      </c>
      <c r="AN10" s="217" t="s">
        <v>230</v>
      </c>
      <c r="AO10" s="217" t="s">
        <v>231</v>
      </c>
      <c r="AP10" s="217" t="s">
        <v>232</v>
      </c>
      <c r="AQ10" s="217" t="s">
        <v>233</v>
      </c>
      <c r="AR10" s="182">
        <v>30</v>
      </c>
    </row>
    <row customHeight="1" ht="12" hidden="1">
      <c r="D11" s="247" t="s">
        <v>98</v>
      </c>
      <c r="E11" s="247" t="s">
        <v>101</v>
      </c>
      <c r="F11" s="247"/>
      <c r="G11" s="247" t="s">
        <v>89</v>
      </c>
      <c r="H11" s="248" t="s">
        <v>109</v>
      </c>
      <c r="I11" s="248"/>
      <c r="J11" s="247" t="s">
        <v>91</v>
      </c>
      <c r="K11" s="247" t="s">
        <v>92</v>
      </c>
      <c r="L11" s="248" t="s">
        <v>118</v>
      </c>
      <c r="M11" s="248"/>
      <c r="N11" s="247" t="s">
        <v>112</v>
      </c>
      <c r="O11" s="247" t="s">
        <v>115</v>
      </c>
      <c r="P11" s="248" t="s">
        <v>128</v>
      </c>
      <c r="Q11" s="248"/>
      <c r="R11" s="247" t="s">
        <v>132</v>
      </c>
      <c r="S11" s="247" t="s">
        <v>128</v>
      </c>
      <c r="T11" s="248" t="s">
        <v>132</v>
      </c>
      <c r="U11" s="248"/>
      <c r="V11" s="247" t="s">
        <v>119</v>
      </c>
      <c r="W11" s="247" t="s">
        <v>122</v>
      </c>
      <c r="AR11" s="151">
        <v>0</v>
      </c>
    </row>
    <row customHeight="1" ht="14.25" hidden="1">
      <c r="D12" s="172">
        <v>0</v>
      </c>
      <c r="E12" s="152"/>
      <c r="F12" s="152"/>
      <c r="G12" s="152"/>
      <c r="H12" s="249"/>
      <c r="I12" s="249"/>
      <c r="J12" s="208"/>
      <c r="K12" s="208"/>
      <c r="L12" s="208"/>
      <c r="M12" s="208"/>
      <c r="N12" s="250"/>
      <c r="O12" s="208"/>
      <c r="P12" s="208"/>
      <c r="Q12" s="208"/>
      <c r="R12" s="251"/>
      <c r="S12" s="208"/>
      <c r="T12" s="208"/>
      <c r="U12" s="208"/>
      <c r="V12" s="251"/>
      <c r="W12" s="208"/>
      <c r="AR12" s="182">
        <v>0</v>
      </c>
    </row>
    <row customHeight="1" ht="17.25" hidden="1">
      <c r="D13" s="252">
        <v>1</v>
      </c>
      <c r="E13" s="253" t="s">
        <v>234</v>
      </c>
      <c r="F13" s="254" t="s">
        <v>19</v>
      </c>
      <c r="G13" s="253"/>
      <c r="H13" s="255"/>
      <c r="I13" s="256"/>
      <c r="J13" s="257"/>
      <c r="K13" s="258"/>
      <c r="L13" s="258"/>
      <c r="M13" s="258"/>
      <c r="N13" s="259"/>
      <c r="O13" s="258"/>
      <c r="P13" s="258"/>
      <c r="Q13" s="258"/>
      <c r="R13" s="260"/>
      <c r="S13" s="258"/>
      <c r="T13" s="258"/>
      <c r="U13" s="258"/>
      <c r="V13" s="260"/>
      <c r="W13" s="261"/>
      <c r="AC13" s="262" t="s">
        <v>235</v>
      </c>
      <c r="AD13" s="262" t="s">
        <v>236</v>
      </c>
      <c r="AE13" s="262" t="s">
        <v>237</v>
      </c>
      <c r="AF13" s="262" t="s">
        <v>238</v>
      </c>
      <c r="AG13" s="262" t="s">
        <v>239</v>
      </c>
      <c r="AH13" s="26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262" t="str">
        <f>IF($G$13=0,"",$G$13)</f>
        <v/>
      </c>
      <c r="AJ13" s="262" t="str">
        <f>IF($J$13=0,"",$J$13)</f>
        <v/>
      </c>
      <c r="AK13" s="262" t="str">
        <f>IF($K$13="нет","без дифференциации",IF($N$13=0,"",$N$13))</f>
        <v/>
      </c>
      <c r="AL13" s="262" t="str">
        <f>IF($O$13="нет","без дифференциации",IF($R$13=0,"",$R$13))</f>
        <v/>
      </c>
      <c r="AM13" s="262" t="str">
        <f>IF($S$13="нет","без дифференциации",IF($V$13=0,"",$V$13))</f>
        <v/>
      </c>
      <c r="AN13" s="262">
        <f>$I$13</f>
        <v>0</v>
      </c>
      <c r="AO13" s="262" t="str">
        <f>$I$13&amp;"."&amp;$M$13</f>
        <v>.</v>
      </c>
      <c r="AP13" s="262" t="str">
        <f>$I$13&amp;"."&amp;$M$13&amp;"."&amp;$Q$13</f>
        <v>..</v>
      </c>
      <c r="AQ13" s="262" t="str">
        <f>$I$13&amp;"."&amp;$M$13&amp;"."&amp;$Q$13&amp;"."&amp;$U$13</f>
        <v>...</v>
      </c>
      <c r="AR13" s="182">
        <v>0</v>
      </c>
    </row>
    <row customHeight="1" ht="17.25" hidden="1">
      <c r="D14" s="252"/>
      <c r="E14" s="253"/>
      <c r="F14" s="263"/>
      <c r="G14" s="253"/>
      <c r="H14" s="264"/>
      <c r="W14" s="265"/>
      <c r="AR14" s="182">
        <v>0</v>
      </c>
    </row>
    <row customHeight="1" ht="17.25" hidden="1">
      <c r="D15" s="252"/>
      <c r="E15" s="253"/>
      <c r="F15" s="263"/>
      <c r="G15" s="253"/>
      <c r="H15" s="264"/>
      <c r="W15" s="265"/>
      <c r="AR15" s="182">
        <v>0</v>
      </c>
    </row>
    <row customHeight="1" ht="17.25" hidden="1">
      <c r="D16" s="252"/>
      <c r="E16" s="253"/>
      <c r="F16" s="263"/>
      <c r="G16" s="253"/>
      <c r="H16" s="264"/>
      <c r="W16" s="265"/>
      <c r="AR16" s="182">
        <v>0</v>
      </c>
    </row>
    <row customHeight="1" ht="17.25" hidden="1">
      <c r="D17" s="219"/>
      <c r="E17" s="266"/>
      <c r="F17" s="267"/>
      <c r="G17" s="266"/>
      <c r="H17" s="268"/>
      <c r="I17" s="269"/>
      <c r="J17" s="269"/>
      <c r="K17" s="269"/>
      <c r="L17" s="269"/>
      <c r="M17" s="269"/>
      <c r="N17" s="269"/>
      <c r="O17" s="269"/>
      <c r="P17" s="269"/>
      <c r="Q17" s="269"/>
      <c r="R17" s="269"/>
      <c r="S17" s="270"/>
      <c r="T17" s="270"/>
      <c r="U17" s="270"/>
      <c r="V17" s="270"/>
      <c r="W17" s="271"/>
      <c r="AR17" s="182">
        <v>0</v>
      </c>
    </row>
    <row customHeight="1" ht="17.25" hidden="1">
      <c r="D18" s="252">
        <v>2</v>
      </c>
      <c r="E18" s="272"/>
      <c r="F18" s="254" t="s">
        <v>19</v>
      </c>
      <c r="G18" s="253"/>
      <c r="H18" s="255"/>
      <c r="I18" s="256"/>
      <c r="J18" s="257"/>
      <c r="K18" s="258"/>
      <c r="L18" s="258"/>
      <c r="M18" s="258"/>
      <c r="N18" s="259"/>
      <c r="O18" s="258"/>
      <c r="P18" s="258"/>
      <c r="Q18" s="258"/>
      <c r="R18" s="260"/>
      <c r="S18" s="258"/>
      <c r="T18" s="258"/>
      <c r="U18" s="258"/>
      <c r="V18" s="260"/>
      <c r="W18" s="261"/>
      <c r="AC18" s="262" t="s">
        <v>240</v>
      </c>
      <c r="AD18" s="262" t="s">
        <v>241</v>
      </c>
      <c r="AE18" s="262" t="s">
        <v>242</v>
      </c>
      <c r="AF18" s="262" t="s">
        <v>243</v>
      </c>
      <c r="AG18" s="262" t="s">
        <v>244</v>
      </c>
      <c r="AH18" s="262" t="str">
        <f>IF($E$18=0,"",$E$18)</f>
        <v/>
      </c>
      <c r="AI18" s="262" t="str">
        <f>IF($G$18=0,"",$G$18)</f>
        <v/>
      </c>
      <c r="AJ18" s="262" t="str">
        <f>IF($J$18=0,"",$J$18)</f>
        <v/>
      </c>
      <c r="AK18" s="262" t="str">
        <f>IF($K$18="нет","без дифференциации",IF($N$18=0,"",$N$18))</f>
        <v/>
      </c>
      <c r="AL18" s="262" t="str">
        <f>IF($O$18="нет","без дифференциации",IF($R$18=0,"",$R$18))</f>
        <v/>
      </c>
      <c r="AM18" s="262" t="str">
        <f>IF($S$18="нет","без дифференциации",IF($V$18=0,"",$V$18))</f>
        <v/>
      </c>
      <c r="AN18" s="273">
        <f>$I$18</f>
        <v>0</v>
      </c>
      <c r="AO18" s="262" t="str">
        <f>$I$18&amp;"."&amp;$M$18</f>
        <v>.</v>
      </c>
      <c r="AP18" s="217" t="str">
        <f>$I$18&amp;"."&amp;$M$18&amp;"."&amp;$Q$18</f>
        <v>..</v>
      </c>
      <c r="AQ18" s="217" t="str">
        <f>$I$18&amp;"."&amp;$M$18&amp;"."&amp;$Q$18&amp;"."&amp;$U$18</f>
        <v>...</v>
      </c>
      <c r="AR18" s="182">
        <v>0</v>
      </c>
    </row>
    <row customHeight="1" ht="17.25" hidden="1">
      <c r="D19" s="252"/>
      <c r="E19" s="272"/>
      <c r="F19" s="263"/>
      <c r="G19" s="253"/>
      <c r="H19" s="264"/>
      <c r="W19" s="265"/>
      <c r="AR19" s="182">
        <v>0</v>
      </c>
    </row>
    <row customHeight="1" ht="17.25" hidden="1">
      <c r="D20" s="219"/>
      <c r="E20" s="274"/>
      <c r="F20" s="263"/>
      <c r="G20" s="266"/>
      <c r="H20" s="264"/>
      <c r="W20" s="265"/>
      <c r="AR20" s="182">
        <v>0</v>
      </c>
    </row>
    <row customHeight="1" ht="17.25" hidden="1">
      <c r="D21" s="219"/>
      <c r="E21" s="274"/>
      <c r="F21" s="263"/>
      <c r="G21" s="266"/>
      <c r="H21" s="264"/>
      <c r="W21" s="265"/>
      <c r="AR21" s="182">
        <v>0</v>
      </c>
    </row>
    <row customHeight="1" ht="17.25" hidden="1">
      <c r="D22" s="219"/>
      <c r="E22" s="274"/>
      <c r="F22" s="267"/>
      <c r="G22" s="266"/>
      <c r="H22" s="268"/>
      <c r="I22" s="269"/>
      <c r="J22" s="269"/>
      <c r="K22" s="269"/>
      <c r="L22" s="269"/>
      <c r="M22" s="269"/>
      <c r="N22" s="269"/>
      <c r="O22" s="269"/>
      <c r="P22" s="269"/>
      <c r="Q22" s="269"/>
      <c r="R22" s="269"/>
      <c r="S22" s="270"/>
      <c r="T22" s="270"/>
      <c r="U22" s="270"/>
      <c r="V22" s="270"/>
      <c r="W22" s="271"/>
      <c r="AR22" s="182">
        <v>0</v>
      </c>
    </row>
    <row customHeight="1" ht="17.25" hidden="1">
      <c r="D23" s="252">
        <v>2</v>
      </c>
      <c r="E23" s="253" t="s">
        <v>245</v>
      </c>
      <c r="F23" s="254" t="s">
        <v>19</v>
      </c>
      <c r="G23" s="253"/>
      <c r="H23" s="255"/>
      <c r="I23" s="256"/>
      <c r="J23" s="257"/>
      <c r="K23" s="258"/>
      <c r="L23" s="258"/>
      <c r="M23" s="258"/>
      <c r="N23" s="259"/>
      <c r="O23" s="258"/>
      <c r="P23" s="258"/>
      <c r="Q23" s="258"/>
      <c r="R23" s="260"/>
      <c r="S23" s="258"/>
      <c r="T23" s="258"/>
      <c r="U23" s="258"/>
      <c r="V23" s="260"/>
      <c r="W23" s="261"/>
      <c r="AC23" s="262" t="s">
        <v>240</v>
      </c>
      <c r="AD23" s="262" t="s">
        <v>241</v>
      </c>
      <c r="AE23" s="262" t="s">
        <v>242</v>
      </c>
      <c r="AF23" s="262" t="s">
        <v>243</v>
      </c>
      <c r="AG23" s="262" t="s">
        <v>244</v>
      </c>
      <c r="AH23" s="262" t="str">
        <f>IF($E$23=0,"",$E$23)</f>
        <v>Тарифы на тепловую энергию (мощность), поставляемую теплоснабжающими организациями потребителям, другим теплоснабжающим организациям</v>
      </c>
      <c r="AI23" s="262" t="str">
        <f>IF($G$23=0,"",$G$23)</f>
        <v/>
      </c>
      <c r="AJ23" s="262" t="str">
        <f>IF($J$23=0,"",$J$23)</f>
        <v/>
      </c>
      <c r="AK23" s="262" t="str">
        <f>IF($K$23="нет","без дифференциации",IF($N$23=0,"",$N$23))</f>
        <v/>
      </c>
      <c r="AL23" s="262" t="str">
        <f>IF($O$23="нет","без дифференциации",IF($R$23=0,"",$R$23))</f>
        <v/>
      </c>
      <c r="AM23" s="262" t="str">
        <f>IF($S$23="нет","без дифференциации",IF($V$23=0,"",$V$23))</f>
        <v/>
      </c>
      <c r="AN23" s="273">
        <f>$I$23</f>
        <v>0</v>
      </c>
      <c r="AO23" s="262" t="str">
        <f>$I$23&amp;"."&amp;$M$23</f>
        <v>.</v>
      </c>
      <c r="AP23" s="217" t="str">
        <f>$I$23&amp;"."&amp;$M$23&amp;"."&amp;$Q$23</f>
        <v>..</v>
      </c>
      <c r="AQ23" s="217" t="str">
        <f>$I$23&amp;"."&amp;$M$23&amp;"."&amp;$Q$23&amp;"."&amp;$U$23</f>
        <v>...</v>
      </c>
      <c r="AR23" s="182">
        <v>0</v>
      </c>
    </row>
    <row customHeight="1" ht="17.25" hidden="1">
      <c r="D24" s="252"/>
      <c r="E24" s="253"/>
      <c r="F24" s="263"/>
      <c r="G24" s="253"/>
      <c r="H24" s="264"/>
      <c r="W24" s="265"/>
      <c r="AR24" s="182">
        <v>0</v>
      </c>
    </row>
    <row customHeight="1" ht="17.25" hidden="1">
      <c r="D25" s="219"/>
      <c r="E25" s="266"/>
      <c r="F25" s="263"/>
      <c r="G25" s="266"/>
      <c r="H25" s="264"/>
      <c r="W25" s="265"/>
      <c r="AR25" s="182">
        <v>0</v>
      </c>
    </row>
    <row customHeight="1" ht="17.25" hidden="1">
      <c r="D26" s="219"/>
      <c r="E26" s="266"/>
      <c r="F26" s="263"/>
      <c r="G26" s="266"/>
      <c r="H26" s="264"/>
      <c r="W26" s="265"/>
      <c r="AR26" s="182">
        <v>0</v>
      </c>
    </row>
    <row customHeight="1" ht="17.25" hidden="1">
      <c r="D27" s="219"/>
      <c r="E27" s="266"/>
      <c r="F27" s="267"/>
      <c r="G27" s="266"/>
      <c r="H27" s="268"/>
      <c r="I27" s="269"/>
      <c r="J27" s="269"/>
      <c r="K27" s="269"/>
      <c r="L27" s="269"/>
      <c r="M27" s="269"/>
      <c r="N27" s="269"/>
      <c r="O27" s="269"/>
      <c r="P27" s="269"/>
      <c r="Q27" s="269"/>
      <c r="R27" s="269"/>
      <c r="S27" s="270"/>
      <c r="T27" s="270"/>
      <c r="U27" s="270"/>
      <c r="V27" s="270"/>
      <c r="W27" s="271"/>
      <c r="AR27" s="182">
        <v>0</v>
      </c>
    </row>
    <row customHeight="1" ht="17.25" hidden="1">
      <c r="D28" s="252">
        <v>3</v>
      </c>
      <c r="E28" s="253" t="s">
        <v>246</v>
      </c>
      <c r="F28" s="254" t="s">
        <v>19</v>
      </c>
      <c r="G28" s="253"/>
      <c r="H28" s="255"/>
      <c r="I28" s="256"/>
      <c r="J28" s="257"/>
      <c r="K28" s="258"/>
      <c r="L28" s="258"/>
      <c r="M28" s="258"/>
      <c r="N28" s="259"/>
      <c r="O28" s="258"/>
      <c r="P28" s="258"/>
      <c r="Q28" s="258"/>
      <c r="R28" s="260"/>
      <c r="S28" s="258"/>
      <c r="T28" s="258"/>
      <c r="U28" s="258"/>
      <c r="V28" s="260"/>
      <c r="W28" s="261"/>
      <c r="AC28" s="262" t="s">
        <v>247</v>
      </c>
      <c r="AD28" s="262" t="s">
        <v>248</v>
      </c>
      <c r="AE28" s="262" t="s">
        <v>249</v>
      </c>
      <c r="AF28" s="262" t="s">
        <v>250</v>
      </c>
      <c r="AG28" s="262" t="s">
        <v>251</v>
      </c>
      <c r="AH28" s="262" t="str">
        <f>IF($E$28=0,"",$E$28)</f>
        <v>Тарифы на теплоноситель, поставляемый теплоснабжающими организациями потребителям, другим теплоснабжающим организациям</v>
      </c>
      <c r="AI28" s="262" t="str">
        <f>IF($G$28=0,"",$G$28)</f>
        <v/>
      </c>
      <c r="AJ28" s="262" t="str">
        <f>IF($J$28=0,"",$J$28)</f>
        <v/>
      </c>
      <c r="AK28" s="262" t="str">
        <f>IF($K$28="нет","без дифференциации",IF($N$28=0,"",$N$28))</f>
        <v/>
      </c>
      <c r="AL28" s="262" t="str">
        <f>IF($O$28="нет","без дифференциации",IF($R$28=0,"",$R$28))</f>
        <v/>
      </c>
      <c r="AM28" s="262" t="str">
        <f>IF($S$28="нет","без дифференциации",IF($V$28=0,"",$V$28))</f>
        <v/>
      </c>
      <c r="AN28" s="273">
        <f>$I$28</f>
        <v>0</v>
      </c>
      <c r="AO28" s="262" t="str">
        <f>$I$28&amp;"."&amp;$M$28</f>
        <v>.</v>
      </c>
      <c r="AP28" s="217" t="str">
        <f>$I$28&amp;"."&amp;$M$28&amp;"."&amp;$Q$28</f>
        <v>..</v>
      </c>
      <c r="AQ28" s="217" t="str">
        <f>$I$28&amp;"."&amp;$M$28&amp;"."&amp;$Q$28&amp;"."&amp;$U$28</f>
        <v>...</v>
      </c>
      <c r="AR28" s="182">
        <v>0</v>
      </c>
    </row>
    <row customHeight="1" ht="17.25" hidden="1">
      <c r="D29" s="252"/>
      <c r="E29" s="253"/>
      <c r="F29" s="263"/>
      <c r="G29" s="253"/>
      <c r="H29" s="264"/>
      <c r="W29" s="265"/>
      <c r="AR29" s="182">
        <v>0</v>
      </c>
    </row>
    <row customHeight="1" ht="17.25" hidden="1">
      <c r="D30" s="219"/>
      <c r="E30" s="266"/>
      <c r="F30" s="263"/>
      <c r="G30" s="266"/>
      <c r="H30" s="264"/>
      <c r="W30" s="265"/>
      <c r="AR30" s="182">
        <v>0</v>
      </c>
    </row>
    <row customHeight="1" ht="17.25" hidden="1">
      <c r="D31" s="219"/>
      <c r="E31" s="266"/>
      <c r="F31" s="263"/>
      <c r="G31" s="266"/>
      <c r="H31" s="264"/>
      <c r="W31" s="265"/>
      <c r="AR31" s="182">
        <v>0</v>
      </c>
    </row>
    <row customHeight="1" ht="17.25" hidden="1">
      <c r="D32" s="219"/>
      <c r="E32" s="266"/>
      <c r="F32" s="267"/>
      <c r="G32" s="266"/>
      <c r="H32" s="268"/>
      <c r="I32" s="269"/>
      <c r="J32" s="269"/>
      <c r="K32" s="269"/>
      <c r="L32" s="269"/>
      <c r="M32" s="269"/>
      <c r="N32" s="269"/>
      <c r="O32" s="269"/>
      <c r="P32" s="269"/>
      <c r="Q32" s="269"/>
      <c r="R32" s="269"/>
      <c r="S32" s="270"/>
      <c r="T32" s="270"/>
      <c r="U32" s="270"/>
      <c r="V32" s="270"/>
      <c r="W32" s="271"/>
      <c r="AR32" s="182">
        <v>0</v>
      </c>
    </row>
    <row customHeight="1" ht="17.25" hidden="1">
      <c r="D33" s="252">
        <v>4</v>
      </c>
      <c r="E33" s="253" t="s">
        <v>252</v>
      </c>
      <c r="F33" s="254" t="s">
        <v>19</v>
      </c>
      <c r="G33" s="253"/>
      <c r="H33" s="255"/>
      <c r="I33" s="256"/>
      <c r="J33" s="257"/>
      <c r="K33" s="258"/>
      <c r="L33" s="258"/>
      <c r="M33" s="258"/>
      <c r="N33" s="259"/>
      <c r="O33" s="258"/>
      <c r="P33" s="258"/>
      <c r="Q33" s="258"/>
      <c r="R33" s="260"/>
      <c r="S33" s="258"/>
      <c r="T33" s="258"/>
      <c r="U33" s="258"/>
      <c r="V33" s="260"/>
      <c r="W33" s="261"/>
      <c r="AC33" s="262" t="s">
        <v>253</v>
      </c>
      <c r="AD33" s="262" t="s">
        <v>254</v>
      </c>
      <c r="AE33" s="262" t="s">
        <v>255</v>
      </c>
      <c r="AF33" s="262" t="s">
        <v>256</v>
      </c>
      <c r="AG33" s="262" t="s">
        <v>257</v>
      </c>
      <c r="AH33" s="26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262" t="str">
        <f>IF($G$33=0,"",$G$33)</f>
        <v/>
      </c>
      <c r="AJ33" s="262" t="str">
        <f>IF($J$33=0,"",$J$33)</f>
        <v/>
      </c>
      <c r="AK33" s="262" t="str">
        <f>IF($K$33="нет","без дифференциации",IF($N$33=0,"",$N$33))</f>
        <v/>
      </c>
      <c r="AL33" s="262" t="str">
        <f>IF($O$33="нет","без дифференциации",IF($R$33=0,"",$R$33))</f>
        <v/>
      </c>
      <c r="AM33" s="262" t="str">
        <f>IF($S$33="нет","без дифференциации",IF($V$33=0,"",$V$33))</f>
        <v/>
      </c>
      <c r="AN33" s="273">
        <f>$I$33</f>
        <v>0</v>
      </c>
      <c r="AO33" s="262" t="str">
        <f>$I$33&amp;"."&amp;$M$33</f>
        <v>.</v>
      </c>
      <c r="AP33" s="217" t="str">
        <f>$I$33&amp;"."&amp;$M$33&amp;"."&amp;$Q$33</f>
        <v>..</v>
      </c>
      <c r="AQ33" s="217" t="str">
        <f>$I$33&amp;"."&amp;$M$33&amp;"."&amp;$Q$33&amp;"."&amp;$U$33</f>
        <v>...</v>
      </c>
      <c r="AR33" s="182">
        <v>0</v>
      </c>
    </row>
    <row customHeight="1" ht="17.25" hidden="1">
      <c r="D34" s="252"/>
      <c r="E34" s="253"/>
      <c r="F34" s="263"/>
      <c r="G34" s="253"/>
      <c r="H34" s="264"/>
      <c r="W34" s="265"/>
      <c r="AR34" s="182">
        <v>0</v>
      </c>
    </row>
    <row customHeight="1" ht="17.25" hidden="1">
      <c r="D35" s="219"/>
      <c r="E35" s="266"/>
      <c r="F35" s="263"/>
      <c r="G35" s="266"/>
      <c r="H35" s="264"/>
      <c r="W35" s="265"/>
      <c r="AR35" s="182">
        <v>0</v>
      </c>
    </row>
    <row customHeight="1" ht="17.25" hidden="1">
      <c r="D36" s="219"/>
      <c r="E36" s="266"/>
      <c r="F36" s="263"/>
      <c r="G36" s="266"/>
      <c r="H36" s="264"/>
      <c r="W36" s="265"/>
      <c r="AR36" s="182">
        <v>0</v>
      </c>
    </row>
    <row customHeight="1" ht="17.25" hidden="1">
      <c r="D37" s="219"/>
      <c r="E37" s="266"/>
      <c r="F37" s="267"/>
      <c r="G37" s="266"/>
      <c r="H37" s="268"/>
      <c r="I37" s="269"/>
      <c r="J37" s="269"/>
      <c r="K37" s="269"/>
      <c r="L37" s="269"/>
      <c r="M37" s="269"/>
      <c r="N37" s="269"/>
      <c r="O37" s="269"/>
      <c r="P37" s="269"/>
      <c r="Q37" s="269"/>
      <c r="R37" s="269"/>
      <c r="S37" s="270"/>
      <c r="T37" s="270"/>
      <c r="U37" s="270"/>
      <c r="V37" s="270"/>
      <c r="W37" s="271"/>
      <c r="AR37" s="182">
        <v>0</v>
      </c>
    </row>
    <row customHeight="1" ht="17.25" hidden="1">
      <c r="D38" s="252">
        <v>5</v>
      </c>
      <c r="E38" s="253" t="s">
        <v>258</v>
      </c>
      <c r="F38" s="254" t="s">
        <v>19</v>
      </c>
      <c r="G38" s="253"/>
      <c r="H38" s="255"/>
      <c r="I38" s="256"/>
      <c r="J38" s="257"/>
      <c r="K38" s="258"/>
      <c r="L38" s="258"/>
      <c r="M38" s="258"/>
      <c r="N38" s="259"/>
      <c r="O38" s="258"/>
      <c r="P38" s="258"/>
      <c r="Q38" s="258"/>
      <c r="R38" s="260"/>
      <c r="S38" s="258"/>
      <c r="T38" s="258"/>
      <c r="U38" s="258"/>
      <c r="V38" s="260"/>
      <c r="W38" s="261"/>
      <c r="AC38" s="262" t="s">
        <v>259</v>
      </c>
      <c r="AD38" s="262" t="s">
        <v>260</v>
      </c>
      <c r="AE38" s="262" t="s">
        <v>261</v>
      </c>
      <c r="AF38" s="262" t="s">
        <v>262</v>
      </c>
      <c r="AG38" s="262" t="s">
        <v>263</v>
      </c>
      <c r="AH38" s="262" t="str">
        <f>IF($E$38=0,"",$E$38)</f>
        <v>Тарифы на услуги по передаче тепловой энергии</v>
      </c>
      <c r="AI38" s="262" t="str">
        <f>IF($G$38=0,"",$G$38)</f>
        <v/>
      </c>
      <c r="AJ38" s="262" t="str">
        <f>IF($J$38=0,"",$J$38)</f>
        <v/>
      </c>
      <c r="AK38" s="262" t="str">
        <f>IF($K$38="нет","без дифференциации",IF($N$38=0,"",$N$38))</f>
        <v/>
      </c>
      <c r="AL38" s="262" t="str">
        <f>IF($O$38="нет","без дифференциации",IF($R$38=0,"",$R$38))</f>
        <v/>
      </c>
      <c r="AM38" s="262" t="str">
        <f>IF($S$38="нет","без дифференциации",IF($V$38=0,"",$V$38))</f>
        <v/>
      </c>
      <c r="AN38" s="273">
        <f>$I$38</f>
        <v>0</v>
      </c>
      <c r="AO38" s="262" t="str">
        <f>$I$38&amp;"."&amp;$M$38</f>
        <v>.</v>
      </c>
      <c r="AP38" s="217" t="str">
        <f>$I$38&amp;"."&amp;$M$38&amp;"."&amp;$Q$38</f>
        <v>..</v>
      </c>
      <c r="AQ38" s="217" t="str">
        <f>$I$38&amp;"."&amp;$M$38&amp;"."&amp;$Q$38&amp;"."&amp;$U$38</f>
        <v>...</v>
      </c>
      <c r="AR38" s="182">
        <v>0</v>
      </c>
    </row>
    <row customHeight="1" ht="17.25" hidden="1">
      <c r="D39" s="252"/>
      <c r="E39" s="253"/>
      <c r="F39" s="263"/>
      <c r="G39" s="253"/>
      <c r="H39" s="264"/>
      <c r="W39" s="265"/>
      <c r="AR39" s="182">
        <v>0</v>
      </c>
    </row>
    <row customHeight="1" ht="17.25" hidden="1">
      <c r="D40" s="219"/>
      <c r="E40" s="266"/>
      <c r="F40" s="263"/>
      <c r="G40" s="266"/>
      <c r="H40" s="264"/>
      <c r="W40" s="265"/>
      <c r="AR40" s="182">
        <v>0</v>
      </c>
    </row>
    <row customHeight="1" ht="17.25" hidden="1">
      <c r="D41" s="219"/>
      <c r="E41" s="266"/>
      <c r="F41" s="263"/>
      <c r="G41" s="266"/>
      <c r="H41" s="264"/>
      <c r="W41" s="265"/>
      <c r="AR41" s="182">
        <v>0</v>
      </c>
    </row>
    <row customHeight="1" ht="17.25" hidden="1">
      <c r="D42" s="219"/>
      <c r="E42" s="266"/>
      <c r="F42" s="267"/>
      <c r="G42" s="266"/>
      <c r="H42" s="268"/>
      <c r="I42" s="269"/>
      <c r="J42" s="269"/>
      <c r="K42" s="269"/>
      <c r="L42" s="269"/>
      <c r="M42" s="269"/>
      <c r="N42" s="269"/>
      <c r="O42" s="269"/>
      <c r="P42" s="269"/>
      <c r="Q42" s="269"/>
      <c r="R42" s="269"/>
      <c r="S42" s="270"/>
      <c r="T42" s="270"/>
      <c r="U42" s="270"/>
      <c r="V42" s="270"/>
      <c r="W42" s="271"/>
      <c r="AR42" s="182">
        <v>0</v>
      </c>
    </row>
    <row customHeight="1" ht="17.25" hidden="1">
      <c r="D43" s="252">
        <v>6</v>
      </c>
      <c r="E43" s="253" t="s">
        <v>264</v>
      </c>
      <c r="F43" s="254" t="s">
        <v>19</v>
      </c>
      <c r="G43" s="253"/>
      <c r="H43" s="255"/>
      <c r="I43" s="256"/>
      <c r="J43" s="257"/>
      <c r="K43" s="258"/>
      <c r="L43" s="258"/>
      <c r="M43" s="258"/>
      <c r="N43" s="259"/>
      <c r="O43" s="258"/>
      <c r="P43" s="258"/>
      <c r="Q43" s="258"/>
      <c r="R43" s="260"/>
      <c r="S43" s="258"/>
      <c r="T43" s="258"/>
      <c r="U43" s="258"/>
      <c r="V43" s="260"/>
      <c r="W43" s="261"/>
      <c r="AC43" s="262" t="s">
        <v>265</v>
      </c>
      <c r="AD43" s="262" t="s">
        <v>266</v>
      </c>
      <c r="AE43" s="262" t="s">
        <v>267</v>
      </c>
      <c r="AF43" s="262" t="s">
        <v>268</v>
      </c>
      <c r="AG43" s="262" t="s">
        <v>269</v>
      </c>
      <c r="AH43" s="262" t="str">
        <f>IF($E$43=0,"",$E$43)</f>
        <v>Тарифы на услуги по передаче теплоносителя</v>
      </c>
      <c r="AI43" s="262" t="str">
        <f>IF($G$43=0,"",$G$43)</f>
        <v/>
      </c>
      <c r="AJ43" s="262" t="str">
        <f>IF($J$43=0,"",$J$43)</f>
        <v/>
      </c>
      <c r="AK43" s="262" t="str">
        <f>IF($K$43="нет","без дифференциации",IF($N$43=0,"",$N$43))</f>
        <v/>
      </c>
      <c r="AL43" s="262" t="str">
        <f>IF($O$43="нет","без дифференциации",IF($R$43=0,"",$R$43))</f>
        <v/>
      </c>
      <c r="AM43" s="262" t="str">
        <f>IF($S$43="нет","без дифференциации",IF($V$43=0,"",$V$43))</f>
        <v/>
      </c>
      <c r="AN43" s="273">
        <f>$I$43</f>
        <v>0</v>
      </c>
      <c r="AO43" s="262" t="str">
        <f>$I$43&amp;"."&amp;$M$43</f>
        <v>.</v>
      </c>
      <c r="AP43" s="217" t="str">
        <f>$I$43&amp;"."&amp;$M$43&amp;"."&amp;$Q$43</f>
        <v>..</v>
      </c>
      <c r="AQ43" s="217" t="str">
        <f>$I$43&amp;"."&amp;$M$43&amp;"."&amp;$Q$43&amp;"."&amp;$U$43</f>
        <v>...</v>
      </c>
      <c r="AR43" s="182">
        <v>0</v>
      </c>
    </row>
    <row customHeight="1" ht="17.25" hidden="1">
      <c r="D44" s="252"/>
      <c r="E44" s="253"/>
      <c r="F44" s="263"/>
      <c r="G44" s="253"/>
      <c r="H44" s="264"/>
      <c r="W44" s="265"/>
      <c r="AR44" s="182">
        <v>0</v>
      </c>
    </row>
    <row customHeight="1" ht="17.25" hidden="1">
      <c r="D45" s="219"/>
      <c r="E45" s="266"/>
      <c r="F45" s="263"/>
      <c r="G45" s="266"/>
      <c r="H45" s="264"/>
      <c r="W45" s="265"/>
      <c r="AR45" s="182">
        <v>0</v>
      </c>
    </row>
    <row customHeight="1" ht="17.25" hidden="1">
      <c r="D46" s="219"/>
      <c r="E46" s="266"/>
      <c r="F46" s="263"/>
      <c r="G46" s="266"/>
      <c r="H46" s="264"/>
      <c r="W46" s="265"/>
      <c r="AR46" s="182">
        <v>0</v>
      </c>
    </row>
    <row customHeight="1" ht="17.25" hidden="1">
      <c r="D47" s="219"/>
      <c r="E47" s="266"/>
      <c r="F47" s="267"/>
      <c r="G47" s="266"/>
      <c r="H47" s="268"/>
      <c r="I47" s="269"/>
      <c r="J47" s="269"/>
      <c r="K47" s="269"/>
      <c r="L47" s="269"/>
      <c r="M47" s="269"/>
      <c r="N47" s="269"/>
      <c r="O47" s="269"/>
      <c r="P47" s="269"/>
      <c r="Q47" s="269"/>
      <c r="R47" s="269"/>
      <c r="S47" s="270"/>
      <c r="T47" s="270"/>
      <c r="U47" s="270"/>
      <c r="V47" s="270"/>
      <c r="W47" s="271"/>
      <c r="AR47" s="182">
        <v>0</v>
      </c>
    </row>
    <row customHeight="1" ht="17.25" hidden="1">
      <c r="D48" s="275">
        <v>7</v>
      </c>
      <c r="E48" s="276" t="s">
        <v>270</v>
      </c>
      <c r="F48" s="254" t="s">
        <v>19</v>
      </c>
      <c r="G48" s="276"/>
      <c r="H48" s="255"/>
      <c r="I48" s="256"/>
      <c r="J48" s="257"/>
      <c r="K48" s="258"/>
      <c r="L48" s="258"/>
      <c r="M48" s="258"/>
      <c r="N48" s="259"/>
      <c r="O48" s="258"/>
      <c r="P48" s="258"/>
      <c r="Q48" s="258"/>
      <c r="R48" s="260"/>
      <c r="S48" s="258"/>
      <c r="T48" s="258"/>
      <c r="U48" s="258"/>
      <c r="V48" s="260"/>
      <c r="W48" s="261"/>
      <c r="AC48" s="262" t="s">
        <v>271</v>
      </c>
      <c r="AD48" s="262" t="s">
        <v>272</v>
      </c>
      <c r="AE48" s="262" t="s">
        <v>273</v>
      </c>
      <c r="AF48" s="262" t="s">
        <v>274</v>
      </c>
      <c r="AG48" s="262" t="s">
        <v>275</v>
      </c>
      <c r="AH48" s="262" t="str">
        <f>IF($E$48=0,"",$E$48)</f>
        <v>Плата за услуги по поддержанию резервной тепловой мощности при отсутствии потребления тепловой энергии</v>
      </c>
      <c r="AI48" s="262" t="str">
        <f>IF($G$48=0,"",$G$48)</f>
        <v/>
      </c>
      <c r="AJ48" s="262" t="str">
        <f>IF($J$48=0,"",$J$48)</f>
        <v/>
      </c>
      <c r="AK48" s="262" t="str">
        <f>IF($K$48="нет","без дифференциации",IF($N$48=0,"",$N$48))</f>
        <v/>
      </c>
      <c r="AL48" s="262" t="str">
        <f>IF($O$48="нет","без дифференциации",IF($R$48=0,"",$R$48))</f>
        <v/>
      </c>
      <c r="AM48" s="262" t="str">
        <f>IF($S$48="нет","без дифференциации",IF($V$48=0,"",$V$48))</f>
        <v/>
      </c>
      <c r="AN48" s="273">
        <f>$I$48</f>
        <v>0</v>
      </c>
      <c r="AO48" s="262" t="str">
        <f>$I$48&amp;"."&amp;$M$48</f>
        <v>.</v>
      </c>
      <c r="AP48" s="217" t="str">
        <f>$I$48&amp;"."&amp;$M$48&amp;"."&amp;$Q$48</f>
        <v>..</v>
      </c>
      <c r="AQ48" s="217" t="str">
        <f>$I$48&amp;"."&amp;$M$48&amp;"."&amp;$Q$48&amp;"."&amp;$U$48</f>
        <v>...</v>
      </c>
      <c r="AR48" s="182">
        <v>0</v>
      </c>
    </row>
    <row customHeight="1" ht="17.25" hidden="1">
      <c r="D49" s="277"/>
      <c r="E49" s="278"/>
      <c r="F49" s="263"/>
      <c r="G49" s="278"/>
      <c r="H49" s="264"/>
      <c r="W49" s="265"/>
      <c r="AR49" s="182">
        <v>0</v>
      </c>
    </row>
    <row customHeight="1" ht="17.25" hidden="1">
      <c r="D50" s="277"/>
      <c r="E50" s="278"/>
      <c r="F50" s="263"/>
      <c r="G50" s="278"/>
      <c r="H50" s="264"/>
      <c r="W50" s="265"/>
      <c r="AR50" s="182">
        <v>0</v>
      </c>
    </row>
    <row customHeight="1" ht="17.25" hidden="1">
      <c r="D51" s="277"/>
      <c r="E51" s="278"/>
      <c r="F51" s="263"/>
      <c r="G51" s="278"/>
      <c r="H51" s="264"/>
      <c r="W51" s="265"/>
      <c r="AR51" s="182">
        <v>0</v>
      </c>
    </row>
    <row customHeight="1" ht="17.25" hidden="1">
      <c r="D52" s="279"/>
      <c r="E52" s="280"/>
      <c r="F52" s="267"/>
      <c r="G52" s="280"/>
      <c r="H52" s="268"/>
      <c r="I52" s="269"/>
      <c r="J52" s="269"/>
      <c r="K52" s="269"/>
      <c r="L52" s="269"/>
      <c r="M52" s="269"/>
      <c r="N52" s="269"/>
      <c r="O52" s="269"/>
      <c r="P52" s="269"/>
      <c r="Q52" s="269"/>
      <c r="R52" s="269"/>
      <c r="S52" s="270"/>
      <c r="T52" s="270"/>
      <c r="U52" s="270"/>
      <c r="V52" s="270"/>
      <c r="W52" s="271"/>
      <c r="AR52" s="182">
        <v>0</v>
      </c>
    </row>
    <row customHeight="1" ht="17.25" hidden="1">
      <c r="D53" s="252">
        <v>8</v>
      </c>
      <c r="E53" s="253" t="s">
        <v>276</v>
      </c>
      <c r="F53" s="254" t="s">
        <v>19</v>
      </c>
      <c r="G53" s="253"/>
      <c r="H53" s="255"/>
      <c r="I53" s="256"/>
      <c r="J53" s="257"/>
      <c r="K53" s="258"/>
      <c r="L53" s="258"/>
      <c r="M53" s="258"/>
      <c r="N53" s="259"/>
      <c r="O53" s="258"/>
      <c r="P53" s="258"/>
      <c r="Q53" s="258"/>
      <c r="R53" s="260"/>
      <c r="S53" s="258"/>
      <c r="T53" s="258"/>
      <c r="U53" s="258"/>
      <c r="V53" s="260"/>
      <c r="W53" s="261"/>
      <c r="AC53" s="262" t="s">
        <v>277</v>
      </c>
      <c r="AD53" s="262" t="s">
        <v>278</v>
      </c>
      <c r="AE53" s="262" t="s">
        <v>279</v>
      </c>
      <c r="AF53" s="262" t="s">
        <v>280</v>
      </c>
      <c r="AG53" s="262" t="s">
        <v>281</v>
      </c>
      <c r="AH53" s="262" t="str">
        <f>IF($E$53=0,"",$E$53)</f>
        <v>Плата за подключение (технологическое присоединение) к системе теплоснабжения</v>
      </c>
      <c r="AI53" s="262" t="str">
        <f>IF($G$53=0,"",$G$53)</f>
        <v/>
      </c>
      <c r="AJ53" s="262" t="str">
        <f>IF($J$53=0,"",$J$53)</f>
        <v/>
      </c>
      <c r="AK53" s="262" t="str">
        <f>IF($K$53="нет","без дифференциации",IF($N$53=0,"",$N$53))</f>
        <v/>
      </c>
      <c r="AL53" s="262" t="str">
        <f>IF($O$53="нет","без дифференциации",IF($R$53=0,"",$R$53))</f>
        <v/>
      </c>
      <c r="AM53" s="262" t="str">
        <f>IF($S$53="нет","без дифференциации",IF($V$53=0,"",$V$53))</f>
        <v/>
      </c>
      <c r="AN53" s="273">
        <f>$I$53</f>
        <v>0</v>
      </c>
      <c r="AO53" s="262" t="str">
        <f>$I$53&amp;"."&amp;$M$53</f>
        <v>.</v>
      </c>
      <c r="AP53" s="217" t="str">
        <f>$I$53&amp;"."&amp;$M$53&amp;"."&amp;$Q$53</f>
        <v>..</v>
      </c>
      <c r="AQ53" s="217" t="str">
        <f>$I$53&amp;"."&amp;$M$53&amp;"."&amp;$Q$53&amp;"."&amp;$U$53</f>
        <v>...</v>
      </c>
      <c r="AR53" s="182">
        <v>0</v>
      </c>
    </row>
    <row customHeight="1" ht="17.25" hidden="1">
      <c r="D54" s="252"/>
      <c r="E54" s="253"/>
      <c r="F54" s="263"/>
      <c r="G54" s="253"/>
      <c r="H54" s="264"/>
      <c r="W54" s="265"/>
      <c r="AR54" s="182">
        <v>0</v>
      </c>
    </row>
    <row customHeight="1" ht="17.25" hidden="1">
      <c r="D55" s="219"/>
      <c r="E55" s="266"/>
      <c r="F55" s="263"/>
      <c r="G55" s="266"/>
      <c r="H55" s="264"/>
      <c r="W55" s="265"/>
      <c r="AR55" s="182">
        <v>0</v>
      </c>
    </row>
    <row customHeight="1" ht="17.25" hidden="1">
      <c r="D56" s="219"/>
      <c r="E56" s="266"/>
      <c r="F56" s="263"/>
      <c r="G56" s="266"/>
      <c r="H56" s="264"/>
      <c r="W56" s="265"/>
      <c r="AR56" s="182">
        <v>0</v>
      </c>
    </row>
    <row customHeight="1" ht="17.25" hidden="1">
      <c r="D57" s="219"/>
      <c r="E57" s="266"/>
      <c r="F57" s="267"/>
      <c r="G57" s="266"/>
      <c r="H57" s="268"/>
      <c r="I57" s="269"/>
      <c r="J57" s="269"/>
      <c r="K57" s="269"/>
      <c r="L57" s="269"/>
      <c r="M57" s="269"/>
      <c r="N57" s="269"/>
      <c r="O57" s="269"/>
      <c r="P57" s="269"/>
      <c r="Q57" s="269"/>
      <c r="R57" s="269"/>
      <c r="S57" s="270"/>
      <c r="T57" s="270"/>
      <c r="U57" s="270"/>
      <c r="V57" s="270"/>
      <c r="W57" s="271"/>
      <c r="AR57" s="182">
        <v>0</v>
      </c>
    </row>
    <row customHeight="1" ht="17.25" hidden="1">
      <c r="D58" s="252">
        <v>9</v>
      </c>
      <c r="E58" s="253" t="s">
        <v>282</v>
      </c>
      <c r="F58" s="254" t="s">
        <v>19</v>
      </c>
      <c r="G58" s="253"/>
      <c r="H58" s="255"/>
      <c r="I58" s="256"/>
      <c r="J58" s="257"/>
      <c r="K58" s="258"/>
      <c r="L58" s="258"/>
      <c r="M58" s="258"/>
      <c r="N58" s="259"/>
      <c r="O58" s="258"/>
      <c r="P58" s="258"/>
      <c r="Q58" s="258"/>
      <c r="R58" s="260"/>
      <c r="S58" s="258"/>
      <c r="T58" s="258"/>
      <c r="U58" s="258"/>
      <c r="V58" s="260"/>
      <c r="W58" s="261"/>
      <c r="AC58" s="262" t="s">
        <v>283</v>
      </c>
      <c r="AD58" s="262" t="s">
        <v>284</v>
      </c>
      <c r="AE58" s="262" t="s">
        <v>285</v>
      </c>
      <c r="AF58" s="262" t="s">
        <v>286</v>
      </c>
      <c r="AG58" s="262" t="s">
        <v>287</v>
      </c>
      <c r="AH58" s="262" t="str">
        <f>IF($E$58=0,"",$E$58)</f>
        <v>Плата за подключение (технологическое присоединение) к системе теплоснабжения (индивидуальная)</v>
      </c>
      <c r="AI58" s="262" t="str">
        <f>IF($G$58=0,"",$G$58)</f>
        <v/>
      </c>
      <c r="AJ58" s="262" t="str">
        <f>IF($J$58=0,"",$J$58)</f>
        <v/>
      </c>
      <c r="AK58" s="262" t="str">
        <f>IF($K$58="нет","без дифференциации",IF($N$58=0,"",$N$58))</f>
        <v/>
      </c>
      <c r="AL58" s="262" t="str">
        <f>IF($O$58="нет","без дифференциации",IF($R$58=0,"",$R$58))</f>
        <v/>
      </c>
      <c r="AM58" s="262" t="str">
        <f>IF($S$58="нет","без дифференциации",IF($V$58=0,"",$V$58))</f>
        <v/>
      </c>
      <c r="AN58" s="273">
        <f>$I$58</f>
        <v>0</v>
      </c>
      <c r="AO58" s="262" t="str">
        <f>$I$58&amp;"."&amp;$M$58</f>
        <v>.</v>
      </c>
      <c r="AP58" s="217" t="str">
        <f>$I$58&amp;"."&amp;$M$58&amp;"."&amp;$Q$58</f>
        <v>..</v>
      </c>
      <c r="AQ58" s="217" t="str">
        <f>$I$58&amp;"."&amp;$M$58&amp;"."&amp;$Q$58&amp;"."&amp;$U$58</f>
        <v>...</v>
      </c>
      <c r="AR58" s="182">
        <v>0</v>
      </c>
    </row>
    <row customHeight="1" ht="17.25" hidden="1">
      <c r="D59" s="252"/>
      <c r="E59" s="253"/>
      <c r="F59" s="263"/>
      <c r="G59" s="253"/>
      <c r="H59" s="264"/>
      <c r="W59" s="265"/>
      <c r="AR59" s="182">
        <v>0</v>
      </c>
    </row>
    <row customHeight="1" ht="17.25" hidden="1">
      <c r="D60" s="219"/>
      <c r="E60" s="266"/>
      <c r="F60" s="263"/>
      <c r="G60" s="266"/>
      <c r="H60" s="264"/>
      <c r="W60" s="265"/>
      <c r="AR60" s="182">
        <v>0</v>
      </c>
    </row>
    <row customHeight="1" ht="17.25" hidden="1">
      <c r="D61" s="219"/>
      <c r="E61" s="266"/>
      <c r="F61" s="263"/>
      <c r="G61" s="266"/>
      <c r="H61" s="264"/>
      <c r="W61" s="265"/>
      <c r="AR61" s="182">
        <v>0</v>
      </c>
    </row>
    <row customHeight="1" ht="17.25" hidden="1">
      <c r="D62" s="219"/>
      <c r="E62" s="266"/>
      <c r="F62" s="267"/>
      <c r="G62" s="266"/>
      <c r="H62" s="268"/>
      <c r="I62" s="269"/>
      <c r="J62" s="269"/>
      <c r="K62" s="269"/>
      <c r="L62" s="269"/>
      <c r="M62" s="269"/>
      <c r="N62" s="269"/>
      <c r="O62" s="269"/>
      <c r="P62" s="269"/>
      <c r="Q62" s="269"/>
      <c r="R62" s="269"/>
      <c r="S62" s="270"/>
      <c r="T62" s="270"/>
      <c r="U62" s="270"/>
      <c r="V62" s="270"/>
      <c r="W62" s="271"/>
      <c r="AR62" s="182">
        <v>0</v>
      </c>
    </row>
    <row customHeight="1" ht="17.25" hidden="1">
      <c r="D63" s="252">
        <v>10</v>
      </c>
      <c r="E63" s="253" t="s">
        <v>288</v>
      </c>
      <c r="F63" s="254" t="s">
        <v>19</v>
      </c>
      <c r="G63" s="253"/>
      <c r="H63" s="255"/>
      <c r="I63" s="256"/>
      <c r="J63" s="257"/>
      <c r="K63" s="258"/>
      <c r="L63" s="258"/>
      <c r="M63" s="258"/>
      <c r="N63" s="259"/>
      <c r="O63" s="258"/>
      <c r="P63" s="258"/>
      <c r="Q63" s="258"/>
      <c r="R63" s="260"/>
      <c r="S63" s="258"/>
      <c r="T63" s="258"/>
      <c r="U63" s="258"/>
      <c r="V63" s="260"/>
      <c r="W63" s="261"/>
      <c r="AC63" s="262" t="s">
        <v>289</v>
      </c>
      <c r="AD63" s="262" t="s">
        <v>290</v>
      </c>
      <c r="AE63" s="262" t="s">
        <v>291</v>
      </c>
      <c r="AF63" s="262" t="s">
        <v>292</v>
      </c>
      <c r="AG63" s="262" t="s">
        <v>293</v>
      </c>
      <c r="AH63" s="262" t="str">
        <f>IF($E$63=0,"",$E$63)</f>
        <v>Предельный уровень цены на тепловую энергию (мощность), поставляемую теплоснабжающими организациями потребителям</v>
      </c>
      <c r="AI63" s="262" t="str">
        <f>IF($G$63=0,"",$G$63)</f>
        <v/>
      </c>
      <c r="AJ63" s="262" t="str">
        <f>IF($J$63=0,"",$J$63)</f>
        <v/>
      </c>
      <c r="AK63" s="262" t="str">
        <f>IF($K$63="нет","без дифференциации",IF($N$63=0,"",$N$63))</f>
        <v/>
      </c>
      <c r="AL63" s="262" t="str">
        <f>IF($O$63="нет","без дифференциации",IF($R$63=0,"",$R$63))</f>
        <v/>
      </c>
      <c r="AM63" s="262" t="str">
        <f>IF($S$63="нет","без дифференциации",IF($V$63=0,"",$V$63))</f>
        <v/>
      </c>
      <c r="AN63" s="273">
        <f>$I$63</f>
        <v>0</v>
      </c>
      <c r="AO63" s="262" t="str">
        <f>$I$63&amp;"."&amp;$M$63</f>
        <v>.</v>
      </c>
      <c r="AP63" s="217" t="str">
        <f>$I$63&amp;"."&amp;$M$63&amp;"."&amp;$Q$63</f>
        <v>..</v>
      </c>
      <c r="AQ63" s="217" t="str">
        <f>$I$63&amp;"."&amp;$M$63&amp;"."&amp;$Q$63&amp;"."&amp;$U$63</f>
        <v>...</v>
      </c>
      <c r="AR63" s="182">
        <v>0</v>
      </c>
    </row>
    <row customHeight="1" ht="17.25" hidden="1">
      <c r="D64" s="252"/>
      <c r="E64" s="253"/>
      <c r="F64" s="263"/>
      <c r="G64" s="253"/>
      <c r="H64" s="264"/>
      <c r="W64" s="265"/>
      <c r="AR64" s="182">
        <v>0</v>
      </c>
    </row>
    <row customHeight="1" ht="17.25" hidden="1">
      <c r="D65" s="219"/>
      <c r="E65" s="266"/>
      <c r="F65" s="263"/>
      <c r="G65" s="266"/>
      <c r="H65" s="264"/>
      <c r="W65" s="265"/>
      <c r="AR65" s="182">
        <v>0</v>
      </c>
    </row>
    <row customHeight="1" ht="17.25" hidden="1">
      <c r="D66" s="219"/>
      <c r="E66" s="266"/>
      <c r="F66" s="263"/>
      <c r="G66" s="266"/>
      <c r="H66" s="264"/>
      <c r="W66" s="265"/>
      <c r="AR66" s="182">
        <v>0</v>
      </c>
    </row>
    <row customHeight="1" ht="17.25" hidden="1">
      <c r="D67" s="219"/>
      <c r="E67" s="266"/>
      <c r="F67" s="267"/>
      <c r="G67" s="266"/>
      <c r="H67" s="268"/>
      <c r="I67" s="269"/>
      <c r="J67" s="269"/>
      <c r="K67" s="269"/>
      <c r="L67" s="269"/>
      <c r="M67" s="269"/>
      <c r="N67" s="269"/>
      <c r="O67" s="269"/>
      <c r="P67" s="269"/>
      <c r="Q67" s="269"/>
      <c r="R67" s="269"/>
      <c r="S67" s="270"/>
      <c r="T67" s="270"/>
      <c r="U67" s="270"/>
      <c r="V67" s="270"/>
      <c r="W67" s="271"/>
      <c r="AR67" s="182">
        <v>0</v>
      </c>
    </row>
    <row customHeight="1" ht="11.25" hidden="1">
      <c r="AR68" s="182">
        <v>0</v>
      </c>
    </row>
    <row customHeight="1" ht="11.25" hidden="1">
      <c r="E69" s="281" t="s">
        <v>294</v>
      </c>
      <c r="AR69" s="182">
        <v>0</v>
      </c>
    </row>
    <row customHeight="1" ht="36.75" hidden="1">
      <c r="E70" s="282" t="s">
        <v>295</v>
      </c>
      <c r="AR70" s="182">
        <v>0</v>
      </c>
    </row>
    <row customHeight="1" ht="28.5" hidden="1">
      <c r="E71" s="282" t="s">
        <v>296</v>
      </c>
      <c r="AR71" s="182">
        <v>0</v>
      </c>
    </row>
    <row customHeight="1" ht="27" hidden="1">
      <c r="E72" s="282" t="s">
        <v>297</v>
      </c>
      <c r="AR72" s="182">
        <v>0</v>
      </c>
    </row>
    <row customHeight="1" ht="17.25" hidden="1">
      <c r="E73" s="282" t="s">
        <v>298</v>
      </c>
      <c r="AR73" s="182">
        <v>0</v>
      </c>
    </row>
    <row customHeight="1" ht="15" hidden="1">
      <c r="AR74" s="182">
        <v>0</v>
      </c>
    </row>
    <row customHeight="1" ht="15" hidden="1">
      <c r="E75" s="281" t="s">
        <v>299</v>
      </c>
      <c r="AR75" s="182">
        <v>0</v>
      </c>
    </row>
    <row customHeight="1" ht="17.25" hidden="1">
      <c r="E76" s="282" t="s">
        <v>300</v>
      </c>
      <c r="AR76" s="182">
        <v>0</v>
      </c>
    </row>
    <row customHeight="1" ht="17.25" hidden="1">
      <c r="E77" s="282" t="s">
        <v>301</v>
      </c>
      <c r="AR77" s="182">
        <v>0</v>
      </c>
    </row>
    <row customHeight="1" ht="11.25" hidden="1">
      <c r="AR78" s="182">
        <v>0</v>
      </c>
    </row>
    <row customHeight="1" ht="17.25" hidden="1">
      <c r="D79" s="252">
        <v>1</v>
      </c>
      <c r="E79" s="253" t="s">
        <v>302</v>
      </c>
      <c r="F79" s="254" t="s">
        <v>19</v>
      </c>
      <c r="G79" s="253"/>
      <c r="H79" s="255"/>
      <c r="I79" s="256"/>
      <c r="J79" s="257"/>
      <c r="K79" s="258"/>
      <c r="L79" s="258"/>
      <c r="M79" s="258"/>
      <c r="N79" s="259"/>
      <c r="O79" s="258"/>
      <c r="P79" s="258"/>
      <c r="Q79" s="258"/>
      <c r="R79" s="260"/>
      <c r="S79" s="258"/>
      <c r="T79" s="258"/>
      <c r="U79" s="258"/>
      <c r="V79" s="260"/>
      <c r="W79" s="261"/>
      <c r="AC79" s="262" t="s">
        <v>303</v>
      </c>
      <c r="AD79" s="262" t="s">
        <v>304</v>
      </c>
      <c r="AE79" s="262" t="s">
        <v>305</v>
      </c>
      <c r="AF79" s="262" t="s">
        <v>306</v>
      </c>
      <c r="AH79" s="262" t="str">
        <f>IF($E$79=0,"",$E$79)</f>
        <v>Тариф на питьевую воду (питьевое водоснабжение)</v>
      </c>
      <c r="AI79" s="262" t="str">
        <f>IF($G$79=0,"",$G$79)</f>
        <v/>
      </c>
      <c r="AJ79" s="262" t="str">
        <f>IF($J$79=0,"",$J$79)</f>
        <v/>
      </c>
      <c r="AK79" s="262" t="str">
        <f>IF($K$79="нет","без дифференциации",IF($N$79=0,"",$N$79))</f>
        <v/>
      </c>
      <c r="AL79" s="262" t="str">
        <f>IF($O$79="нет","без дифференциации",IF($R$79=0,"",$R$79))</f>
        <v/>
      </c>
      <c r="AM79" s="262" t="str">
        <f>IF($S$79="нет","без дифференциации",IF($V$79=0,"",$V$79))</f>
        <v/>
      </c>
      <c r="AN79" s="262">
        <f>$I$79</f>
        <v>0</v>
      </c>
      <c r="AO79" s="262" t="str">
        <f>$I$79&amp;"."&amp;$M$79</f>
        <v>.</v>
      </c>
      <c r="AP79" s="262" t="str">
        <f>$I$79&amp;"."&amp;$M$79&amp;"."&amp;$Q$79</f>
        <v>..</v>
      </c>
      <c r="AQ79" s="262" t="str">
        <f>$I$79&amp;"."&amp;$M$79&amp;"."&amp;$Q$79&amp;"."&amp;$U$79</f>
        <v>...</v>
      </c>
      <c r="AR79" s="182">
        <v>0</v>
      </c>
    </row>
    <row customHeight="1" ht="17.25" hidden="1">
      <c r="D80" s="252"/>
      <c r="E80" s="253"/>
      <c r="F80" s="263"/>
      <c r="G80" s="253"/>
      <c r="H80" s="264"/>
      <c r="W80" s="265"/>
      <c r="AR80" s="182">
        <v>0</v>
      </c>
    </row>
    <row customHeight="1" ht="17.25" hidden="1">
      <c r="D81" s="252"/>
      <c r="E81" s="253"/>
      <c r="F81" s="263"/>
      <c r="G81" s="253"/>
      <c r="H81" s="264"/>
      <c r="W81" s="265"/>
      <c r="AR81" s="182">
        <v>0</v>
      </c>
    </row>
    <row customHeight="1" ht="17.25" hidden="1">
      <c r="D82" s="252"/>
      <c r="E82" s="253"/>
      <c r="F82" s="263"/>
      <c r="G82" s="253"/>
      <c r="H82" s="264"/>
      <c r="W82" s="265"/>
      <c r="AR82" s="182">
        <v>0</v>
      </c>
    </row>
    <row customHeight="1" ht="17.25" hidden="1">
      <c r="D83" s="219"/>
      <c r="E83" s="266"/>
      <c r="F83" s="267"/>
      <c r="G83" s="266"/>
      <c r="H83" s="268"/>
      <c r="I83" s="269"/>
      <c r="J83" s="269"/>
      <c r="K83" s="269"/>
      <c r="L83" s="269"/>
      <c r="M83" s="269"/>
      <c r="N83" s="269"/>
      <c r="O83" s="269"/>
      <c r="P83" s="269"/>
      <c r="Q83" s="269"/>
      <c r="R83" s="269"/>
      <c r="S83" s="270"/>
      <c r="T83" s="270"/>
      <c r="U83" s="270"/>
      <c r="V83" s="270"/>
      <c r="W83" s="271"/>
      <c r="AR83" s="182">
        <v>0</v>
      </c>
    </row>
    <row customHeight="1" ht="17.25" hidden="1">
      <c r="D84" s="252">
        <v>2</v>
      </c>
      <c r="E84" s="253" t="s">
        <v>307</v>
      </c>
      <c r="F84" s="254" t="s">
        <v>19</v>
      </c>
      <c r="G84" s="253"/>
      <c r="H84" s="255"/>
      <c r="I84" s="256"/>
      <c r="J84" s="257"/>
      <c r="K84" s="258"/>
      <c r="L84" s="258"/>
      <c r="M84" s="258"/>
      <c r="N84" s="259"/>
      <c r="O84" s="258"/>
      <c r="P84" s="258"/>
      <c r="Q84" s="258"/>
      <c r="R84" s="260"/>
      <c r="S84" s="258"/>
      <c r="T84" s="258"/>
      <c r="U84" s="258"/>
      <c r="V84" s="260"/>
      <c r="W84" s="261"/>
      <c r="AC84" s="262" t="s">
        <v>308</v>
      </c>
      <c r="AD84" s="262" t="s">
        <v>309</v>
      </c>
      <c r="AE84" s="262" t="s">
        <v>310</v>
      </c>
      <c r="AF84" s="262" t="s">
        <v>311</v>
      </c>
      <c r="AH84" s="262" t="str">
        <f>IF($E$84=0,"",$E$84)</f>
        <v>Тариф на техническую воду</v>
      </c>
      <c r="AI84" s="262" t="str">
        <f>IF($G$84=0,"",$G$84)</f>
        <v/>
      </c>
      <c r="AJ84" s="262" t="str">
        <f>IF($J$84=0,"",$J$84)</f>
        <v/>
      </c>
      <c r="AK84" s="262" t="str">
        <f>IF($K$84="нет","без дифференциации",IF($N$84=0,"",$N$84))</f>
        <v/>
      </c>
      <c r="AL84" s="262" t="str">
        <f>IF($O$84="нет","без дифференциации",IF($R$84=0,"",$R$84))</f>
        <v/>
      </c>
      <c r="AM84" s="262" t="str">
        <f>IF($S$84="нет","без дифференциации",IF($V$84=0,"",$V$84))</f>
        <v/>
      </c>
      <c r="AN84" s="273">
        <f>$I$84</f>
        <v>0</v>
      </c>
      <c r="AO84" s="262" t="str">
        <f>$I$84&amp;"."&amp;$M$84</f>
        <v>.</v>
      </c>
      <c r="AP84" s="217" t="str">
        <f>$I$84&amp;"."&amp;$M$84&amp;"."&amp;$Q$84</f>
        <v>..</v>
      </c>
      <c r="AQ84" s="217" t="str">
        <f>$I$84&amp;"."&amp;$M$84&amp;"."&amp;$Q$84&amp;"."&amp;$U$84</f>
        <v>...</v>
      </c>
      <c r="AR84" s="182">
        <v>0</v>
      </c>
    </row>
    <row customHeight="1" ht="17.25" hidden="1">
      <c r="D85" s="252"/>
      <c r="E85" s="253"/>
      <c r="F85" s="263"/>
      <c r="G85" s="253"/>
      <c r="H85" s="264"/>
      <c r="W85" s="265"/>
      <c r="AR85" s="182">
        <v>0</v>
      </c>
    </row>
    <row customHeight="1" ht="17.25" hidden="1">
      <c r="D86" s="219"/>
      <c r="E86" s="266"/>
      <c r="F86" s="263"/>
      <c r="G86" s="266"/>
      <c r="H86" s="264"/>
      <c r="W86" s="265"/>
      <c r="AR86" s="182">
        <v>0</v>
      </c>
    </row>
    <row customHeight="1" ht="17.25" hidden="1">
      <c r="D87" s="219"/>
      <c r="E87" s="266"/>
      <c r="F87" s="263"/>
      <c r="G87" s="266"/>
      <c r="H87" s="264"/>
      <c r="W87" s="265"/>
      <c r="AR87" s="182">
        <v>0</v>
      </c>
    </row>
    <row customHeight="1" ht="17.25" hidden="1">
      <c r="D88" s="219"/>
      <c r="E88" s="266"/>
      <c r="F88" s="267"/>
      <c r="G88" s="266"/>
      <c r="H88" s="268"/>
      <c r="I88" s="269"/>
      <c r="J88" s="269"/>
      <c r="K88" s="269"/>
      <c r="L88" s="269"/>
      <c r="M88" s="269"/>
      <c r="N88" s="269"/>
      <c r="O88" s="269"/>
      <c r="P88" s="269"/>
      <c r="Q88" s="269"/>
      <c r="R88" s="269"/>
      <c r="S88" s="270"/>
      <c r="T88" s="270"/>
      <c r="U88" s="270"/>
      <c r="V88" s="270"/>
      <c r="W88" s="271"/>
      <c r="AR88" s="182">
        <v>0</v>
      </c>
    </row>
    <row customHeight="1" ht="17.25" hidden="1">
      <c r="D89" s="252">
        <v>3</v>
      </c>
      <c r="E89" s="253" t="s">
        <v>312</v>
      </c>
      <c r="F89" s="254" t="s">
        <v>19</v>
      </c>
      <c r="G89" s="253"/>
      <c r="H89" s="255"/>
      <c r="I89" s="256"/>
      <c r="J89" s="257"/>
      <c r="K89" s="258"/>
      <c r="L89" s="258"/>
      <c r="M89" s="258"/>
      <c r="N89" s="259"/>
      <c r="O89" s="258"/>
      <c r="P89" s="258"/>
      <c r="Q89" s="258"/>
      <c r="R89" s="260"/>
      <c r="S89" s="258"/>
      <c r="T89" s="258"/>
      <c r="U89" s="258"/>
      <c r="V89" s="260"/>
      <c r="W89" s="261"/>
      <c r="AC89" s="262" t="s">
        <v>313</v>
      </c>
      <c r="AD89" s="262" t="s">
        <v>314</v>
      </c>
      <c r="AE89" s="262" t="s">
        <v>315</v>
      </c>
      <c r="AF89" s="262" t="s">
        <v>316</v>
      </c>
      <c r="AH89" s="262" t="str">
        <f>IF($E$89=0,"",$E$89)</f>
        <v>Тариф на транспортировку воды</v>
      </c>
      <c r="AI89" s="262" t="str">
        <f>IF($G$89=0,"",$G$89)</f>
        <v/>
      </c>
      <c r="AJ89" s="262" t="str">
        <f>IF($J$89=0,"",$J$89)</f>
        <v/>
      </c>
      <c r="AK89" s="262" t="str">
        <f>IF($K$89="нет","без дифференциации",IF($N$89=0,"",$N$89))</f>
        <v/>
      </c>
      <c r="AL89" s="262" t="str">
        <f>IF($O$89="нет","без дифференциации",IF($R$89=0,"",$R$89))</f>
        <v/>
      </c>
      <c r="AM89" s="262" t="str">
        <f>IF($S$89="нет","без дифференциации",IF($V$89=0,"",$V$89))</f>
        <v/>
      </c>
      <c r="AN89" s="273">
        <f>$I$89</f>
        <v>0</v>
      </c>
      <c r="AO89" s="262" t="str">
        <f>$I$89&amp;"."&amp;$M$89</f>
        <v>.</v>
      </c>
      <c r="AP89" s="217" t="str">
        <f>$I$89&amp;"."&amp;$M$89&amp;"."&amp;$Q$89</f>
        <v>..</v>
      </c>
      <c r="AQ89" s="217" t="str">
        <f>$I$89&amp;"."&amp;$M$89&amp;"."&amp;$Q$89&amp;"."&amp;$U$89</f>
        <v>...</v>
      </c>
      <c r="AR89" s="182">
        <v>0</v>
      </c>
    </row>
    <row customHeight="1" ht="17.25" hidden="1">
      <c r="D90" s="252"/>
      <c r="E90" s="253"/>
      <c r="F90" s="263"/>
      <c r="G90" s="253"/>
      <c r="H90" s="264"/>
      <c r="W90" s="265"/>
      <c r="AR90" s="182">
        <v>0</v>
      </c>
    </row>
    <row customHeight="1" ht="17.25" hidden="1">
      <c r="D91" s="219"/>
      <c r="E91" s="266"/>
      <c r="F91" s="263"/>
      <c r="G91" s="266"/>
      <c r="H91" s="264"/>
      <c r="W91" s="265"/>
      <c r="AR91" s="182">
        <v>0</v>
      </c>
    </row>
    <row customHeight="1" ht="17.25" hidden="1">
      <c r="D92" s="219"/>
      <c r="E92" s="266"/>
      <c r="F92" s="263"/>
      <c r="G92" s="266"/>
      <c r="H92" s="264"/>
      <c r="W92" s="265"/>
      <c r="AR92" s="182">
        <v>0</v>
      </c>
    </row>
    <row customHeight="1" ht="17.25" hidden="1">
      <c r="D93" s="219"/>
      <c r="E93" s="266"/>
      <c r="F93" s="267"/>
      <c r="G93" s="266"/>
      <c r="H93" s="268"/>
      <c r="I93" s="269"/>
      <c r="J93" s="269"/>
      <c r="K93" s="269"/>
      <c r="L93" s="269"/>
      <c r="M93" s="269"/>
      <c r="N93" s="269"/>
      <c r="O93" s="269"/>
      <c r="P93" s="269"/>
      <c r="Q93" s="269"/>
      <c r="R93" s="269"/>
      <c r="S93" s="270"/>
      <c r="T93" s="270"/>
      <c r="U93" s="270"/>
      <c r="V93" s="270"/>
      <c r="W93" s="271"/>
      <c r="AR93" s="182">
        <v>0</v>
      </c>
    </row>
    <row customHeight="1" ht="17.25" hidden="1">
      <c r="D94" s="252">
        <v>4</v>
      </c>
      <c r="E94" s="253" t="s">
        <v>317</v>
      </c>
      <c r="F94" s="254" t="s">
        <v>19</v>
      </c>
      <c r="G94" s="253"/>
      <c r="H94" s="255"/>
      <c r="I94" s="256"/>
      <c r="J94" s="257"/>
      <c r="K94" s="258"/>
      <c r="L94" s="258"/>
      <c r="M94" s="258"/>
      <c r="N94" s="259"/>
      <c r="O94" s="258"/>
      <c r="P94" s="258"/>
      <c r="Q94" s="258"/>
      <c r="R94" s="260"/>
      <c r="S94" s="258"/>
      <c r="T94" s="258"/>
      <c r="U94" s="258"/>
      <c r="V94" s="260"/>
      <c r="W94" s="261"/>
      <c r="AC94" s="262" t="s">
        <v>318</v>
      </c>
      <c r="AD94" s="262" t="s">
        <v>319</v>
      </c>
      <c r="AE94" s="262" t="s">
        <v>320</v>
      </c>
      <c r="AF94" s="262" t="s">
        <v>321</v>
      </c>
      <c r="AH94" s="262" t="str">
        <f>IF($E$94=0,"",$E$94)</f>
        <v>Тариф на подвоз воды</v>
      </c>
      <c r="AI94" s="262" t="str">
        <f>IF($G$94=0,"",$G$94)</f>
        <v/>
      </c>
      <c r="AJ94" s="262" t="str">
        <f>IF($J$94=0,"",$J$94)</f>
        <v/>
      </c>
      <c r="AK94" s="262" t="str">
        <f>IF($K$94="нет","без дифференциации",IF($N$94=0,"",$N$94))</f>
        <v/>
      </c>
      <c r="AL94" s="262" t="str">
        <f>IF($O$94="нет","без дифференциации",IF($R$94=0,"",$R$94))</f>
        <v/>
      </c>
      <c r="AM94" s="262" t="str">
        <f>IF($S$94="нет","без дифференциации",IF($V$94=0,"",$V$94))</f>
        <v/>
      </c>
      <c r="AN94" s="273">
        <f>$I$94</f>
        <v>0</v>
      </c>
      <c r="AO94" s="262" t="str">
        <f>$I$94&amp;"."&amp;$M$94</f>
        <v>.</v>
      </c>
      <c r="AP94" s="217" t="str">
        <f>$I$94&amp;"."&amp;$M$94&amp;"."&amp;$Q$94</f>
        <v>..</v>
      </c>
      <c r="AQ94" s="217" t="str">
        <f>$I$94&amp;"."&amp;$M$94&amp;"."&amp;$Q$94&amp;"."&amp;$U$94</f>
        <v>...</v>
      </c>
      <c r="AR94" s="182">
        <v>0</v>
      </c>
    </row>
    <row customHeight="1" ht="17.25" hidden="1">
      <c r="D95" s="252"/>
      <c r="E95" s="253"/>
      <c r="F95" s="263"/>
      <c r="G95" s="253"/>
      <c r="H95" s="264"/>
      <c r="W95" s="265"/>
      <c r="AR95" s="182">
        <v>0</v>
      </c>
    </row>
    <row customHeight="1" ht="17.25" hidden="1">
      <c r="D96" s="219"/>
      <c r="E96" s="266"/>
      <c r="F96" s="263"/>
      <c r="G96" s="266"/>
      <c r="H96" s="264"/>
      <c r="W96" s="265"/>
      <c r="AR96" s="182">
        <v>0</v>
      </c>
    </row>
    <row customHeight="1" ht="17.25" hidden="1">
      <c r="D97" s="219"/>
      <c r="E97" s="266"/>
      <c r="F97" s="263"/>
      <c r="G97" s="266"/>
      <c r="H97" s="264"/>
      <c r="W97" s="265"/>
      <c r="AR97" s="182">
        <v>0</v>
      </c>
    </row>
    <row customHeight="1" ht="17.25" hidden="1">
      <c r="D98" s="219"/>
      <c r="E98" s="266"/>
      <c r="F98" s="267"/>
      <c r="G98" s="266"/>
      <c r="H98" s="268"/>
      <c r="I98" s="269"/>
      <c r="J98" s="269"/>
      <c r="K98" s="269"/>
      <c r="L98" s="269"/>
      <c r="M98" s="269"/>
      <c r="N98" s="269"/>
      <c r="O98" s="269"/>
      <c r="P98" s="269"/>
      <c r="Q98" s="269"/>
      <c r="R98" s="269"/>
      <c r="S98" s="270"/>
      <c r="T98" s="270"/>
      <c r="U98" s="270"/>
      <c r="V98" s="270"/>
      <c r="W98" s="271"/>
      <c r="AR98" s="182">
        <v>0</v>
      </c>
    </row>
    <row customHeight="1" ht="17.25" hidden="1">
      <c r="D99" s="252">
        <v>5</v>
      </c>
      <c r="E99" s="253" t="s">
        <v>322</v>
      </c>
      <c r="F99" s="254" t="s">
        <v>19</v>
      </c>
      <c r="G99" s="253"/>
      <c r="H99" s="255"/>
      <c r="I99" s="256"/>
      <c r="J99" s="257"/>
      <c r="K99" s="258"/>
      <c r="L99" s="258"/>
      <c r="M99" s="258"/>
      <c r="N99" s="259"/>
      <c r="O99" s="258"/>
      <c r="P99" s="258"/>
      <c r="Q99" s="258"/>
      <c r="R99" s="260"/>
      <c r="S99" s="258"/>
      <c r="T99" s="258"/>
      <c r="U99" s="258"/>
      <c r="V99" s="260"/>
      <c r="W99" s="261"/>
      <c r="AC99" s="262" t="s">
        <v>323</v>
      </c>
      <c r="AD99" s="262" t="s">
        <v>324</v>
      </c>
      <c r="AE99" s="262" t="s">
        <v>325</v>
      </c>
      <c r="AF99" s="262" t="s">
        <v>326</v>
      </c>
      <c r="AH99" s="262" t="str">
        <f>IF($E$99=0,"",$E$99)</f>
        <v>Тариф на подключение (технологическое присоединение) к централизованной системе холодного водоснабжения</v>
      </c>
      <c r="AI99" s="262" t="str">
        <f>IF($G$99=0,"",$G$99)</f>
        <v/>
      </c>
      <c r="AJ99" s="262" t="str">
        <f>IF($J$99=0,"",$J$99)</f>
        <v/>
      </c>
      <c r="AK99" s="262" t="str">
        <f>IF($K$99="нет","без дифференциации",IF($N$99=0,"",$N$99))</f>
        <v/>
      </c>
      <c r="AL99" s="262" t="str">
        <f>IF($O$99="нет","без дифференциации",IF($R$99=0,"",$R$99))</f>
        <v/>
      </c>
      <c r="AM99" s="262" t="str">
        <f>IF($S$99="нет","без дифференциации",IF($V$99=0,"",$V$99))</f>
        <v/>
      </c>
      <c r="AN99" s="273">
        <f>$I$99</f>
        <v>0</v>
      </c>
      <c r="AO99" s="262" t="str">
        <f>$I$99&amp;"."&amp;$M$99</f>
        <v>.</v>
      </c>
      <c r="AP99" s="217" t="str">
        <f>$I$99&amp;"."&amp;$M$99&amp;"."&amp;$Q$99</f>
        <v>..</v>
      </c>
      <c r="AQ99" s="217" t="str">
        <f>$I$99&amp;"."&amp;$M$99&amp;"."&amp;$Q$99&amp;"."&amp;$U$99</f>
        <v>...</v>
      </c>
      <c r="AR99" s="182">
        <v>0</v>
      </c>
    </row>
    <row customHeight="1" ht="17.25" hidden="1">
      <c r="D100" s="252"/>
      <c r="E100" s="253"/>
      <c r="F100" s="263"/>
      <c r="G100" s="253"/>
      <c r="H100" s="264"/>
      <c r="W100" s="265"/>
      <c r="AR100" s="182">
        <v>0</v>
      </c>
    </row>
    <row customHeight="1" ht="17.25" hidden="1">
      <c r="D101" s="219"/>
      <c r="E101" s="266"/>
      <c r="F101" s="263"/>
      <c r="G101" s="266"/>
      <c r="H101" s="264"/>
      <c r="W101" s="265"/>
      <c r="AR101" s="182">
        <v>0</v>
      </c>
    </row>
    <row customHeight="1" ht="17.25" hidden="1">
      <c r="D102" s="219"/>
      <c r="E102" s="266"/>
      <c r="F102" s="263"/>
      <c r="G102" s="266"/>
      <c r="H102" s="264"/>
      <c r="W102" s="265"/>
      <c r="AR102" s="182">
        <v>0</v>
      </c>
    </row>
    <row customHeight="1" ht="17.25" hidden="1">
      <c r="D103" s="219"/>
      <c r="E103" s="266"/>
      <c r="F103" s="267"/>
      <c r="G103" s="266"/>
      <c r="H103" s="268"/>
      <c r="I103" s="269"/>
      <c r="J103" s="269"/>
      <c r="K103" s="269"/>
      <c r="L103" s="269"/>
      <c r="M103" s="269"/>
      <c r="N103" s="269"/>
      <c r="O103" s="269"/>
      <c r="P103" s="269"/>
      <c r="Q103" s="269"/>
      <c r="R103" s="269"/>
      <c r="S103" s="270"/>
      <c r="T103" s="270"/>
      <c r="U103" s="270"/>
      <c r="V103" s="270"/>
      <c r="W103" s="271"/>
      <c r="AR103" s="182">
        <v>0</v>
      </c>
    </row>
    <row customHeight="1" ht="11.25" hidden="1">
      <c r="AR104" s="182">
        <v>0</v>
      </c>
    </row>
    <row customHeight="1" ht="17.25" hidden="1">
      <c r="D105" s="252">
        <v>1</v>
      </c>
      <c r="E105" s="253" t="s">
        <v>327</v>
      </c>
      <c r="F105" s="254" t="s">
        <v>19</v>
      </c>
      <c r="G105" s="253"/>
      <c r="H105" s="255"/>
      <c r="I105" s="256"/>
      <c r="J105" s="257"/>
      <c r="K105" s="258"/>
      <c r="L105" s="258"/>
      <c r="M105" s="258"/>
      <c r="N105" s="259"/>
      <c r="O105" s="258"/>
      <c r="P105" s="258"/>
      <c r="Q105" s="258"/>
      <c r="R105" s="260"/>
      <c r="S105" s="258"/>
      <c r="T105" s="258"/>
      <c r="U105" s="258"/>
      <c r="V105" s="260"/>
      <c r="W105" s="261"/>
      <c r="AC105" s="262" t="s">
        <v>328</v>
      </c>
      <c r="AD105" s="262" t="s">
        <v>329</v>
      </c>
      <c r="AE105" s="262" t="s">
        <v>330</v>
      </c>
      <c r="AF105" s="262" t="s">
        <v>331</v>
      </c>
      <c r="AH105" s="262" t="str">
        <f>IF($E$105=0,"",$E$105)</f>
        <v>Тариф на горячую воду (горячее водоснабжение)</v>
      </c>
      <c r="AI105" s="262" t="str">
        <f>IF($G$105=0,"",$G$105)</f>
        <v/>
      </c>
      <c r="AJ105" s="262" t="str">
        <f>IF($J$105=0,"",$J$105)</f>
        <v/>
      </c>
      <c r="AK105" s="262" t="str">
        <f>IF($K$105="нет","без дифференциации",IF($N$105=0,"",$N$105))</f>
        <v/>
      </c>
      <c r="AL105" s="262" t="str">
        <f>IF($O$105="нет","без дифференциации",IF($R$105=0,"",$R$105))</f>
        <v/>
      </c>
      <c r="AM105" s="262" t="str">
        <f>IF($S$105="нет","без дифференциации",IF($V$105=0,"",$V$105))</f>
        <v/>
      </c>
      <c r="AN105" s="262">
        <f>$I$105</f>
        <v>0</v>
      </c>
      <c r="AO105" s="262" t="str">
        <f>$I$105&amp;"."&amp;$M$105</f>
        <v>.</v>
      </c>
      <c r="AP105" s="262" t="str">
        <f>$I$105&amp;"."&amp;$M$105&amp;"."&amp;$Q$105</f>
        <v>..</v>
      </c>
      <c r="AQ105" s="262" t="str">
        <f>$I$105&amp;"."&amp;$M$105&amp;"."&amp;$Q$105&amp;"."&amp;$U$105</f>
        <v>...</v>
      </c>
      <c r="AR105" s="182">
        <v>0</v>
      </c>
    </row>
    <row customHeight="1" ht="17.25" hidden="1">
      <c r="D106" s="252"/>
      <c r="E106" s="253"/>
      <c r="F106" s="263"/>
      <c r="G106" s="253"/>
      <c r="H106" s="264"/>
      <c r="W106" s="265"/>
      <c r="AR106" s="182">
        <v>0</v>
      </c>
    </row>
    <row customHeight="1" ht="17.25" hidden="1">
      <c r="D107" s="252"/>
      <c r="E107" s="253"/>
      <c r="F107" s="263"/>
      <c r="G107" s="253"/>
      <c r="H107" s="264"/>
      <c r="W107" s="265"/>
      <c r="AR107" s="182">
        <v>0</v>
      </c>
    </row>
    <row customHeight="1" ht="17.25" hidden="1">
      <c r="D108" s="252"/>
      <c r="E108" s="253"/>
      <c r="F108" s="263"/>
      <c r="G108" s="253"/>
      <c r="H108" s="264"/>
      <c r="W108" s="265"/>
      <c r="AR108" s="182">
        <v>0</v>
      </c>
    </row>
    <row customHeight="1" ht="17.25" hidden="1">
      <c r="D109" s="219"/>
      <c r="E109" s="266"/>
      <c r="F109" s="267"/>
      <c r="G109" s="266"/>
      <c r="H109" s="268"/>
      <c r="I109" s="269"/>
      <c r="J109" s="269"/>
      <c r="K109" s="269"/>
      <c r="L109" s="269"/>
      <c r="M109" s="269"/>
      <c r="N109" s="269"/>
      <c r="O109" s="269"/>
      <c r="P109" s="269"/>
      <c r="Q109" s="269"/>
      <c r="R109" s="269"/>
      <c r="S109" s="270"/>
      <c r="T109" s="270"/>
      <c r="U109" s="270"/>
      <c r="V109" s="270"/>
      <c r="W109" s="271"/>
      <c r="AR109" s="182">
        <v>0</v>
      </c>
    </row>
    <row customHeight="1" ht="17.25" hidden="1">
      <c r="D110" s="252">
        <v>2</v>
      </c>
      <c r="E110" s="253" t="s">
        <v>332</v>
      </c>
      <c r="F110" s="254" t="s">
        <v>19</v>
      </c>
      <c r="G110" s="253"/>
      <c r="H110" s="255"/>
      <c r="I110" s="256"/>
      <c r="J110" s="257"/>
      <c r="K110" s="258"/>
      <c r="L110" s="258"/>
      <c r="M110" s="258"/>
      <c r="N110" s="259"/>
      <c r="O110" s="258"/>
      <c r="P110" s="258"/>
      <c r="Q110" s="258"/>
      <c r="R110" s="260"/>
      <c r="S110" s="258"/>
      <c r="T110" s="258"/>
      <c r="U110" s="258"/>
      <c r="V110" s="260"/>
      <c r="W110" s="261"/>
      <c r="AC110" s="262" t="s">
        <v>333</v>
      </c>
      <c r="AD110" s="262" t="s">
        <v>334</v>
      </c>
      <c r="AE110" s="262" t="s">
        <v>335</v>
      </c>
      <c r="AF110" s="262" t="s">
        <v>336</v>
      </c>
      <c r="AH110" s="262" t="str">
        <f>IF($E$110=0,"",$E$110)</f>
        <v>Тариф на транспортировку горячей воды</v>
      </c>
      <c r="AI110" s="262" t="str">
        <f>IF($G$110=0,"",$G$110)</f>
        <v/>
      </c>
      <c r="AJ110" s="262" t="str">
        <f>IF($J$110=0,"",$J$110)</f>
        <v/>
      </c>
      <c r="AK110" s="262" t="str">
        <f>IF($K$110="нет","без дифференциации",IF($N$110=0,"",$N$110))</f>
        <v/>
      </c>
      <c r="AL110" s="262" t="str">
        <f>IF($O$110="нет","без дифференциации",IF($R$110=0,"",$R$110))</f>
        <v/>
      </c>
      <c r="AM110" s="262" t="str">
        <f>IF($S$110="нет","без дифференциации",IF($V$110=0,"",$V$110))</f>
        <v/>
      </c>
      <c r="AN110" s="273">
        <f>$I$110</f>
        <v>0</v>
      </c>
      <c r="AO110" s="262" t="str">
        <f>$I$110&amp;"."&amp;$M$110</f>
        <v>.</v>
      </c>
      <c r="AP110" s="217" t="str">
        <f>$I$110&amp;"."&amp;$M$110&amp;"."&amp;$Q$110</f>
        <v>..</v>
      </c>
      <c r="AQ110" s="217" t="str">
        <f>$I$110&amp;"."&amp;$M$110&amp;"."&amp;$Q$110&amp;"."&amp;$U$110</f>
        <v>...</v>
      </c>
      <c r="AR110" s="182">
        <v>0</v>
      </c>
    </row>
    <row customHeight="1" ht="17.25" hidden="1">
      <c r="D111" s="252"/>
      <c r="E111" s="253"/>
      <c r="F111" s="263"/>
      <c r="G111" s="253"/>
      <c r="H111" s="264"/>
      <c r="W111" s="265"/>
      <c r="AR111" s="182">
        <v>0</v>
      </c>
    </row>
    <row customHeight="1" ht="17.25" hidden="1">
      <c r="D112" s="219"/>
      <c r="E112" s="266"/>
      <c r="F112" s="263"/>
      <c r="G112" s="266"/>
      <c r="H112" s="264"/>
      <c r="W112" s="265"/>
      <c r="AR112" s="182">
        <v>0</v>
      </c>
    </row>
    <row customHeight="1" ht="17.25" hidden="1">
      <c r="D113" s="219"/>
      <c r="E113" s="266"/>
      <c r="F113" s="263"/>
      <c r="G113" s="266"/>
      <c r="H113" s="264"/>
      <c r="W113" s="265"/>
      <c r="AR113" s="182">
        <v>0</v>
      </c>
    </row>
    <row customHeight="1" ht="17.25" hidden="1">
      <c r="D114" s="219"/>
      <c r="E114" s="266"/>
      <c r="F114" s="267"/>
      <c r="G114" s="266"/>
      <c r="H114" s="268"/>
      <c r="I114" s="269"/>
      <c r="J114" s="269"/>
      <c r="K114" s="269"/>
      <c r="L114" s="269"/>
      <c r="M114" s="269"/>
      <c r="N114" s="269"/>
      <c r="O114" s="269"/>
      <c r="P114" s="269"/>
      <c r="Q114" s="269"/>
      <c r="R114" s="269"/>
      <c r="S114" s="270"/>
      <c r="T114" s="270"/>
      <c r="U114" s="270"/>
      <c r="V114" s="270"/>
      <c r="W114" s="271"/>
      <c r="AR114" s="182">
        <v>0</v>
      </c>
    </row>
    <row customHeight="1" ht="17.25" hidden="1">
      <c r="D115" s="252">
        <v>3</v>
      </c>
      <c r="E115" s="253" t="s">
        <v>337</v>
      </c>
      <c r="F115" s="254" t="s">
        <v>19</v>
      </c>
      <c r="G115" s="253"/>
      <c r="H115" s="255"/>
      <c r="I115" s="256"/>
      <c r="J115" s="257"/>
      <c r="K115" s="258"/>
      <c r="L115" s="258"/>
      <c r="M115" s="258"/>
      <c r="N115" s="259"/>
      <c r="O115" s="258"/>
      <c r="P115" s="258"/>
      <c r="Q115" s="258"/>
      <c r="R115" s="260"/>
      <c r="S115" s="258"/>
      <c r="T115" s="258"/>
      <c r="U115" s="258"/>
      <c r="V115" s="260"/>
      <c r="W115" s="261"/>
      <c r="AC115" s="262" t="s">
        <v>338</v>
      </c>
      <c r="AD115" s="262" t="s">
        <v>339</v>
      </c>
      <c r="AE115" s="262" t="s">
        <v>340</v>
      </c>
      <c r="AF115" s="262" t="s">
        <v>341</v>
      </c>
      <c r="AH115" s="262" t="str">
        <f>IF($E$115=0,"",$E$115)</f>
        <v>Тариф на подключение (технологическое присоединение) к централизованной системе горячего водоснабжения</v>
      </c>
      <c r="AI115" s="262" t="str">
        <f>IF($G$115=0,"",$G$115)</f>
        <v/>
      </c>
      <c r="AJ115" s="262" t="str">
        <f>IF($J$115=0,"",$J$115)</f>
        <v/>
      </c>
      <c r="AK115" s="262" t="str">
        <f>IF($K$115="нет","без дифференциации",IF($N$115=0,"",$N$115))</f>
        <v/>
      </c>
      <c r="AL115" s="262" t="str">
        <f>IF($O$115="нет","без дифференциации",IF($R$115=0,"",$R$115))</f>
        <v/>
      </c>
      <c r="AM115" s="262" t="str">
        <f>IF($S$115="нет","без дифференциации",IF($V$115=0,"",$V$115))</f>
        <v/>
      </c>
      <c r="AN115" s="273">
        <f>$I$115</f>
        <v>0</v>
      </c>
      <c r="AO115" s="262" t="str">
        <f>$I$115&amp;"."&amp;$M$115</f>
        <v>.</v>
      </c>
      <c r="AP115" s="217" t="str">
        <f>$I$115&amp;"."&amp;$M$115&amp;"."&amp;$Q$115</f>
        <v>..</v>
      </c>
      <c r="AQ115" s="217" t="str">
        <f>$I$115&amp;"."&amp;$M$115&amp;"."&amp;$Q$115&amp;"."&amp;$U$115</f>
        <v>...</v>
      </c>
      <c r="AR115" s="182">
        <v>0</v>
      </c>
    </row>
    <row customHeight="1" ht="17.25" hidden="1">
      <c r="D116" s="252"/>
      <c r="E116" s="253"/>
      <c r="F116" s="263"/>
      <c r="G116" s="253"/>
      <c r="H116" s="264"/>
      <c r="W116" s="265"/>
      <c r="AR116" s="182">
        <v>0</v>
      </c>
    </row>
    <row customHeight="1" ht="17.25" hidden="1">
      <c r="D117" s="219"/>
      <c r="E117" s="266"/>
      <c r="F117" s="263"/>
      <c r="G117" s="266"/>
      <c r="H117" s="264"/>
      <c r="W117" s="265"/>
      <c r="AR117" s="182">
        <v>0</v>
      </c>
    </row>
    <row customHeight="1" ht="17.25" hidden="1">
      <c r="D118" s="219"/>
      <c r="E118" s="266"/>
      <c r="F118" s="263"/>
      <c r="G118" s="266"/>
      <c r="H118" s="264"/>
      <c r="W118" s="265"/>
      <c r="AR118" s="182">
        <v>0</v>
      </c>
    </row>
    <row customHeight="1" ht="17.25" hidden="1">
      <c r="D119" s="219"/>
      <c r="E119" s="266"/>
      <c r="F119" s="267"/>
      <c r="G119" s="266"/>
      <c r="H119" s="268"/>
      <c r="I119" s="269"/>
      <c r="J119" s="269"/>
      <c r="K119" s="269"/>
      <c r="L119" s="269"/>
      <c r="M119" s="269"/>
      <c r="N119" s="269"/>
      <c r="O119" s="269"/>
      <c r="P119" s="269"/>
      <c r="Q119" s="269"/>
      <c r="R119" s="269"/>
      <c r="S119" s="270"/>
      <c r="T119" s="270"/>
      <c r="U119" s="270"/>
      <c r="V119" s="270"/>
      <c r="W119" s="271"/>
      <c r="AR119" s="182">
        <v>0</v>
      </c>
    </row>
    <row customHeight="1" ht="11.25" hidden="1">
      <c r="AR120" s="182">
        <v>0</v>
      </c>
    </row>
    <row customHeight="1" ht="17.25" hidden="1">
      <c r="D121" s="252">
        <v>1</v>
      </c>
      <c r="E121" s="253" t="s">
        <v>342</v>
      </c>
      <c r="F121" s="254" t="s">
        <v>19</v>
      </c>
      <c r="G121" s="253"/>
      <c r="H121" s="255"/>
      <c r="I121" s="256"/>
      <c r="J121" s="257"/>
      <c r="K121" s="258"/>
      <c r="L121" s="258"/>
      <c r="M121" s="258"/>
      <c r="N121" s="259"/>
      <c r="O121" s="258"/>
      <c r="P121" s="258"/>
      <c r="Q121" s="258"/>
      <c r="R121" s="260"/>
      <c r="S121" s="258"/>
      <c r="T121" s="258"/>
      <c r="U121" s="258"/>
      <c r="V121" s="260"/>
      <c r="W121" s="261"/>
      <c r="AC121" s="262" t="s">
        <v>343</v>
      </c>
      <c r="AD121" s="262" t="s">
        <v>344</v>
      </c>
      <c r="AE121" s="262" t="s">
        <v>345</v>
      </c>
      <c r="AF121" s="262" t="s">
        <v>346</v>
      </c>
      <c r="AH121" s="262" t="str">
        <f>IF($E$121=0,"",$E$121)</f>
        <v>Тариф на водоотведение</v>
      </c>
      <c r="AI121" s="262" t="str">
        <f>IF($G$121=0,"",$G$121)</f>
        <v/>
      </c>
      <c r="AJ121" s="262" t="str">
        <f>IF($J$121=0,"",$J$121)</f>
        <v/>
      </c>
      <c r="AK121" s="262" t="str">
        <f>IF($K$121="нет","без дифференциации",IF($N$121=0,"",$N$121))</f>
        <v/>
      </c>
      <c r="AL121" s="262" t="str">
        <f>IF($O$121="нет","без дифференциации",IF($R$121=0,"",$R$121))</f>
        <v/>
      </c>
      <c r="AM121" s="262" t="str">
        <f>IF($S$121="нет","без дифференциации",IF($V$121=0,"",$V$121))</f>
        <v/>
      </c>
      <c r="AN121" s="262">
        <f>$I$121</f>
        <v>0</v>
      </c>
      <c r="AO121" s="262" t="str">
        <f>$I$121&amp;"."&amp;$M$121</f>
        <v>.</v>
      </c>
      <c r="AP121" s="262" t="str">
        <f>$I$121&amp;"."&amp;$M$121&amp;"."&amp;$Q$121</f>
        <v>..</v>
      </c>
      <c r="AQ121" s="262" t="str">
        <f>$I$121&amp;"."&amp;$M$121&amp;"."&amp;$Q$121&amp;"."&amp;$U$121</f>
        <v>...</v>
      </c>
      <c r="AR121" s="182">
        <v>0</v>
      </c>
    </row>
    <row customHeight="1" ht="17.25" hidden="1">
      <c r="D122" s="252"/>
      <c r="E122" s="253"/>
      <c r="F122" s="263"/>
      <c r="G122" s="253"/>
      <c r="H122" s="264"/>
      <c r="W122" s="265"/>
      <c r="AR122" s="182">
        <v>0</v>
      </c>
    </row>
    <row customHeight="1" ht="17.25" hidden="1">
      <c r="D123" s="252"/>
      <c r="E123" s="253"/>
      <c r="F123" s="263"/>
      <c r="G123" s="253"/>
      <c r="H123" s="264"/>
      <c r="W123" s="265"/>
      <c r="AR123" s="182">
        <v>0</v>
      </c>
    </row>
    <row customHeight="1" ht="17.25" hidden="1">
      <c r="D124" s="252"/>
      <c r="E124" s="253"/>
      <c r="F124" s="263"/>
      <c r="G124" s="253"/>
      <c r="H124" s="264"/>
      <c r="W124" s="265"/>
      <c r="AR124" s="182">
        <v>0</v>
      </c>
    </row>
    <row customHeight="1" ht="17.25" hidden="1">
      <c r="D125" s="219"/>
      <c r="E125" s="266"/>
      <c r="F125" s="267"/>
      <c r="G125" s="266"/>
      <c r="H125" s="268"/>
      <c r="I125" s="269"/>
      <c r="J125" s="269"/>
      <c r="K125" s="269"/>
      <c r="L125" s="269"/>
      <c r="M125" s="269"/>
      <c r="N125" s="269"/>
      <c r="O125" s="269"/>
      <c r="P125" s="269"/>
      <c r="Q125" s="269"/>
      <c r="R125" s="269"/>
      <c r="S125" s="270"/>
      <c r="T125" s="270"/>
      <c r="U125" s="270"/>
      <c r="V125" s="270"/>
      <c r="W125" s="271"/>
      <c r="AR125" s="182">
        <v>0</v>
      </c>
    </row>
    <row customHeight="1" ht="17.25" hidden="1">
      <c r="D126" s="252">
        <v>2</v>
      </c>
      <c r="E126" s="253" t="s">
        <v>347</v>
      </c>
      <c r="F126" s="254" t="s">
        <v>19</v>
      </c>
      <c r="G126" s="253"/>
      <c r="H126" s="255"/>
      <c r="I126" s="256"/>
      <c r="J126" s="257"/>
      <c r="K126" s="258"/>
      <c r="L126" s="258"/>
      <c r="M126" s="258"/>
      <c r="N126" s="259"/>
      <c r="O126" s="258"/>
      <c r="P126" s="258"/>
      <c r="Q126" s="258"/>
      <c r="R126" s="260"/>
      <c r="S126" s="258"/>
      <c r="T126" s="258"/>
      <c r="U126" s="258"/>
      <c r="V126" s="260"/>
      <c r="W126" s="261"/>
      <c r="AC126" s="262" t="s">
        <v>348</v>
      </c>
      <c r="AD126" s="262" t="s">
        <v>349</v>
      </c>
      <c r="AE126" s="262" t="s">
        <v>350</v>
      </c>
      <c r="AF126" s="262" t="s">
        <v>351</v>
      </c>
      <c r="AH126" s="262" t="str">
        <f>IF($E$126=0,"",$E$126)</f>
        <v>Тариф на транспортировку сточных вод</v>
      </c>
      <c r="AI126" s="262" t="str">
        <f>IF($G$126=0,"",$G$126)</f>
        <v/>
      </c>
      <c r="AJ126" s="262" t="str">
        <f>IF($J$126=0,"",$J$126)</f>
        <v/>
      </c>
      <c r="AK126" s="262" t="str">
        <f>IF($K$126="нет","без дифференциации",IF($N$126=0,"",$N$126))</f>
        <v/>
      </c>
      <c r="AL126" s="262" t="str">
        <f>IF($O$126="нет","без дифференциации",IF($R$126=0,"",$R$126))</f>
        <v/>
      </c>
      <c r="AM126" s="262" t="str">
        <f>IF($S$126="нет","без дифференциации",IF($V$126=0,"",$V$126))</f>
        <v/>
      </c>
      <c r="AN126" s="273">
        <f>$I$126</f>
        <v>0</v>
      </c>
      <c r="AO126" s="262" t="str">
        <f>$I$126&amp;"."&amp;$M$126</f>
        <v>.</v>
      </c>
      <c r="AP126" s="217" t="str">
        <f>$I$126&amp;"."&amp;$M$126&amp;"."&amp;$Q$126</f>
        <v>..</v>
      </c>
      <c r="AQ126" s="217" t="str">
        <f>$I$126&amp;"."&amp;$M$126&amp;"."&amp;$Q$126&amp;"."&amp;$U$126</f>
        <v>...</v>
      </c>
      <c r="AR126" s="182">
        <v>0</v>
      </c>
    </row>
    <row customHeight="1" ht="17.25" hidden="1">
      <c r="D127" s="252"/>
      <c r="E127" s="253"/>
      <c r="F127" s="263"/>
      <c r="G127" s="253"/>
      <c r="H127" s="264"/>
      <c r="W127" s="265"/>
      <c r="AR127" s="182">
        <v>0</v>
      </c>
    </row>
    <row customHeight="1" ht="17.25" hidden="1">
      <c r="D128" s="219"/>
      <c r="E128" s="266"/>
      <c r="F128" s="263"/>
      <c r="G128" s="266"/>
      <c r="H128" s="264"/>
      <c r="W128" s="265"/>
      <c r="AR128" s="182">
        <v>0</v>
      </c>
    </row>
    <row customHeight="1" ht="17.25" hidden="1">
      <c r="D129" s="219"/>
      <c r="E129" s="266"/>
      <c r="F129" s="263"/>
      <c r="G129" s="266"/>
      <c r="H129" s="264"/>
      <c r="W129" s="265"/>
      <c r="AR129" s="182">
        <v>0</v>
      </c>
    </row>
    <row customHeight="1" ht="17.25" hidden="1">
      <c r="D130" s="219"/>
      <c r="E130" s="266"/>
      <c r="F130" s="267"/>
      <c r="G130" s="266"/>
      <c r="H130" s="268"/>
      <c r="I130" s="269"/>
      <c r="J130" s="269"/>
      <c r="K130" s="269"/>
      <c r="L130" s="269"/>
      <c r="M130" s="269"/>
      <c r="N130" s="269"/>
      <c r="O130" s="269"/>
      <c r="P130" s="269"/>
      <c r="Q130" s="269"/>
      <c r="R130" s="269"/>
      <c r="S130" s="270"/>
      <c r="T130" s="270"/>
      <c r="U130" s="270"/>
      <c r="V130" s="270"/>
      <c r="W130" s="271"/>
      <c r="AR130" s="182">
        <v>0</v>
      </c>
    </row>
    <row customHeight="1" ht="17.25" hidden="1">
      <c r="D131" s="252">
        <v>3</v>
      </c>
      <c r="E131" s="253" t="s">
        <v>352</v>
      </c>
      <c r="F131" s="254" t="s">
        <v>19</v>
      </c>
      <c r="G131" s="253"/>
      <c r="H131" s="255"/>
      <c r="I131" s="256"/>
      <c r="J131" s="257"/>
      <c r="K131" s="258"/>
      <c r="L131" s="258"/>
      <c r="M131" s="258"/>
      <c r="N131" s="259"/>
      <c r="O131" s="258"/>
      <c r="P131" s="258"/>
      <c r="Q131" s="258"/>
      <c r="R131" s="260"/>
      <c r="S131" s="258"/>
      <c r="T131" s="258"/>
      <c r="U131" s="258"/>
      <c r="V131" s="260"/>
      <c r="W131" s="261"/>
      <c r="AC131" s="262" t="s">
        <v>353</v>
      </c>
      <c r="AD131" s="262" t="s">
        <v>354</v>
      </c>
      <c r="AE131" s="262" t="s">
        <v>355</v>
      </c>
      <c r="AF131" s="262" t="s">
        <v>356</v>
      </c>
      <c r="AH131" s="262" t="str">
        <f>IF($E$131=0,"",$E$131)</f>
        <v>Тариф на подключение (технологическое присоединение) к централизованной системе водоотведения</v>
      </c>
      <c r="AI131" s="262" t="str">
        <f>IF($G$131=0,"",$G$131)</f>
        <v/>
      </c>
      <c r="AJ131" s="262" t="str">
        <f>IF($J$131=0,"",$J$131)</f>
        <v/>
      </c>
      <c r="AK131" s="262" t="str">
        <f>IF($K$131="нет","без дифференциации",IF($N$131=0,"",$N$131))</f>
        <v/>
      </c>
      <c r="AL131" s="262" t="str">
        <f>IF($O$131="нет","без дифференциации",IF($R$131=0,"",$R$131))</f>
        <v/>
      </c>
      <c r="AM131" s="262" t="str">
        <f>IF($S$131="нет","без дифференциации",IF($V$131=0,"",$V$131))</f>
        <v/>
      </c>
      <c r="AN131" s="273">
        <f>$I$131</f>
        <v>0</v>
      </c>
      <c r="AO131" s="262" t="str">
        <f>$I$131&amp;"."&amp;$M$131</f>
        <v>.</v>
      </c>
      <c r="AP131" s="217" t="str">
        <f>$I$131&amp;"."&amp;$M$131&amp;"."&amp;$Q$131</f>
        <v>..</v>
      </c>
      <c r="AQ131" s="217" t="str">
        <f>$I$131&amp;"."&amp;$M$131&amp;"."&amp;$Q$131&amp;"."&amp;$U$131</f>
        <v>...</v>
      </c>
      <c r="AR131" s="182">
        <v>0</v>
      </c>
    </row>
    <row customHeight="1" ht="17.25" hidden="1">
      <c r="D132" s="252"/>
      <c r="E132" s="253"/>
      <c r="F132" s="263"/>
      <c r="G132" s="253"/>
      <c r="H132" s="264"/>
      <c r="W132" s="265"/>
      <c r="AR132" s="182">
        <v>0</v>
      </c>
    </row>
    <row customHeight="1" ht="17.25" hidden="1">
      <c r="D133" s="219"/>
      <c r="E133" s="266"/>
      <c r="F133" s="263"/>
      <c r="G133" s="266"/>
      <c r="H133" s="264"/>
      <c r="W133" s="265"/>
      <c r="AR133" s="182">
        <v>0</v>
      </c>
    </row>
    <row customHeight="1" ht="17.25" hidden="1">
      <c r="D134" s="219"/>
      <c r="E134" s="266"/>
      <c r="F134" s="263"/>
      <c r="G134" s="266"/>
      <c r="H134" s="264"/>
      <c r="W134" s="265"/>
      <c r="AR134" s="182">
        <v>0</v>
      </c>
    </row>
    <row customHeight="1" ht="17.25" hidden="1">
      <c r="D135" s="219"/>
      <c r="E135" s="266"/>
      <c r="F135" s="267"/>
      <c r="G135" s="266"/>
      <c r="H135" s="268"/>
      <c r="I135" s="269"/>
      <c r="J135" s="269"/>
      <c r="K135" s="269"/>
      <c r="L135" s="269"/>
      <c r="M135" s="269"/>
      <c r="N135" s="269"/>
      <c r="O135" s="269"/>
      <c r="P135" s="269"/>
      <c r="Q135" s="269"/>
      <c r="R135" s="269"/>
      <c r="S135" s="270"/>
      <c r="T135" s="270"/>
      <c r="U135" s="270"/>
      <c r="V135" s="270"/>
      <c r="W135" s="271"/>
      <c r="AR135" s="182">
        <v>0</v>
      </c>
    </row>
    <row customHeight="1" ht="11.549999999999999">
      <c r="AR136" s="182">
        <v>11</v>
      </c>
    </row>
    <row customHeight="1" ht="11.549999999999999">
      <c r="AR137" s="182">
        <v>11</v>
      </c>
    </row>
    <row customHeight="1" ht="11.549999999999999">
      <c r="AR138" s="182">
        <v>11</v>
      </c>
    </row>
    <row customHeight="1" ht="11.549999999999999">
      <c r="AR139" s="182">
        <v>11</v>
      </c>
    </row>
    <row customHeight="1" ht="11.549999999999999">
      <c r="AR140" s="182">
        <v>11</v>
      </c>
    </row>
    <row customHeight="1" ht="11.549999999999999">
      <c r="AR141" s="182">
        <v>11</v>
      </c>
    </row>
    <row customHeight="1" ht="11.549999999999999">
      <c r="AR142" s="182">
        <v>11</v>
      </c>
    </row>
    <row customHeight="1" ht="11.549999999999999">
      <c r="AR143" s="182">
        <v>11</v>
      </c>
    </row>
    <row customHeight="1" ht="11.549999999999999">
      <c r="AR144" s="182">
        <v>11</v>
      </c>
    </row>
    <row customHeight="1" ht="11.549999999999999">
      <c r="AR145" s="182">
        <v>11</v>
      </c>
    </row>
    <row customHeight="1" ht="11.25" hidden="1">
      <c r="A146" s="151" t="s">
        <v>81</v>
      </c>
      <c r="B146" s="151">
        <v>0</v>
      </c>
      <c r="C146" s="182">
        <v>3</v>
      </c>
      <c r="D146" s="182">
        <v>6</v>
      </c>
      <c r="E146" s="182">
        <v>42</v>
      </c>
      <c r="F146" s="182">
        <v>14</v>
      </c>
      <c r="G146" s="182">
        <v>42</v>
      </c>
      <c r="H146" s="182">
        <v>3</v>
      </c>
      <c r="I146" s="182">
        <v>5</v>
      </c>
      <c r="J146" s="182">
        <v>47</v>
      </c>
      <c r="K146" s="182">
        <v>3</v>
      </c>
      <c r="L146" s="182">
        <v>3</v>
      </c>
      <c r="M146" s="182">
        <v>5</v>
      </c>
      <c r="N146" s="182">
        <v>28</v>
      </c>
      <c r="O146" s="182">
        <v>3</v>
      </c>
      <c r="P146" s="182">
        <v>3</v>
      </c>
      <c r="Q146" s="182">
        <v>5</v>
      </c>
      <c r="R146" s="182">
        <v>34</v>
      </c>
      <c r="S146" s="182">
        <v>0</v>
      </c>
      <c r="T146" s="182">
        <v>0</v>
      </c>
      <c r="U146" s="182">
        <v>0</v>
      </c>
      <c r="V146" s="182">
        <v>0</v>
      </c>
      <c r="W146" s="182">
        <v>30</v>
      </c>
      <c r="X146" s="182">
        <v>3</v>
      </c>
      <c r="Y146" s="217">
        <v>0</v>
      </c>
      <c r="Z146" s="217">
        <v>0</v>
      </c>
      <c r="AA146" s="217">
        <v>0</v>
      </c>
      <c r="AB146" s="217">
        <v>0</v>
      </c>
      <c r="AC146" s="217">
        <v>0</v>
      </c>
      <c r="AD146" s="217">
        <v>0</v>
      </c>
      <c r="AE146" s="217">
        <v>0</v>
      </c>
      <c r="AF146" s="217">
        <v>0</v>
      </c>
      <c r="AG146" s="217">
        <v>0</v>
      </c>
      <c r="AH146" s="217">
        <v>0</v>
      </c>
      <c r="AI146" s="217">
        <v>0</v>
      </c>
      <c r="AJ146" s="217">
        <v>0</v>
      </c>
      <c r="AK146" s="217">
        <v>0</v>
      </c>
      <c r="AL146" s="217">
        <v>0</v>
      </c>
      <c r="AM146" s="217">
        <v>0</v>
      </c>
      <c r="AN146" s="217">
        <v>0</v>
      </c>
      <c r="AO146" s="217">
        <v>0</v>
      </c>
      <c r="AP146" s="217">
        <v>0</v>
      </c>
      <c r="AQ146" s="217">
        <v>0</v>
      </c>
      <c r="AR146" s="182">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FF77-7141-F73B-E2C6-0.4C4CDE3D}"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1" style="2996" width="9.140625" hidden="1"/>
    <col min="2" max="2" style="2997" width="9.140625" hidden="1"/>
    <col min="3" max="3" style="2998" width="3.00390625" customWidth="1"/>
    <col min="4" max="4" style="2999" width="3.00390625" customWidth="1"/>
    <col min="5" max="5" style="3000" width="15.00390625" customWidth="1"/>
    <col min="6" max="6" style="3001" width="15.00390625" customWidth="1"/>
    <col min="7" max="7" style="3002" width="11.57421875" customWidth="1"/>
    <col min="8" max="8" style="3003" width="3.00390625" customWidth="1"/>
    <col min="9" max="9" style="3004" width="3.00390625" customWidth="1"/>
    <col min="10" max="10" style="3005" width="12.00390625" customWidth="1"/>
    <col min="11" max="11" style="3006" width="0.28125" customWidth="1"/>
    <col min="12" max="12" style="3007" width="10.00390625" customWidth="1"/>
    <col min="13" max="13" style="3008" width="10.00390625" customWidth="1"/>
    <col min="14" max="14" style="3009" width="3.00390625" customWidth="1"/>
    <col min="15" max="15" style="3010" width="3.00390625" customWidth="1"/>
    <col min="16" max="16" style="3011" width="19.00390625" customWidth="1"/>
    <col min="17" max="17" style="3012" width="0.28125" customWidth="1"/>
    <col min="18" max="18" style="3013" width="10.00390625" customWidth="1"/>
    <col min="19" max="19" style="3014" width="10.00390625" customWidth="1"/>
    <col min="20" max="20" style="3015" width="3.00390625" customWidth="1"/>
    <col min="21" max="21" style="3016" width="3.00390625" customWidth="1"/>
    <col min="22" max="22" style="3017" width="25.00390625" customWidth="1"/>
    <col min="23" max="23" style="3018" width="0.28125" customWidth="1"/>
    <col min="24" max="24" style="3019" width="10.00390625" customWidth="1"/>
    <col min="25" max="25" style="3020" width="10.00390625" customWidth="1"/>
    <col min="26" max="26" style="3021" width="3.00390625" customWidth="1"/>
    <col min="27" max="27" style="3022" width="3.00390625" customWidth="1"/>
    <col min="28" max="28" style="3023" width="16.00390625" customWidth="1"/>
    <col min="29" max="29" style="3024" width="0.28125" customWidth="1"/>
    <col min="30" max="30" style="3025" width="10.00390625" customWidth="1"/>
    <col min="31" max="31" style="3026" width="10.00390625" customWidth="1"/>
    <col min="32" max="32" style="3027" width="3.00390625" customWidth="1"/>
    <col min="33" max="33" style="3028" width="3.00390625" customWidth="1"/>
    <col min="34" max="34" style="3029" width="8.00390625" customWidth="1"/>
    <col min="35" max="35" style="3030" width="21.00390625" customWidth="1"/>
    <col min="36" max="36" style="3031" width="8.00390625" customWidth="1"/>
    <col min="37" max="37" style="3032" width="8.00390625" customWidth="1"/>
    <col min="38" max="38" style="3033" width="8.00390625" customWidth="1"/>
    <col min="39" max="39" style="3034" width="8.00390625" customWidth="1"/>
    <col min="40" max="40" style="3035" width="8.00390625" customWidth="1"/>
    <col min="41" max="41" style="3036" width="8.00390625" customWidth="1"/>
    <col min="42" max="42" style="3037" width="8.00390625" customWidth="1"/>
    <col min="43" max="43" style="3038" width="8.00390625" customWidth="1"/>
    <col min="44" max="44" style="3039" width="8.00390625" customWidth="1"/>
    <col min="45" max="45" style="3040" width="8.00390625" customWidth="1"/>
    <col min="46" max="46" style="3041" width="8.00390625" customWidth="1"/>
    <col min="47" max="47" style="3042" width="8.00390625" customWidth="1"/>
    <col min="48" max="48" style="3043" width="8.00390625" customWidth="1"/>
    <col min="49" max="49" style="3044" width="8.00390625" customWidth="1"/>
    <col min="50" max="50" style="3045" width="8.00390625" customWidth="1"/>
    <col min="51" max="51" style="3046" width="8.00390625" customWidth="1"/>
    <col min="52" max="52" style="3047" width="8.00390625" customWidth="1"/>
    <col min="53" max="53" style="3048" width="8.00390625" customWidth="1"/>
    <col min="54" max="54" style="3049" width="8.00390625" customWidth="1"/>
    <col min="55" max="55" style="3050" width="8.00390625" customWidth="1"/>
    <col min="56" max="56" style="3051" width="8.00390625" customWidth="1"/>
    <col min="57" max="57" style="3052" width="8.00390625" customWidth="1"/>
    <col min="58" max="58" style="3053" width="8.00390625" customWidth="1"/>
    <col min="59" max="59" style="3054" width="8.00390625" customWidth="1"/>
    <col min="60" max="60" style="3055" width="8.00390625" customWidth="1"/>
    <col min="61" max="61" style="3056" width="8.00390625" customWidth="1"/>
    <col min="62" max="62" style="3057" width="8.00390625" customWidth="1"/>
    <col min="63" max="63" style="3058" width="8.00390625" customWidth="1"/>
    <col min="64" max="64" style="3059" width="8.00390625" customWidth="1"/>
    <col min="65" max="65" style="3060" width="9.140625" hidden="1"/>
  </cols>
  <sheetData>
    <row customHeight="1" ht="11.25" hidden="1">
      <c r="BM1" s="283" t="s">
        <v>14</v>
      </c>
    </row>
    <row customHeight="1" ht="11.25" hidden="1">
      <c r="L2" s="284" t="s">
        <v>357</v>
      </c>
      <c r="M2" s="284" t="s">
        <v>358</v>
      </c>
      <c r="R2" s="284" t="s">
        <v>359</v>
      </c>
      <c r="S2" s="284" t="s">
        <v>358</v>
      </c>
      <c r="X2" s="284" t="s">
        <v>357</v>
      </c>
      <c r="Y2" s="284" t="s">
        <v>358</v>
      </c>
      <c r="AD2" s="284" t="s">
        <v>357</v>
      </c>
      <c r="AE2" s="284" t="s">
        <v>358</v>
      </c>
      <c r="BM2" s="284">
        <v>0</v>
      </c>
    </row>
    <row customHeight="1" ht="11.549999999999999">
      <c r="BM3" s="285">
        <v>11</v>
      </c>
    </row>
    <row customHeight="1" ht="34.5">
      <c r="D4" s="286" t="s">
        <v>360</v>
      </c>
      <c r="E4" s="286"/>
      <c r="F4" s="286"/>
      <c r="G4" s="286"/>
      <c r="H4" s="286"/>
      <c r="I4" s="286"/>
      <c r="J4" s="286"/>
      <c r="BM4" s="140">
        <v>33</v>
      </c>
    </row>
    <row customHeight="1" ht="14.699999999999998">
      <c r="D5" s="287" t="str">
        <f>IF(org=0,"Не определено",org)</f>
        <v>ГУП СК "Ставрополькрайводоканал"</v>
      </c>
      <c r="E5" s="287"/>
      <c r="F5" s="287"/>
      <c r="G5" s="287"/>
      <c r="H5" s="287"/>
      <c r="I5" s="287"/>
      <c r="J5" s="287"/>
      <c r="BM5" s="140">
        <v>14</v>
      </c>
    </row>
    <row customHeight="1" ht="14.699999999999998">
      <c r="BM6" s="140">
        <v>14</v>
      </c>
    </row>
    <row customHeight="1" ht="1.05">
      <c r="BM7" s="283">
        <v>1</v>
      </c>
    </row>
    <row customHeight="1" ht="33.75">
      <c r="D8" s="152" t="s">
        <v>87</v>
      </c>
      <c r="E8" s="152" t="s">
        <v>186</v>
      </c>
      <c r="F8" s="288" t="s">
        <v>208</v>
      </c>
      <c r="G8" s="289"/>
      <c r="H8" s="288" t="s">
        <v>87</v>
      </c>
      <c r="I8" s="289"/>
      <c r="J8" s="152" t="s">
        <v>209</v>
      </c>
      <c r="K8" s="290"/>
      <c r="L8" s="291" t="s">
        <v>361</v>
      </c>
      <c r="M8" s="291"/>
      <c r="N8" s="291"/>
      <c r="O8" s="291"/>
      <c r="P8" s="291"/>
      <c r="Q8" s="288"/>
      <c r="R8" s="84" t="s">
        <v>362</v>
      </c>
      <c r="S8" s="142"/>
      <c r="T8" s="142"/>
      <c r="U8" s="142"/>
      <c r="V8" s="142"/>
      <c r="W8" s="288"/>
      <c r="X8" s="152" t="s">
        <v>363</v>
      </c>
      <c r="Y8" s="152"/>
      <c r="Z8" s="152"/>
      <c r="AA8" s="152"/>
      <c r="AB8" s="152"/>
      <c r="AC8" s="291"/>
      <c r="AD8" s="152" t="s">
        <v>364</v>
      </c>
      <c r="AE8" s="152"/>
      <c r="AF8" s="152"/>
      <c r="AG8" s="152"/>
      <c r="AH8" s="84"/>
      <c r="AI8" s="152" t="s">
        <v>365</v>
      </c>
      <c r="BM8" s="161">
        <v>32</v>
      </c>
    </row>
    <row customHeight="1" ht="23.25">
      <c r="D9" s="152"/>
      <c r="E9" s="152"/>
      <c r="F9" s="291" t="s">
        <v>88</v>
      </c>
      <c r="G9" s="291" t="s">
        <v>214</v>
      </c>
      <c r="H9" s="292"/>
      <c r="I9" s="293"/>
      <c r="J9" s="84"/>
      <c r="K9" s="292"/>
      <c r="L9" s="152" t="s">
        <v>366</v>
      </c>
      <c r="M9" s="84"/>
      <c r="N9" s="288" t="s">
        <v>87</v>
      </c>
      <c r="O9" s="289"/>
      <c r="P9" s="152" t="s">
        <v>215</v>
      </c>
      <c r="Q9" s="290"/>
      <c r="R9" s="152" t="s">
        <v>366</v>
      </c>
      <c r="S9" s="84"/>
      <c r="T9" s="288" t="s">
        <v>87</v>
      </c>
      <c r="U9" s="289"/>
      <c r="V9" s="152" t="s">
        <v>215</v>
      </c>
      <c r="W9" s="290"/>
      <c r="X9" s="152" t="s">
        <v>366</v>
      </c>
      <c r="Y9" s="84"/>
      <c r="Z9" s="288" t="s">
        <v>87</v>
      </c>
      <c r="AA9" s="289"/>
      <c r="AB9" s="152" t="s">
        <v>367</v>
      </c>
      <c r="AC9" s="290"/>
      <c r="AD9" s="152" t="s">
        <v>366</v>
      </c>
      <c r="AE9" s="84"/>
      <c r="AF9" s="288" t="s">
        <v>87</v>
      </c>
      <c r="AG9" s="289"/>
      <c r="AH9" s="84" t="s">
        <v>367</v>
      </c>
      <c r="AI9" s="152"/>
      <c r="BM9" s="161">
        <v>22</v>
      </c>
    </row>
    <row customHeight="1" ht="24">
      <c r="D10" s="291"/>
      <c r="E10" s="291"/>
      <c r="F10" s="290"/>
      <c r="G10" s="290"/>
      <c r="H10" s="294"/>
      <c r="I10" s="295"/>
      <c r="J10" s="288"/>
      <c r="K10" s="292"/>
      <c r="L10" s="291" t="s">
        <v>368</v>
      </c>
      <c r="M10" s="288" t="s">
        <v>369</v>
      </c>
      <c r="N10" s="292"/>
      <c r="O10" s="293"/>
      <c r="P10" s="291"/>
      <c r="Q10" s="290"/>
      <c r="R10" s="291" t="s">
        <v>368</v>
      </c>
      <c r="S10" s="288" t="s">
        <v>369</v>
      </c>
      <c r="T10" s="292"/>
      <c r="U10" s="293"/>
      <c r="V10" s="291"/>
      <c r="W10" s="290"/>
      <c r="X10" s="291" t="s">
        <v>368</v>
      </c>
      <c r="Y10" s="288" t="s">
        <v>369</v>
      </c>
      <c r="Z10" s="292"/>
      <c r="AA10" s="293"/>
      <c r="AB10" s="291"/>
      <c r="AC10" s="290"/>
      <c r="AD10" s="291" t="s">
        <v>368</v>
      </c>
      <c r="AE10" s="288" t="s">
        <v>369</v>
      </c>
      <c r="AF10" s="292"/>
      <c r="AG10" s="293"/>
      <c r="AH10" s="288"/>
      <c r="AI10" s="291"/>
      <c r="AK10" s="296" t="s">
        <v>370</v>
      </c>
      <c r="AL10" s="296" t="s">
        <v>216</v>
      </c>
      <c r="BM10" s="161">
        <v>23</v>
      </c>
    </row>
    <row customHeight="1" ht="15">
      <c r="D11" s="297" t="s">
        <v>98</v>
      </c>
      <c r="E11" s="298" t="s">
        <v>371</v>
      </c>
      <c r="F11" s="298" t="s">
        <v>372</v>
      </c>
      <c r="G11" s="299" t="s">
        <v>19</v>
      </c>
      <c r="H11" s="300"/>
      <c r="I11" s="301"/>
      <c r="J11" s="257"/>
      <c r="K11" s="257"/>
      <c r="L11" s="258"/>
      <c r="M11" s="258"/>
      <c r="N11" s="302"/>
      <c r="O11" s="258"/>
      <c r="P11" s="257"/>
      <c r="Q11" s="257"/>
      <c r="R11" s="258"/>
      <c r="S11" s="258"/>
      <c r="T11" s="303"/>
      <c r="U11" s="258"/>
      <c r="V11" s="257"/>
      <c r="W11" s="258"/>
      <c r="X11" s="258"/>
      <c r="Y11" s="258"/>
      <c r="Z11" s="302"/>
      <c r="AA11" s="258"/>
      <c r="AB11" s="257"/>
      <c r="AC11" s="304"/>
      <c r="AD11" s="258"/>
      <c r="AE11" s="258"/>
      <c r="AF11" s="258"/>
      <c r="AG11" s="258"/>
      <c r="AH11" s="302"/>
      <c r="AI11" s="261"/>
      <c r="BM11" s="161">
        <v>14</v>
      </c>
    </row>
    <row customHeight="1" ht="14.699999999999998">
      <c r="D12" s="297"/>
      <c r="E12" s="298"/>
      <c r="F12" s="298"/>
      <c r="G12" s="305"/>
      <c r="H12" s="306"/>
      <c r="AI12" s="265"/>
      <c r="BM12" s="161">
        <v>14</v>
      </c>
    </row>
    <row customHeight="1" ht="14.699999999999998">
      <c r="D13" s="297"/>
      <c r="E13" s="298"/>
      <c r="F13" s="298"/>
      <c r="G13" s="305"/>
      <c r="H13" s="306"/>
      <c r="AI13" s="265"/>
      <c r="BM13" s="161">
        <v>14</v>
      </c>
    </row>
    <row customHeight="1" ht="14.699999999999998">
      <c r="D14" s="297"/>
      <c r="E14" s="298"/>
      <c r="F14" s="298"/>
      <c r="G14" s="305"/>
      <c r="H14" s="306"/>
      <c r="AI14" s="265"/>
      <c r="BM14" s="161">
        <v>14</v>
      </c>
    </row>
    <row customHeight="1" ht="11.549999999999999">
      <c r="D15" s="297"/>
      <c r="E15" s="298"/>
      <c r="F15" s="298"/>
      <c r="G15" s="305"/>
      <c r="H15" s="307"/>
      <c r="AI15" s="265"/>
      <c r="BM15" s="161">
        <v>11</v>
      </c>
    </row>
    <row customHeight="1" ht="11.549999999999999">
      <c r="D16" s="308"/>
      <c r="E16" s="309"/>
      <c r="F16" s="310"/>
      <c r="G16" s="210"/>
      <c r="H16" s="311"/>
      <c r="I16" s="312"/>
      <c r="J16" s="269"/>
      <c r="K16" s="269"/>
      <c r="L16" s="269"/>
      <c r="M16" s="269"/>
      <c r="N16" s="269"/>
      <c r="O16" s="269"/>
      <c r="P16" s="269"/>
      <c r="Q16" s="269"/>
      <c r="R16" s="269"/>
      <c r="S16" s="269"/>
      <c r="T16" s="269"/>
      <c r="U16" s="269"/>
      <c r="V16" s="269"/>
      <c r="W16" s="269"/>
      <c r="X16" s="269"/>
      <c r="Y16" s="269"/>
      <c r="Z16" s="269"/>
      <c r="AA16" s="269"/>
      <c r="AB16" s="269"/>
      <c r="AC16" s="269"/>
      <c r="AD16" s="269"/>
      <c r="AE16" s="269"/>
      <c r="AF16" s="269"/>
      <c r="AG16" s="269"/>
      <c r="AH16" s="269"/>
      <c r="AI16" s="271"/>
      <c r="BM16" s="285">
        <v>11</v>
      </c>
    </row>
    <row customHeight="1" ht="15">
      <c r="D17" s="297" t="s">
        <v>101</v>
      </c>
      <c r="E17" s="298" t="s">
        <v>371</v>
      </c>
      <c r="F17" s="298" t="s">
        <v>373</v>
      </c>
      <c r="G17" s="299" t="s">
        <v>19</v>
      </c>
      <c r="H17" s="300"/>
      <c r="I17" s="301"/>
      <c r="J17" s="257"/>
      <c r="K17" s="257"/>
      <c r="L17" s="258"/>
      <c r="M17" s="258"/>
      <c r="N17" s="302"/>
      <c r="O17" s="258"/>
      <c r="P17" s="257"/>
      <c r="Q17" s="257"/>
      <c r="R17" s="258"/>
      <c r="S17" s="258"/>
      <c r="T17" s="303"/>
      <c r="U17" s="258"/>
      <c r="V17" s="257"/>
      <c r="W17" s="258"/>
      <c r="X17" s="258"/>
      <c r="Y17" s="258"/>
      <c r="Z17" s="302"/>
      <c r="AA17" s="258"/>
      <c r="AB17" s="257"/>
      <c r="AC17" s="304"/>
      <c r="AD17" s="258"/>
      <c r="AE17" s="258"/>
      <c r="AF17" s="258"/>
      <c r="AG17" s="258"/>
      <c r="AH17" s="302"/>
      <c r="AI17" s="261"/>
      <c r="BM17" s="161">
        <v>14</v>
      </c>
    </row>
    <row customHeight="1" ht="14.699999999999998">
      <c r="D18" s="297"/>
      <c r="E18" s="298"/>
      <c r="F18" s="298"/>
      <c r="G18" s="305"/>
      <c r="H18" s="306"/>
      <c r="AI18" s="265"/>
      <c r="BM18" s="161">
        <v>14</v>
      </c>
    </row>
    <row customHeight="1" ht="14.699999999999998">
      <c r="D19" s="297"/>
      <c r="E19" s="298"/>
      <c r="F19" s="298"/>
      <c r="G19" s="305"/>
      <c r="H19" s="306"/>
      <c r="AI19" s="265"/>
      <c r="BM19" s="161">
        <v>14</v>
      </c>
    </row>
    <row customHeight="1" ht="14.699999999999998">
      <c r="D20" s="297"/>
      <c r="E20" s="298"/>
      <c r="F20" s="298"/>
      <c r="G20" s="305"/>
      <c r="H20" s="306"/>
      <c r="AI20" s="265"/>
      <c r="BM20" s="161">
        <v>14</v>
      </c>
    </row>
    <row customHeight="1" ht="11.549999999999999">
      <c r="D21" s="297"/>
      <c r="E21" s="298"/>
      <c r="F21" s="298"/>
      <c r="G21" s="305"/>
      <c r="H21" s="307"/>
      <c r="AI21" s="265"/>
      <c r="BM21" s="161">
        <v>11</v>
      </c>
    </row>
    <row customHeight="1" ht="11.549999999999999">
      <c r="D22" s="308"/>
      <c r="E22" s="309"/>
      <c r="F22" s="310"/>
      <c r="G22" s="210"/>
      <c r="H22" s="311"/>
      <c r="I22" s="312"/>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71"/>
      <c r="BM22" s="285">
        <v>11</v>
      </c>
    </row>
    <row customHeight="1" ht="15">
      <c r="D23" s="297" t="s">
        <v>89</v>
      </c>
      <c r="E23" s="298" t="s">
        <v>371</v>
      </c>
      <c r="F23" s="298" t="s">
        <v>374</v>
      </c>
      <c r="G23" s="299" t="s">
        <v>19</v>
      </c>
      <c r="H23" s="300"/>
      <c r="I23" s="301"/>
      <c r="J23" s="257"/>
      <c r="K23" s="257"/>
      <c r="L23" s="258"/>
      <c r="M23" s="258"/>
      <c r="N23" s="302"/>
      <c r="O23" s="258"/>
      <c r="P23" s="257"/>
      <c r="Q23" s="257"/>
      <c r="R23" s="258"/>
      <c r="S23" s="258"/>
      <c r="T23" s="303"/>
      <c r="U23" s="258"/>
      <c r="V23" s="257"/>
      <c r="W23" s="258"/>
      <c r="X23" s="258"/>
      <c r="Y23" s="258"/>
      <c r="Z23" s="302"/>
      <c r="AA23" s="258"/>
      <c r="AB23" s="257"/>
      <c r="AC23" s="304"/>
      <c r="AD23" s="258"/>
      <c r="AE23" s="258"/>
      <c r="AF23" s="258"/>
      <c r="AG23" s="258"/>
      <c r="AH23" s="302"/>
      <c r="AI23" s="261"/>
      <c r="AK23" s="313" t="s">
        <v>97</v>
      </c>
      <c r="BM23" s="161">
        <v>14</v>
      </c>
    </row>
    <row customHeight="1" ht="14.699999999999998">
      <c r="D24" s="297"/>
      <c r="E24" s="298"/>
      <c r="F24" s="298"/>
      <c r="G24" s="305"/>
      <c r="H24" s="306"/>
      <c r="AI24" s="265"/>
      <c r="BM24" s="161">
        <v>14</v>
      </c>
    </row>
    <row customHeight="1" ht="14.699999999999998">
      <c r="D25" s="297"/>
      <c r="E25" s="298"/>
      <c r="F25" s="298"/>
      <c r="G25" s="305"/>
      <c r="H25" s="306"/>
      <c r="AI25" s="265"/>
      <c r="BM25" s="161">
        <v>14</v>
      </c>
    </row>
    <row customHeight="1" ht="14.699999999999998">
      <c r="D26" s="297"/>
      <c r="E26" s="298"/>
      <c r="F26" s="298"/>
      <c r="G26" s="305"/>
      <c r="H26" s="306"/>
      <c r="AI26" s="265"/>
      <c r="BM26" s="161">
        <v>14</v>
      </c>
    </row>
    <row customHeight="1" ht="11.549999999999999">
      <c r="D27" s="297"/>
      <c r="E27" s="298"/>
      <c r="F27" s="298"/>
      <c r="G27" s="305"/>
      <c r="H27" s="307"/>
      <c r="AI27" s="265"/>
      <c r="BM27" s="161">
        <v>11</v>
      </c>
    </row>
    <row customHeight="1" ht="11.549999999999999">
      <c r="D28" s="308"/>
      <c r="E28" s="309"/>
      <c r="F28" s="310"/>
      <c r="G28" s="210"/>
      <c r="H28" s="311"/>
      <c r="I28" s="312"/>
      <c r="J28" s="269"/>
      <c r="K28" s="269"/>
      <c r="L28" s="269"/>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71"/>
      <c r="BM28" s="285">
        <v>11</v>
      </c>
    </row>
    <row customHeight="1" ht="15">
      <c r="D29" s="297" t="s">
        <v>90</v>
      </c>
      <c r="E29" s="298" t="s">
        <v>371</v>
      </c>
      <c r="F29" s="298" t="s">
        <v>375</v>
      </c>
      <c r="G29" s="299" t="s">
        <v>19</v>
      </c>
      <c r="H29" s="300"/>
      <c r="I29" s="301"/>
      <c r="J29" s="257"/>
      <c r="K29" s="257"/>
      <c r="L29" s="258"/>
      <c r="M29" s="258"/>
      <c r="N29" s="302"/>
      <c r="O29" s="258"/>
      <c r="P29" s="257"/>
      <c r="Q29" s="257"/>
      <c r="R29" s="258"/>
      <c r="S29" s="258"/>
      <c r="T29" s="303"/>
      <c r="U29" s="258"/>
      <c r="V29" s="257"/>
      <c r="W29" s="258"/>
      <c r="X29" s="258"/>
      <c r="Y29" s="258"/>
      <c r="Z29" s="302"/>
      <c r="AA29" s="258"/>
      <c r="AB29" s="257"/>
      <c r="AC29" s="304"/>
      <c r="AD29" s="258"/>
      <c r="AE29" s="258"/>
      <c r="AF29" s="258"/>
      <c r="AG29" s="258"/>
      <c r="AH29" s="302"/>
      <c r="AI29" s="261"/>
      <c r="BM29" s="161">
        <v>14</v>
      </c>
    </row>
    <row customHeight="1" ht="14.699999999999998">
      <c r="D30" s="297"/>
      <c r="E30" s="298"/>
      <c r="F30" s="298"/>
      <c r="G30" s="305"/>
      <c r="H30" s="306"/>
      <c r="AI30" s="265"/>
      <c r="BM30" s="161">
        <v>14</v>
      </c>
    </row>
    <row customHeight="1" ht="14.699999999999998">
      <c r="D31" s="297"/>
      <c r="E31" s="298"/>
      <c r="F31" s="298"/>
      <c r="G31" s="305"/>
      <c r="H31" s="306"/>
      <c r="AI31" s="265"/>
      <c r="BM31" s="161">
        <v>14</v>
      </c>
    </row>
    <row customHeight="1" ht="14.699999999999998">
      <c r="D32" s="297"/>
      <c r="E32" s="298"/>
      <c r="F32" s="298"/>
      <c r="G32" s="305"/>
      <c r="H32" s="306"/>
      <c r="AI32" s="265"/>
      <c r="BM32" s="161">
        <v>14</v>
      </c>
    </row>
    <row customHeight="1" ht="11.549999999999999">
      <c r="D33" s="297"/>
      <c r="E33" s="298"/>
      <c r="F33" s="298"/>
      <c r="G33" s="305"/>
      <c r="H33" s="307"/>
      <c r="AI33" s="265"/>
      <c r="BM33" s="161">
        <v>11</v>
      </c>
    </row>
    <row customHeight="1" ht="11.549999999999999">
      <c r="D34" s="308"/>
      <c r="E34" s="309"/>
      <c r="F34" s="310"/>
      <c r="G34" s="210"/>
      <c r="H34" s="311"/>
      <c r="I34" s="312"/>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69"/>
      <c r="AH34" s="269"/>
      <c r="AI34" s="271"/>
      <c r="BM34" s="285">
        <v>11</v>
      </c>
    </row>
    <row customHeight="1" ht="15">
      <c r="D35" s="297" t="s">
        <v>109</v>
      </c>
      <c r="E35" s="298" t="s">
        <v>371</v>
      </c>
      <c r="F35" s="298" t="s">
        <v>376</v>
      </c>
      <c r="G35" s="299" t="s">
        <v>19</v>
      </c>
      <c r="H35" s="300"/>
      <c r="I35" s="301"/>
      <c r="J35" s="257"/>
      <c r="K35" s="257"/>
      <c r="L35" s="258"/>
      <c r="M35" s="258"/>
      <c r="N35" s="302"/>
      <c r="O35" s="258"/>
      <c r="P35" s="257"/>
      <c r="Q35" s="257"/>
      <c r="R35" s="258"/>
      <c r="S35" s="258"/>
      <c r="T35" s="303"/>
      <c r="U35" s="258"/>
      <c r="V35" s="257"/>
      <c r="W35" s="258"/>
      <c r="X35" s="258"/>
      <c r="Y35" s="258"/>
      <c r="Z35" s="302"/>
      <c r="AA35" s="258"/>
      <c r="AB35" s="257"/>
      <c r="AC35" s="304"/>
      <c r="AD35" s="258"/>
      <c r="AE35" s="258"/>
      <c r="AF35" s="258"/>
      <c r="AG35" s="258"/>
      <c r="AH35" s="302"/>
      <c r="AI35" s="261"/>
      <c r="BM35" s="161">
        <v>14</v>
      </c>
    </row>
    <row customHeight="1" ht="14.699999999999998">
      <c r="D36" s="297"/>
      <c r="E36" s="298"/>
      <c r="F36" s="298"/>
      <c r="G36" s="305"/>
      <c r="H36" s="306"/>
      <c r="AI36" s="265"/>
      <c r="BM36" s="161">
        <v>14</v>
      </c>
    </row>
    <row customHeight="1" ht="14.699999999999998">
      <c r="D37" s="297"/>
      <c r="E37" s="298"/>
      <c r="F37" s="298"/>
      <c r="G37" s="305"/>
      <c r="H37" s="306"/>
      <c r="AI37" s="265"/>
      <c r="BM37" s="161">
        <v>14</v>
      </c>
    </row>
    <row customHeight="1" ht="14.699999999999998">
      <c r="D38" s="297"/>
      <c r="E38" s="298"/>
      <c r="F38" s="298"/>
      <c r="G38" s="305"/>
      <c r="H38" s="306"/>
      <c r="AI38" s="265"/>
      <c r="BM38" s="161">
        <v>14</v>
      </c>
    </row>
    <row customHeight="1" ht="11.549999999999999">
      <c r="D39" s="297"/>
      <c r="E39" s="298"/>
      <c r="F39" s="298"/>
      <c r="G39" s="305"/>
      <c r="H39" s="307"/>
      <c r="AI39" s="265"/>
      <c r="BM39" s="161">
        <v>11</v>
      </c>
    </row>
    <row customHeight="1" ht="11.549999999999999">
      <c r="D40" s="297"/>
      <c r="E40" s="298"/>
      <c r="F40" s="314"/>
      <c r="G40" s="210"/>
      <c r="H40" s="311"/>
      <c r="I40" s="312"/>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71"/>
      <c r="BM40" s="285">
        <v>11</v>
      </c>
    </row>
    <row customHeight="1" ht="11.549999999999999">
      <c r="BM41" s="161">
        <v>11</v>
      </c>
    </row>
    <row customHeight="1" ht="11.549999999999999">
      <c r="BM42" s="161">
        <v>11</v>
      </c>
    </row>
    <row customHeight="1" ht="11.549999999999999">
      <c r="BM43" s="161">
        <v>11</v>
      </c>
    </row>
    <row customHeight="1" ht="11.549999999999999">
      <c r="BM44" s="161">
        <v>11</v>
      </c>
    </row>
    <row customHeight="1" ht="11.549999999999999">
      <c r="BM45" s="161">
        <v>11</v>
      </c>
    </row>
    <row customHeight="1" ht="11.549999999999999">
      <c r="BM46" s="161">
        <v>11</v>
      </c>
    </row>
    <row customHeight="1" ht="11.549999999999999">
      <c r="BM47" s="161">
        <v>11</v>
      </c>
    </row>
    <row customHeight="1" ht="11.549999999999999">
      <c r="BM48" s="161">
        <v>11</v>
      </c>
    </row>
    <row customHeight="1" ht="11.549999999999999">
      <c r="BM49" s="161">
        <v>11</v>
      </c>
    </row>
    <row customHeight="1" ht="11.25" hidden="1">
      <c r="A50" s="161" t="s">
        <v>81</v>
      </c>
      <c r="B50" s="161">
        <v>0</v>
      </c>
      <c r="C50" s="161">
        <v>3</v>
      </c>
      <c r="D50" s="161">
        <v>3</v>
      </c>
      <c r="E50" s="161">
        <v>15</v>
      </c>
      <c r="F50" s="161">
        <v>15</v>
      </c>
      <c r="G50" s="161">
        <v>11</v>
      </c>
      <c r="H50" s="161">
        <v>3</v>
      </c>
      <c r="I50" s="161">
        <v>3</v>
      </c>
      <c r="J50" s="161">
        <v>12</v>
      </c>
      <c r="K50" s="161">
        <v>0</v>
      </c>
      <c r="L50" s="161">
        <v>10</v>
      </c>
      <c r="M50" s="161">
        <v>10</v>
      </c>
      <c r="N50" s="161">
        <v>3</v>
      </c>
      <c r="O50" s="161">
        <v>3</v>
      </c>
      <c r="P50" s="161">
        <v>19</v>
      </c>
      <c r="Q50" s="161">
        <v>0</v>
      </c>
      <c r="R50" s="161">
        <v>10</v>
      </c>
      <c r="S50" s="161">
        <v>10</v>
      </c>
      <c r="T50" s="161">
        <v>3</v>
      </c>
      <c r="U50" s="161">
        <v>3</v>
      </c>
      <c r="V50" s="161">
        <v>25</v>
      </c>
      <c r="W50" s="161">
        <v>0</v>
      </c>
      <c r="X50" s="161">
        <v>10</v>
      </c>
      <c r="Y50" s="161">
        <v>10</v>
      </c>
      <c r="Z50" s="161">
        <v>3</v>
      </c>
      <c r="AA50" s="161">
        <v>3</v>
      </c>
      <c r="AB50" s="161">
        <v>16</v>
      </c>
      <c r="AC50" s="161">
        <v>0</v>
      </c>
      <c r="AD50" s="161">
        <v>10</v>
      </c>
      <c r="AE50" s="161">
        <v>10</v>
      </c>
      <c r="AF50" s="161">
        <v>3</v>
      </c>
      <c r="AG50" s="161">
        <v>3</v>
      </c>
      <c r="AH50" s="161">
        <v>8</v>
      </c>
      <c r="AI50" s="161">
        <v>21</v>
      </c>
      <c r="AJ50" s="161">
        <v>8</v>
      </c>
      <c r="AK50" s="313">
        <v>8</v>
      </c>
      <c r="AL50" s="161">
        <v>8</v>
      </c>
      <c r="AM50" s="161">
        <v>8</v>
      </c>
      <c r="AN50" s="161">
        <v>8</v>
      </c>
      <c r="AO50" s="161">
        <v>8</v>
      </c>
      <c r="AP50" s="161">
        <v>8</v>
      </c>
      <c r="AQ50" s="161">
        <v>8</v>
      </c>
      <c r="AR50" s="161">
        <v>8</v>
      </c>
      <c r="AS50" s="161">
        <v>8</v>
      </c>
      <c r="AT50" s="161">
        <v>8</v>
      </c>
      <c r="AU50" s="161">
        <v>8</v>
      </c>
      <c r="AV50" s="161">
        <v>8</v>
      </c>
      <c r="AW50" s="161">
        <v>8</v>
      </c>
      <c r="AX50" s="161">
        <v>8</v>
      </c>
      <c r="AY50" s="161">
        <v>8</v>
      </c>
      <c r="AZ50" s="161">
        <v>8</v>
      </c>
      <c r="BA50" s="161">
        <v>8</v>
      </c>
      <c r="BB50" s="161">
        <v>8</v>
      </c>
      <c r="BC50" s="161">
        <v>8</v>
      </c>
      <c r="BD50" s="161">
        <v>8</v>
      </c>
      <c r="BE50" s="161">
        <v>8</v>
      </c>
      <c r="BF50" s="161">
        <v>8</v>
      </c>
      <c r="BG50" s="161">
        <v>8</v>
      </c>
      <c r="BH50" s="161">
        <v>8</v>
      </c>
      <c r="BI50" s="161">
        <v>8</v>
      </c>
      <c r="BJ50" s="161">
        <v>8</v>
      </c>
      <c r="BK50" s="161">
        <v>8</v>
      </c>
      <c r="BL50" s="161">
        <v>8</v>
      </c>
      <c r="BM50" s="161">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FF70E6-8054-9947-293D-0.5E796D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064" width="15.00390625" hidden="1" customWidth="1"/>
    <col min="2" max="2" style="3065" width="15.00390625" hidden="1" customWidth="1"/>
    <col min="3" max="3" style="3066" width="3.00390625" customWidth="1"/>
    <col min="4" max="4" style="3067" width="6.00390625" customWidth="1"/>
    <col min="5" max="5" style="3068" width="52.00390625" customWidth="1"/>
    <col min="6" max="6" style="3069" width="48.00390625" customWidth="1"/>
    <col min="7" max="7" style="3070" width="121.00390625" customWidth="1"/>
    <col min="8" max="8" style="3071" width="8.00390625" customWidth="1"/>
    <col min="9" max="9" style="3072" width="64.00390625" customWidth="1"/>
    <col min="10" max="10" style="3073" width="9.140625" hidden="1"/>
  </cols>
  <sheetData>
    <row customHeight="1" ht="11.25" hidden="1">
      <c r="A1" s="315" t="s">
        <v>377</v>
      </c>
      <c r="J1" s="316" t="s">
        <v>14</v>
      </c>
    </row>
    <row customHeight="1" ht="11.25" hidden="1">
      <c r="J2" s="316">
        <v>0</v>
      </c>
    </row>
    <row customHeight="1" ht="11.549999999999999">
      <c r="A3" s="315"/>
      <c r="B3" s="317"/>
      <c r="D3" s="318"/>
      <c r="J3" s="319">
        <v>11</v>
      </c>
    </row>
    <row customHeight="1" ht="27.299999999999997">
      <c r="D4" s="238" t="str">
        <f>ORG_INFO_NAME_FORM</f>
        <v>Форма 1. Информация об организации, осуществляющей водоотведение (общая информация)</v>
      </c>
      <c r="E4" s="239"/>
      <c r="F4" s="240"/>
      <c r="J4" s="316">
        <v>26</v>
      </c>
    </row>
    <row customHeight="1" ht="18">
      <c r="D5" s="287" t="str">
        <f>IF(org=0,"Не определено",org)</f>
        <v>ГУП СК "Ставрополькрайводоканал"</v>
      </c>
      <c r="E5" s="287"/>
      <c r="F5" s="287"/>
      <c r="J5" s="316">
        <v>17</v>
      </c>
    </row>
    <row customHeight="1" ht="11.549999999999999">
      <c r="A6" s="315"/>
      <c r="B6" s="317"/>
      <c r="F6" s="320"/>
      <c r="J6" s="319">
        <v>11</v>
      </c>
    </row>
    <row customHeight="1" ht="11.25" hidden="1">
      <c r="A7" s="101"/>
      <c r="B7" s="321"/>
      <c r="C7" s="101"/>
      <c r="D7" s="93"/>
      <c r="E7" s="322"/>
      <c r="F7" s="322"/>
      <c r="J7" s="316">
        <v>0</v>
      </c>
    </row>
    <row customHeight="1" ht="11.549999999999999">
      <c r="A8" s="101"/>
      <c r="B8" s="321"/>
      <c r="C8" s="101"/>
      <c r="D8" s="323" t="s">
        <v>378</v>
      </c>
      <c r="E8" s="324"/>
      <c r="F8" s="324"/>
      <c r="G8" s="325" t="s">
        <v>379</v>
      </c>
      <c r="J8" s="316">
        <v>11</v>
      </c>
    </row>
    <row customHeight="1" ht="11.549999999999999">
      <c r="A9" s="101"/>
      <c r="B9" s="321"/>
      <c r="C9" s="101"/>
      <c r="D9" s="324" t="s">
        <v>87</v>
      </c>
      <c r="E9" s="325" t="s">
        <v>380</v>
      </c>
      <c r="F9" s="325" t="s">
        <v>381</v>
      </c>
      <c r="G9" s="326"/>
      <c r="J9" s="316">
        <v>11</v>
      </c>
    </row>
    <row customHeight="1" ht="12" hidden="1">
      <c r="A10" s="101"/>
      <c r="B10" s="321"/>
      <c r="C10" s="101"/>
      <c r="D10" s="327"/>
      <c r="E10" s="327"/>
      <c r="F10" s="327"/>
      <c r="G10" s="327"/>
      <c r="J10" s="316">
        <v>0</v>
      </c>
    </row>
    <row customHeight="1" ht="22.5" hidden="1">
      <c r="A11" s="101"/>
      <c r="B11" s="321"/>
      <c r="C11" s="101"/>
      <c r="D11" s="328" t="s">
        <v>98</v>
      </c>
      <c r="E11" s="329" t="s">
        <v>382</v>
      </c>
      <c r="F11" s="330" t="str">
        <f>IF(region_name="","",region_name)</f>
        <v>Ставропольский край</v>
      </c>
      <c r="G11" s="329" t="s">
        <v>383</v>
      </c>
      <c r="H11" s="331"/>
      <c r="J11" s="316">
        <v>0</v>
      </c>
    </row>
    <row customHeight="1" ht="22.5" hidden="1">
      <c r="A12" s="101"/>
      <c r="B12" s="321"/>
      <c r="C12" s="101"/>
      <c r="D12" s="332" t="s">
        <v>98</v>
      </c>
      <c r="E12" s="33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46" t="s">
        <v>384</v>
      </c>
      <c r="G12" s="334"/>
      <c r="H12" s="331"/>
      <c r="J12" s="316">
        <v>0</v>
      </c>
    </row>
    <row customHeight="1" ht="23.25">
      <c r="A13" s="101"/>
      <c r="B13" s="321"/>
      <c r="C13" s="101"/>
      <c r="D13" s="332" t="s">
        <v>98</v>
      </c>
      <c r="E13" s="335" t="str">
        <f>"Наименование юридического лица"&amp;IF(TEMPLATE_SPHERE="TKO"," (индивидуального предпринимателя)","")</f>
        <v>Наименование юридического лица</v>
      </c>
      <c r="F13" s="336"/>
      <c r="G13" s="33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331"/>
      <c r="J13" s="316">
        <v>22</v>
      </c>
    </row>
    <row customHeight="1" ht="22.5" hidden="1">
      <c r="A14" s="101"/>
      <c r="B14" s="321"/>
      <c r="C14" s="101"/>
      <c r="D14" s="328" t="s">
        <v>385</v>
      </c>
      <c r="E14" s="337" t="s">
        <v>386</v>
      </c>
      <c r="F14" s="330" t="str">
        <f>IF(inn="","",inn)</f>
        <v>2635040105</v>
      </c>
      <c r="G14" s="329" t="s">
        <v>387</v>
      </c>
      <c r="H14" s="331"/>
      <c r="J14" s="316">
        <v>0</v>
      </c>
    </row>
    <row customHeight="1" ht="22.5" hidden="1">
      <c r="A15" s="101"/>
      <c r="B15" s="321"/>
      <c r="C15" s="101"/>
      <c r="D15" s="328" t="s">
        <v>388</v>
      </c>
      <c r="E15" s="337" t="s">
        <v>389</v>
      </c>
      <c r="F15" s="330" t="str">
        <f>IF(kpp="","",kpp)</f>
        <v>263501001</v>
      </c>
      <c r="G15" s="329" t="s">
        <v>390</v>
      </c>
      <c r="H15" s="331"/>
      <c r="J15" s="316">
        <v>0</v>
      </c>
    </row>
    <row customHeight="1" ht="39">
      <c r="A16" s="101"/>
      <c r="B16" s="321"/>
      <c r="C16" s="101"/>
      <c r="D16" s="332" t="s">
        <v>101</v>
      </c>
      <c r="E16" s="33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36"/>
      <c r="G16" s="33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31"/>
      <c r="J16" s="316">
        <v>37</v>
      </c>
    </row>
    <row customHeight="1" ht="23.25">
      <c r="A17" s="101"/>
      <c r="B17" s="321"/>
      <c r="C17" s="101"/>
      <c r="D17" s="332" t="s">
        <v>89</v>
      </c>
      <c r="E17" s="335" t="str">
        <f>"Дата присвоения ОГРН"&amp;IF(TEMPLATE_SPHERE="TKO",""," (ОГРНИП)")</f>
        <v>Дата присвоения ОГРН (ОГРНИП)</v>
      </c>
      <c r="F17" s="98" t="s">
        <v>22</v>
      </c>
      <c r="G17" s="333" t="str">
        <f>"Дата присвоения ОГРН"&amp;IF(TEMPLATE_SPHERE="TKO",""," (ОГРНИП)")&amp;" указывается в виде «ДД.ММ.ГГГГ»."</f>
        <v>Дата присвоения ОГРН (ОГРНИП) указывается в виде «ДД.ММ.ГГГГ».</v>
      </c>
      <c r="H17" s="331"/>
      <c r="J17" s="316">
        <v>22</v>
      </c>
    </row>
    <row customHeight="1" ht="71.25">
      <c r="A18" s="101"/>
      <c r="B18" s="321"/>
      <c r="C18" s="101"/>
      <c r="D18" s="332" t="s">
        <v>90</v>
      </c>
      <c r="E18" s="33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36"/>
      <c r="G18" s="334"/>
      <c r="H18" s="331"/>
      <c r="J18" s="316">
        <v>68</v>
      </c>
    </row>
    <row customHeight="1" ht="22.5" hidden="1">
      <c r="A19" s="338" t="s">
        <v>391</v>
      </c>
      <c r="B19" s="321"/>
      <c r="C19" s="339"/>
      <c r="D19" s="332" t="str">
        <f>A19</f>
        <v>5.1</v>
      </c>
      <c r="E19" s="335" t="s">
        <v>392</v>
      </c>
      <c r="F19" s="246" t="s">
        <v>384</v>
      </c>
      <c r="G19" s="333" t="s">
        <v>393</v>
      </c>
      <c r="H19" s="331"/>
      <c r="J19" s="316">
        <v>0</v>
      </c>
    </row>
    <row customHeight="1" ht="24" hidden="1">
      <c r="A20" s="338"/>
      <c r="B20" s="321"/>
      <c r="C20" s="339"/>
      <c r="D20" s="340" t="str">
        <f>D19&amp;".1"</f>
        <v>5.1.1</v>
      </c>
      <c r="E20" s="341" t="s">
        <v>394</v>
      </c>
      <c r="F20" s="342" t="s">
        <v>22</v>
      </c>
      <c r="G20" s="334"/>
      <c r="H20" s="331"/>
      <c r="J20" s="316">
        <v>0</v>
      </c>
    </row>
    <row customHeight="1" ht="22.5" hidden="1">
      <c r="A21" s="338"/>
      <c r="B21" s="321"/>
      <c r="C21" s="339"/>
      <c r="D21" s="340" t="str">
        <f>D19&amp;".2"</f>
        <v>5.1.2</v>
      </c>
      <c r="E21" s="341" t="s">
        <v>395</v>
      </c>
      <c r="F21" s="107" t="s">
        <v>22</v>
      </c>
      <c r="G21" s="333" t="s">
        <v>396</v>
      </c>
      <c r="H21" s="331"/>
      <c r="J21" s="316">
        <v>0</v>
      </c>
    </row>
    <row customHeight="1" ht="22.5" hidden="1">
      <c r="A22" s="338"/>
      <c r="B22" s="321"/>
      <c r="C22" s="339"/>
      <c r="D22" s="340" t="str">
        <f>D19&amp;".3"</f>
        <v>5.1.3</v>
      </c>
      <c r="E22" s="341" t="s">
        <v>397</v>
      </c>
      <c r="F22" s="342" t="s">
        <v>22</v>
      </c>
      <c r="G22" s="334"/>
      <c r="H22" s="331"/>
      <c r="J22" s="316">
        <v>0</v>
      </c>
    </row>
    <row customHeight="1" ht="22.5" hidden="1">
      <c r="A23" s="338"/>
      <c r="B23" s="321"/>
      <c r="C23" s="339"/>
      <c r="D23" s="340" t="str">
        <f>D19&amp;".4"</f>
        <v>5.1.4</v>
      </c>
      <c r="E23" s="341" t="s">
        <v>398</v>
      </c>
      <c r="F23" s="342" t="s">
        <v>22</v>
      </c>
      <c r="G23" s="333" t="s">
        <v>399</v>
      </c>
      <c r="H23" s="331"/>
      <c r="J23" s="316">
        <v>0</v>
      </c>
    </row>
    <row customHeight="1" ht="22.5" hidden="1">
      <c r="A24" s="343"/>
      <c r="B24" s="321"/>
      <c r="C24" s="344"/>
      <c r="D24" s="345"/>
      <c r="E24" s="167" t="s">
        <v>400</v>
      </c>
      <c r="F24" s="346"/>
      <c r="G24" s="347"/>
      <c r="H24" s="331"/>
      <c r="J24" s="316">
        <v>0</v>
      </c>
    </row>
    <row customHeight="1" ht="24.75" hidden="1">
      <c r="A25" s="101"/>
      <c r="B25" s="321"/>
      <c r="C25" s="321"/>
      <c r="D25" s="348" t="s">
        <v>89</v>
      </c>
      <c r="E25" s="349" t="s">
        <v>401</v>
      </c>
      <c r="F25" s="153" t="s">
        <v>384</v>
      </c>
      <c r="G25" s="349"/>
      <c r="J25" s="317">
        <v>0</v>
      </c>
    </row>
    <row customHeight="1" ht="11.25" hidden="1">
      <c r="A26" s="101"/>
      <c r="B26" s="321"/>
      <c r="C26" s="321"/>
      <c r="D26" s="348" t="s">
        <v>402</v>
      </c>
      <c r="E26" s="350" t="s">
        <v>403</v>
      </c>
      <c r="F26" s="153" t="s">
        <v>384</v>
      </c>
      <c r="G26" s="349"/>
      <c r="J26" s="317">
        <v>0</v>
      </c>
    </row>
    <row customHeight="1" ht="11.25" hidden="1">
      <c r="A27" s="101"/>
      <c r="B27" s="321"/>
      <c r="C27" s="321"/>
      <c r="D27" s="348" t="s">
        <v>404</v>
      </c>
      <c r="E27" s="351" t="s">
        <v>405</v>
      </c>
      <c r="F27" s="352"/>
      <c r="G27" s="34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317">
        <v>0</v>
      </c>
    </row>
    <row customHeight="1" ht="11.25" hidden="1">
      <c r="A28" s="101"/>
      <c r="B28" s="321"/>
      <c r="C28" s="321"/>
      <c r="D28" s="348" t="s">
        <v>406</v>
      </c>
      <c r="E28" s="351" t="s">
        <v>407</v>
      </c>
      <c r="F28" s="352"/>
      <c r="G28" s="34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317">
        <v>0</v>
      </c>
    </row>
    <row customHeight="1" ht="11.25" hidden="1">
      <c r="A29" s="101"/>
      <c r="B29" s="321"/>
      <c r="C29" s="321"/>
      <c r="D29" s="348" t="s">
        <v>408</v>
      </c>
      <c r="E29" s="351" t="s">
        <v>409</v>
      </c>
      <c r="F29" s="352"/>
      <c r="G29" s="34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317">
        <v>0</v>
      </c>
    </row>
    <row customHeight="1" ht="11.25" hidden="1">
      <c r="A30" s="101"/>
      <c r="B30" s="321"/>
      <c r="C30" s="321"/>
      <c r="D30" s="348" t="s">
        <v>410</v>
      </c>
      <c r="E30" s="350" t="s">
        <v>411</v>
      </c>
      <c r="F30" s="352"/>
      <c r="G30" s="349"/>
      <c r="J30" s="317">
        <v>0</v>
      </c>
    </row>
    <row customHeight="1" ht="11.25" hidden="1">
      <c r="A31" s="101"/>
      <c r="B31" s="321"/>
      <c r="C31" s="321"/>
      <c r="D31" s="348" t="s">
        <v>412</v>
      </c>
      <c r="E31" s="350" t="s">
        <v>413</v>
      </c>
      <c r="F31" s="352"/>
      <c r="G31" s="349"/>
      <c r="J31" s="317">
        <v>0</v>
      </c>
    </row>
    <row customHeight="1" ht="11.25" hidden="1">
      <c r="A32" s="101"/>
      <c r="B32" s="321"/>
      <c r="C32" s="321"/>
      <c r="D32" s="348" t="s">
        <v>414</v>
      </c>
      <c r="E32" s="350" t="s">
        <v>415</v>
      </c>
      <c r="F32" s="352"/>
      <c r="G32" s="349"/>
      <c r="J32" s="317">
        <v>0</v>
      </c>
    </row>
    <row customHeight="1" ht="24">
      <c r="A33" s="101" t="str">
        <f>IF(TEMPLATE_SPHERE="HEAT","6","5")</f>
        <v>5</v>
      </c>
      <c r="B33" s="321"/>
      <c r="C33" s="101"/>
      <c r="D33" s="340" t="str">
        <f>A33</f>
        <v>5</v>
      </c>
      <c r="E33" s="35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46" t="s">
        <v>384</v>
      </c>
      <c r="G33" s="334"/>
      <c r="H33" s="331"/>
      <c r="J33" s="316">
        <v>23</v>
      </c>
    </row>
    <row customHeight="1" ht="23.25">
      <c r="A34" s="101"/>
      <c r="B34" s="321"/>
      <c r="C34" s="101"/>
      <c r="D34" s="340" t="str">
        <f>D33&amp;".1"</f>
        <v>5.1</v>
      </c>
      <c r="E34" s="335" t="str">
        <f>"фамилия"&amp;IF(TEMPLATE_SPHERE&lt;&gt;"HEAT"," руководителя","")</f>
        <v>фамилия руководителя</v>
      </c>
      <c r="F34" s="336"/>
      <c r="G34" s="33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331"/>
      <c r="J34" s="316">
        <v>22</v>
      </c>
    </row>
    <row customHeight="1" ht="23.25">
      <c r="A35" s="101"/>
      <c r="B35" s="321"/>
      <c r="C35" s="101"/>
      <c r="D35" s="340" t="str">
        <f>D33&amp;".2"</f>
        <v>5.2</v>
      </c>
      <c r="E35" s="335" t="str">
        <f>"имя"&amp;IF(TEMPLATE_SPHERE&lt;&gt;"HEAT"," руководителя","")</f>
        <v>имя руководителя</v>
      </c>
      <c r="F35" s="336"/>
      <c r="G35" s="33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331"/>
      <c r="J35" s="316">
        <v>22</v>
      </c>
    </row>
    <row customHeight="1" ht="24">
      <c r="A36" s="101"/>
      <c r="B36" s="321"/>
      <c r="C36" s="101"/>
      <c r="D36" s="340" t="str">
        <f>D33&amp;".3"</f>
        <v>5.3</v>
      </c>
      <c r="E36" s="335" t="str">
        <f>"отчество"&amp;IF(TEMPLATE_SPHERE&lt;&gt;"HEAT"," руководителя","")</f>
        <v>отчество руководителя</v>
      </c>
      <c r="F36" s="354"/>
      <c r="G36" s="33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331"/>
      <c r="J36" s="316">
        <v>23</v>
      </c>
    </row>
    <row customHeight="1" ht="35.699999999999996">
      <c r="A37" s="101"/>
      <c r="B37" s="321"/>
      <c r="C37" s="101"/>
      <c r="D37" s="340">
        <f>D33+1</f>
        <v>6</v>
      </c>
      <c r="E37" s="35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36"/>
      <c r="G37" s="333" t="s">
        <v>416</v>
      </c>
      <c r="H37" s="331"/>
      <c r="J37" s="316">
        <v>34</v>
      </c>
    </row>
    <row customHeight="1" ht="35.699999999999996">
      <c r="A38" s="101"/>
      <c r="B38" s="321"/>
      <c r="C38" s="101"/>
      <c r="D38" s="340">
        <f>D37+1</f>
        <v>7</v>
      </c>
      <c r="E38" s="35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36"/>
      <c r="G38" s="333" t="s">
        <v>416</v>
      </c>
      <c r="H38" s="331"/>
      <c r="J38" s="316">
        <v>34</v>
      </c>
    </row>
    <row customHeight="1" ht="23.25">
      <c r="A39" s="101"/>
      <c r="B39" s="321"/>
      <c r="C39" s="101"/>
      <c r="D39" s="340">
        <f>D38+1</f>
        <v>8</v>
      </c>
      <c r="E39" s="35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46" t="s">
        <v>384</v>
      </c>
      <c r="G39" s="35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331"/>
      <c r="J39" s="316">
        <v>22</v>
      </c>
    </row>
    <row customHeight="1" ht="22.5" hidden="1">
      <c r="A40" s="101"/>
      <c r="B40" s="321"/>
      <c r="C40" s="101"/>
      <c r="D40" s="340" t="str">
        <f>D39&amp;".0"</f>
        <v>8.0</v>
      </c>
      <c r="E40" s="357"/>
      <c r="F40" s="342"/>
      <c r="G40" s="358"/>
      <c r="H40" s="331"/>
      <c r="J40" s="316">
        <v>0</v>
      </c>
    </row>
    <row customHeight="1" ht="23.25">
      <c r="A41" s="101"/>
      <c r="B41" s="101"/>
      <c r="C41" s="359"/>
      <c r="D41" s="340" t="str">
        <f>D39&amp;".1"</f>
        <v>8.1</v>
      </c>
      <c r="E41" s="360"/>
      <c r="F41" s="361"/>
      <c r="G41" s="358"/>
      <c r="H41" s="331"/>
      <c r="J41" s="316">
        <v>22</v>
      </c>
    </row>
    <row customHeight="1" ht="15.75">
      <c r="A42" s="101"/>
      <c r="B42" s="321"/>
      <c r="C42" s="101"/>
      <c r="D42" s="345"/>
      <c r="E42" s="167" t="s">
        <v>417</v>
      </c>
      <c r="F42" s="347"/>
      <c r="G42" s="362"/>
      <c r="H42" s="363"/>
      <c r="J42" s="316">
        <v>15</v>
      </c>
    </row>
    <row customHeight="1" ht="27.299999999999997">
      <c r="A43" s="101"/>
      <c r="B43" s="321"/>
      <c r="C43" s="101"/>
      <c r="D43" s="340">
        <f>D39+1</f>
        <v>9</v>
      </c>
      <c r="E43" s="35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364"/>
      <c r="G43" s="33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331"/>
      <c r="J43" s="316">
        <v>26</v>
      </c>
    </row>
    <row customHeight="1" ht="23.25">
      <c r="A44" s="101"/>
      <c r="B44" s="321"/>
      <c r="C44" s="101"/>
      <c r="D44" s="340">
        <f>D43+1</f>
        <v>10</v>
      </c>
      <c r="E44" s="35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65"/>
      <c r="G44" s="334" t="s">
        <v>418</v>
      </c>
      <c r="H44" s="331"/>
      <c r="J44" s="316">
        <v>22</v>
      </c>
    </row>
    <row customHeight="1" ht="23.25">
      <c r="A45" s="101"/>
      <c r="B45" s="321"/>
      <c r="C45" s="101"/>
      <c r="D45" s="340">
        <f>D44+1</f>
        <v>11</v>
      </c>
      <c r="E45" s="353" t="s">
        <v>419</v>
      </c>
      <c r="F45" s="246" t="s">
        <v>384</v>
      </c>
      <c r="G45" s="355" t="str">
        <f>IF(TEMPLATE_SPHERE="TKO","Указывается режим работы организации.","")</f>
        <v/>
      </c>
      <c r="H45" s="331"/>
      <c r="J45" s="316">
        <v>22</v>
      </c>
    </row>
    <row customHeight="1" ht="24">
      <c r="A46" s="101"/>
      <c r="B46" s="321"/>
      <c r="C46" s="101"/>
      <c r="D46" s="340" t="str">
        <f>D45&amp;".1"</f>
        <v>11.1</v>
      </c>
      <c r="E46" s="335" t="str">
        <f>"режим работы регулируемой организации"&amp;IF(TEMPLATE_SPHERE="HEAT",", ЕТО, ТО","")</f>
        <v>режим работы регулируемой организации</v>
      </c>
      <c r="F46" s="366"/>
      <c r="G46" s="355" t="s">
        <v>420</v>
      </c>
      <c r="H46" s="331"/>
      <c r="J46" s="316">
        <v>23</v>
      </c>
    </row>
    <row customHeight="1" ht="24">
      <c r="A47" s="338"/>
      <c r="B47" s="321"/>
      <c r="C47" s="344"/>
      <c r="D47" s="340" t="str">
        <f>D45&amp;".2"</f>
        <v>11.2</v>
      </c>
      <c r="E47" s="335" t="s">
        <v>421</v>
      </c>
      <c r="F47" s="366"/>
      <c r="G47" s="355" t="s">
        <v>422</v>
      </c>
      <c r="H47" s="331"/>
      <c r="J47" s="316">
        <v>23</v>
      </c>
    </row>
    <row customHeight="1" ht="24">
      <c r="A48" s="338"/>
      <c r="B48" s="321"/>
      <c r="C48" s="344"/>
      <c r="D48" s="340" t="str">
        <f>D45&amp;".3"</f>
        <v>11.3</v>
      </c>
      <c r="E48" s="335" t="s">
        <v>423</v>
      </c>
      <c r="F48" s="366"/>
      <c r="G48" s="355" t="s">
        <v>424</v>
      </c>
      <c r="H48" s="331"/>
      <c r="J48" s="316">
        <v>23</v>
      </c>
    </row>
    <row customHeight="1" ht="24">
      <c r="A49" s="338"/>
      <c r="B49" s="321"/>
      <c r="C49" s="344"/>
      <c r="D49" s="340" t="str">
        <f>IF(TEMPLATE_SPHERE="TKO",D45&amp;".0",D45&amp;".4")</f>
        <v>11.4</v>
      </c>
      <c r="E49" s="367" t="s">
        <v>425</v>
      </c>
      <c r="F49" s="368"/>
      <c r="G49" s="369" t="s">
        <v>426</v>
      </c>
      <c r="H49" s="331"/>
      <c r="J49" s="316">
        <v>23</v>
      </c>
    </row>
    <row customHeight="1" ht="24">
      <c r="A50" s="101"/>
      <c r="B50" s="321"/>
      <c r="C50" s="101"/>
      <c r="D50" s="345"/>
      <c r="E50" s="167" t="s">
        <v>427</v>
      </c>
      <c r="F50" s="346"/>
      <c r="G50" s="369" t="s">
        <v>428</v>
      </c>
      <c r="H50" s="363"/>
      <c r="J50" s="316">
        <v>23</v>
      </c>
    </row>
    <row customHeight="1" ht="24">
      <c r="A51" s="338"/>
      <c r="B51" s="321"/>
      <c r="C51" s="344"/>
      <c r="D51" s="340">
        <f>D45+1</f>
        <v>12</v>
      </c>
      <c r="E51" s="370" t="s">
        <v>429</v>
      </c>
      <c r="F51" s="366"/>
      <c r="G51" s="37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331"/>
      <c r="J51" s="316">
        <v>23</v>
      </c>
    </row>
    <row customHeight="1" ht="11.549999999999999">
      <c r="A52" s="101"/>
      <c r="B52" s="321"/>
      <c r="C52" s="101"/>
      <c r="J52" s="316">
        <v>11</v>
      </c>
    </row>
    <row customHeight="1" ht="31.5">
      <c r="D53" s="37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J53" s="373">
        <v>30</v>
      </c>
    </row>
    <row customHeight="1" ht="42">
      <c r="A54" s="101"/>
      <c r="B54" s="321"/>
      <c r="D54" s="372"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J54" s="373">
        <v>40</v>
      </c>
    </row>
    <row customHeight="1" ht="11.549999999999999">
      <c r="D55" s="374"/>
      <c r="E55" s="375"/>
      <c r="F55" s="375"/>
      <c r="G55" s="375"/>
      <c r="J55" s="316">
        <v>11</v>
      </c>
    </row>
    <row customHeight="1" ht="28.5">
      <c r="D56" s="376"/>
      <c r="E56" s="374"/>
      <c r="F56" s="377"/>
      <c r="G56" s="377"/>
      <c r="J56" s="316">
        <v>27</v>
      </c>
    </row>
    <row customHeight="1" ht="11.549999999999999">
      <c r="D57" s="374"/>
      <c r="E57" s="374"/>
      <c r="F57" s="375"/>
      <c r="G57" s="375"/>
      <c r="J57" s="316">
        <v>11</v>
      </c>
    </row>
    <row customHeight="1" ht="40.949999999999996">
      <c r="D58" s="378"/>
      <c r="E58" s="379"/>
      <c r="F58" s="379"/>
      <c r="G58" s="379"/>
      <c r="J58" s="316">
        <v>39</v>
      </c>
    </row>
    <row customHeight="1" ht="28.5">
      <c r="D59" s="378"/>
      <c r="E59" s="379"/>
      <c r="F59" s="379"/>
      <c r="G59" s="379"/>
      <c r="J59" s="316">
        <v>27</v>
      </c>
    </row>
    <row customHeight="1" ht="11.25" hidden="1">
      <c r="A60" s="315" t="s">
        <v>81</v>
      </c>
      <c r="B60" s="317">
        <v>0</v>
      </c>
      <c r="C60" s="316">
        <v>3</v>
      </c>
      <c r="D60" s="380">
        <v>6</v>
      </c>
      <c r="E60" s="316">
        <v>52</v>
      </c>
      <c r="F60" s="316">
        <v>48</v>
      </c>
      <c r="G60" s="316">
        <v>121</v>
      </c>
      <c r="H60" s="316">
        <v>8</v>
      </c>
      <c r="I60" s="316">
        <v>64</v>
      </c>
      <c r="J60" s="31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EE496-FF46-B7C8-7CCA-0.A5ABD6A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3075" width="9.140625" hidden="1" customWidth="1"/>
    <col min="2" max="2" style="3076" width="9.140625" hidden="1" customWidth="1"/>
    <col min="3" max="3" style="3077" width="3.00390625" customWidth="1"/>
    <col min="4" max="4" style="3078" width="5.00390625" customWidth="1"/>
    <col min="5" max="5" style="3079" width="48.00390625" customWidth="1"/>
    <col min="6" max="6" style="3080" width="38.00390625" customWidth="1"/>
    <col min="7" max="7" style="3081" width="1.7109375" hidden="1" customWidth="1"/>
    <col min="8" max="8" style="3082" width="19.8515625" hidden="1" customWidth="1"/>
    <col min="9" max="9" style="3083" width="19.8515625" hidden="1" customWidth="1"/>
    <col min="10" max="10" style="3084" width="19.8515625" hidden="1" customWidth="1"/>
    <col min="11" max="11" style="3085" width="19.8515625" hidden="1" customWidth="1"/>
    <col min="12" max="12" style="3086" width="9.7109375" hidden="1" customWidth="1"/>
    <col min="13" max="13" style="3087" width="19.8515625" hidden="1" customWidth="1"/>
    <col min="14" max="14" style="3088" width="19.8515625" hidden="1" customWidth="1"/>
    <col min="15" max="15" style="3089" width="19.8515625" hidden="1" customWidth="1"/>
    <col min="16" max="16" style="3090" width="19.8515625" hidden="1" customWidth="1"/>
    <col min="17" max="17" style="3091" width="19.8515625" hidden="1" customWidth="1"/>
    <col min="18" max="18" style="3092" width="19.8515625" hidden="1" customWidth="1"/>
    <col min="19" max="19" style="3093" width="1.7109375" hidden="1" customWidth="1"/>
    <col min="20" max="20" style="3094" width="19.8515625" customWidth="1"/>
    <col min="21" max="21" style="3095" width="19.8515625" customWidth="1"/>
    <col min="22" max="22" style="3096" width="19.8515625" customWidth="1"/>
    <col min="23" max="23" style="3097" width="1.7109375" hidden="1" customWidth="1"/>
    <col min="24" max="24" style="3098" width="19.8515625" hidden="1" customWidth="1"/>
    <col min="25" max="25" style="3099" width="19.8515625" hidden="1" customWidth="1"/>
    <col min="26" max="26" style="3100" width="19.8515625" hidden="1" customWidth="1"/>
    <col min="27" max="27" style="3101" width="1.7109375" hidden="1" customWidth="1"/>
    <col min="28" max="28" style="3102" width="19.8515625" hidden="1" customWidth="1"/>
    <col min="29" max="29" style="3103" width="19.8515625" hidden="1" customWidth="1"/>
    <col min="30" max="30" style="3104" width="1.7109375" hidden="1" customWidth="1"/>
    <col min="31" max="31" style="3105" width="103.7109375" hidden="1" customWidth="1"/>
    <col min="32" max="32" style="3106" width="103.7109375" customWidth="1"/>
    <col min="33" max="33" style="3107" width="103.7109375" hidden="1" customWidth="1"/>
    <col min="34" max="34" style="3108" width="103.7109375" hidden="1" customWidth="1"/>
    <col min="35" max="35" style="3109" width="3.00390625" customWidth="1"/>
    <col min="36" max="36" style="3110" width="10.00390625" customWidth="1"/>
    <col min="37" max="37" style="3111" width="10.00390625" customWidth="1"/>
    <col min="38" max="38" style="3112" width="10.00390625" customWidth="1"/>
    <col min="39" max="39" style="3113" width="13.7109375" hidden="1" customWidth="1"/>
    <col min="40" max="40" style="3114" width="15.00390625" customWidth="1"/>
    <col min="41" max="41" style="3115" width="16.00390625" customWidth="1"/>
    <col min="42" max="42" style="3116" width="10.00390625" customWidth="1"/>
    <col min="43" max="43" style="3117" width="10.00390625" customWidth="1"/>
    <col min="44" max="44" style="3118" width="10.00390625" customWidth="1"/>
    <col min="45" max="45" style="3119" width="10.00390625" customWidth="1"/>
    <col min="46" max="46" style="3120" width="10.57421875" hidden="1"/>
  </cols>
  <sheetData>
    <row customHeight="1" ht="22.5" hidden="1">
      <c r="H1" s="170" t="s">
        <v>430</v>
      </c>
      <c r="T1" s="170" t="s">
        <v>431</v>
      </c>
      <c r="X1" s="170" t="s">
        <v>432</v>
      </c>
      <c r="AB1" s="170" t="s">
        <v>433</v>
      </c>
      <c r="AT1" s="79" t="s">
        <v>14</v>
      </c>
    </row>
    <row customHeight="1" ht="14.25" hidden="1">
      <c r="AT2" s="79">
        <v>0</v>
      </c>
    </row>
    <row customHeight="1" ht="5.25">
      <c r="C3" s="381"/>
      <c r="D3" s="382"/>
      <c r="E3" s="382"/>
      <c r="F3" s="382"/>
      <c r="G3" s="382"/>
      <c r="H3" s="382" t="s">
        <v>434</v>
      </c>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T3" s="383">
        <v>5</v>
      </c>
    </row>
    <row customHeight="1" ht="39.75">
      <c r="C4" s="359"/>
      <c r="D4" s="238" t="str">
        <f>ORG_VD_NAME_FORM</f>
        <v>Форма 1. Информация об организации, осуществляющей водоотведение (общая информация)</v>
      </c>
      <c r="E4" s="239"/>
      <c r="F4" s="239"/>
      <c r="G4" s="239"/>
      <c r="H4" s="239"/>
      <c r="I4" s="239"/>
      <c r="J4" s="239"/>
      <c r="K4" s="239"/>
      <c r="L4" s="239"/>
      <c r="M4" s="239"/>
      <c r="N4" s="239"/>
      <c r="O4" s="239"/>
      <c r="P4" s="239"/>
      <c r="Q4" s="239"/>
      <c r="R4" s="240"/>
      <c r="AT4" s="79">
        <v>38</v>
      </c>
    </row>
    <row customHeight="1" ht="18">
      <c r="C5" s="359"/>
      <c r="D5" s="384" t="str">
        <f>IF(org=0,"Не определено",org)</f>
        <v>ГУП СК "Ставрополькрайводоканал"</v>
      </c>
      <c r="E5" s="385"/>
      <c r="F5" s="385"/>
      <c r="G5" s="385"/>
      <c r="H5" s="385"/>
      <c r="I5" s="385"/>
      <c r="J5" s="385"/>
      <c r="K5" s="385"/>
      <c r="L5" s="385"/>
      <c r="M5" s="385"/>
      <c r="N5" s="385"/>
      <c r="O5" s="385"/>
      <c r="P5" s="385"/>
      <c r="Q5" s="385"/>
      <c r="R5" s="386"/>
      <c r="AT5" s="79">
        <v>17</v>
      </c>
    </row>
    <row customHeight="1" ht="11.549999999999999">
      <c r="C6" s="387"/>
      <c r="R6" s="320"/>
      <c r="S6" s="320"/>
      <c r="AT6" s="81">
        <v>11</v>
      </c>
    </row>
    <row customHeight="1" ht="14.699999999999998">
      <c r="C7" s="359"/>
      <c r="D7" s="388" t="s">
        <v>378</v>
      </c>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90"/>
      <c r="AE7" s="246" t="s">
        <v>379</v>
      </c>
      <c r="AF7" s="246" t="s">
        <v>379</v>
      </c>
      <c r="AG7" s="246" t="s">
        <v>379</v>
      </c>
      <c r="AH7" s="246" t="s">
        <v>379</v>
      </c>
      <c r="AT7" s="79">
        <v>14</v>
      </c>
    </row>
    <row customHeight="1" ht="27.299999999999997">
      <c r="C8" s="359"/>
      <c r="D8" s="152" t="s">
        <v>87</v>
      </c>
      <c r="E8" s="246" t="str">
        <f>"Наименование "&amp;IF(TEMPLATE_SPHERE&lt;&gt;"HEAT","централизованной ","")&amp;"системы "&amp;TEMPLATE_SPHERE_RUS</f>
        <v>Наименование централизованной системы водоотведения</v>
      </c>
      <c r="F8" s="246" t="str">
        <f>IF(TEMPLATE_SPHERE&lt;&gt;"HEAT","Регулируемый вид деятельности","Вид регулируемой деятельности")</f>
        <v>Регулируемый вид деятельности</v>
      </c>
      <c r="G8" s="391"/>
      <c r="H8" s="391" t="s">
        <v>435</v>
      </c>
      <c r="I8" s="392" t="s">
        <v>436</v>
      </c>
      <c r="J8" s="246" t="s">
        <v>437</v>
      </c>
      <c r="K8" s="246"/>
      <c r="L8" s="246"/>
      <c r="M8" s="388"/>
      <c r="N8" s="246" t="s">
        <v>438</v>
      </c>
      <c r="O8" s="246"/>
      <c r="P8" s="246" t="s">
        <v>439</v>
      </c>
      <c r="Q8" s="246"/>
      <c r="R8" s="393" t="s">
        <v>440</v>
      </c>
      <c r="S8" s="393"/>
      <c r="T8" s="391" t="s">
        <v>441</v>
      </c>
      <c r="U8" s="391" t="s">
        <v>442</v>
      </c>
      <c r="V8" s="391" t="s">
        <v>443</v>
      </c>
      <c r="W8" s="391"/>
      <c r="X8" s="391" t="s">
        <v>444</v>
      </c>
      <c r="Y8" s="391" t="s">
        <v>445</v>
      </c>
      <c r="Z8" s="391" t="s">
        <v>446</v>
      </c>
      <c r="AA8" s="391"/>
      <c r="AB8" s="391" t="s">
        <v>447</v>
      </c>
      <c r="AC8" s="391" t="s">
        <v>440</v>
      </c>
      <c r="AD8" s="391"/>
      <c r="AE8" s="246"/>
      <c r="AF8" s="246"/>
      <c r="AG8" s="246"/>
      <c r="AH8" s="246"/>
      <c r="AT8" s="79">
        <v>26</v>
      </c>
    </row>
    <row customHeight="1" ht="46.199999999999996">
      <c r="C9" s="359"/>
      <c r="D9" s="152"/>
      <c r="E9" s="246"/>
      <c r="F9" s="246"/>
      <c r="G9" s="394"/>
      <c r="H9" s="394"/>
      <c r="I9" s="395"/>
      <c r="J9" s="246" t="s">
        <v>448</v>
      </c>
      <c r="K9" s="246" t="s">
        <v>449</v>
      </c>
      <c r="L9" s="246" t="s">
        <v>450</v>
      </c>
      <c r="M9" s="388" t="s">
        <v>451</v>
      </c>
      <c r="N9" s="246" t="s">
        <v>452</v>
      </c>
      <c r="O9" s="246" t="s">
        <v>451</v>
      </c>
      <c r="P9" s="246" t="s">
        <v>453</v>
      </c>
      <c r="Q9" s="246" t="s">
        <v>451</v>
      </c>
      <c r="R9" s="396"/>
      <c r="S9" s="396"/>
      <c r="T9" s="394"/>
      <c r="U9" s="394"/>
      <c r="V9" s="394"/>
      <c r="W9" s="394"/>
      <c r="X9" s="394"/>
      <c r="Y9" s="394"/>
      <c r="Z9" s="394"/>
      <c r="AA9" s="394"/>
      <c r="AB9" s="394"/>
      <c r="AC9" s="394"/>
      <c r="AD9" s="394"/>
      <c r="AE9" s="246"/>
      <c r="AF9" s="246"/>
      <c r="AG9" s="246"/>
      <c r="AH9" s="246"/>
      <c r="AT9" s="79">
        <v>44</v>
      </c>
    </row>
    <row customHeight="1" ht="12" hidden="1">
      <c r="C10" s="397"/>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T10" s="79">
        <v>0</v>
      </c>
    </row>
    <row customHeight="1" ht="11.25" hidden="1">
      <c r="C11" s="399"/>
      <c r="D11" s="400" t="s">
        <v>454</v>
      </c>
      <c r="E11" s="400"/>
      <c r="F11" s="400"/>
      <c r="G11" s="400"/>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2"/>
      <c r="AF11" s="402"/>
      <c r="AG11" s="402"/>
      <c r="AH11" s="402"/>
      <c r="AT11" s="403">
        <v>0</v>
      </c>
    </row>
    <row customHeight="1" ht="14.699999999999998">
      <c r="C12" s="359"/>
      <c r="D12" s="404" t="s">
        <v>98</v>
      </c>
      <c r="E12" s="354" t="s">
        <v>22</v>
      </c>
      <c r="F12" s="405"/>
      <c r="G12" s="406"/>
      <c r="H12" s="407"/>
      <c r="I12" s="407"/>
      <c r="J12" s="408"/>
      <c r="K12" s="409"/>
      <c r="L12" s="410"/>
      <c r="M12" s="409"/>
      <c r="N12" s="408"/>
      <c r="O12" s="409"/>
      <c r="P12" s="408"/>
      <c r="Q12" s="409"/>
      <c r="R12" s="408"/>
      <c r="S12" s="411"/>
      <c r="T12" s="407"/>
      <c r="U12" s="408"/>
      <c r="V12" s="408"/>
      <c r="W12" s="394"/>
      <c r="X12" s="407"/>
      <c r="Y12" s="408"/>
      <c r="Z12" s="408"/>
      <c r="AA12" s="394"/>
      <c r="AB12" s="407"/>
      <c r="AC12" s="408"/>
      <c r="AD12" s="394"/>
      <c r="AE12" s="412" t="s">
        <v>455</v>
      </c>
      <c r="AF12" s="412" t="s">
        <v>456</v>
      </c>
      <c r="AG12" s="412" t="s">
        <v>457</v>
      </c>
      <c r="AH12" s="412" t="s">
        <v>458</v>
      </c>
      <c r="AP12" s="151" t="s">
        <v>459</v>
      </c>
      <c r="AQ12" s="151" t="s">
        <v>459</v>
      </c>
      <c r="AT12" s="79">
        <v>14</v>
      </c>
    </row>
    <row customHeight="1" ht="18">
      <c r="C13" s="359"/>
      <c r="D13" s="413"/>
      <c r="E13" s="414" t="str">
        <f>IF(TITLE_DIFFERENTIATION_TYPE="нет","","Добавить систему")</f>
        <v/>
      </c>
      <c r="F13" s="414" t="str">
        <f>IF(TITLE_DIFFERENTIATION_TYPE="нет","Добавить вид деятельности","")</f>
        <v>Добавить вид деятельности</v>
      </c>
      <c r="G13" s="415"/>
      <c r="H13" s="416"/>
      <c r="I13" s="416"/>
      <c r="J13" s="416"/>
      <c r="K13" s="416"/>
      <c r="L13" s="416"/>
      <c r="M13" s="416"/>
      <c r="N13" s="416"/>
      <c r="O13" s="416"/>
      <c r="P13" s="416"/>
      <c r="Q13" s="416"/>
      <c r="R13" s="416"/>
      <c r="S13" s="416"/>
      <c r="T13" s="416"/>
      <c r="U13" s="416"/>
      <c r="V13" s="416"/>
      <c r="W13" s="416"/>
      <c r="X13" s="416"/>
      <c r="Y13" s="416"/>
      <c r="Z13" s="416"/>
      <c r="AA13" s="416"/>
      <c r="AB13" s="416"/>
      <c r="AC13" s="416"/>
      <c r="AD13" s="417"/>
      <c r="AE13" s="418"/>
      <c r="AF13" s="418"/>
      <c r="AG13" s="418"/>
      <c r="AH13" s="418"/>
      <c r="AT13" s="79">
        <v>17</v>
      </c>
    </row>
    <row customHeight="1" ht="14.699999999999998">
      <c r="AT14" s="79">
        <v>14</v>
      </c>
    </row>
    <row customHeight="1" ht="14.699999999999998">
      <c r="AT15" s="79">
        <v>14</v>
      </c>
    </row>
    <row customHeight="1" ht="14.699999999999998">
      <c r="AT16" s="79">
        <v>14</v>
      </c>
    </row>
    <row customHeight="1" ht="14.699999999999998">
      <c r="AT17" s="79">
        <v>14</v>
      </c>
    </row>
    <row customHeight="1" ht="22.5" hidden="1">
      <c r="A18" s="77" t="s">
        <v>81</v>
      </c>
      <c r="B18" s="79">
        <v>0</v>
      </c>
      <c r="C18" s="180">
        <v>3</v>
      </c>
      <c r="D18" s="79">
        <v>5</v>
      </c>
      <c r="E18" s="79">
        <v>48</v>
      </c>
      <c r="F18" s="79">
        <v>38</v>
      </c>
      <c r="G18" s="79">
        <v>0</v>
      </c>
      <c r="H18" s="79">
        <v>0</v>
      </c>
      <c r="I18" s="79">
        <v>0</v>
      </c>
      <c r="J18" s="79">
        <v>0</v>
      </c>
      <c r="K18" s="79">
        <v>0</v>
      </c>
      <c r="L18" s="79">
        <v>0</v>
      </c>
      <c r="M18" s="79">
        <v>0</v>
      </c>
      <c r="N18" s="79">
        <v>0</v>
      </c>
      <c r="O18" s="79">
        <v>0</v>
      </c>
      <c r="P18" s="79">
        <v>0</v>
      </c>
      <c r="Q18" s="79">
        <v>0</v>
      </c>
      <c r="R18" s="79">
        <v>0</v>
      </c>
      <c r="S18" s="79">
        <v>0</v>
      </c>
      <c r="T18" s="79">
        <v>0</v>
      </c>
      <c r="U18" s="79">
        <v>0</v>
      </c>
      <c r="V18" s="79">
        <v>0</v>
      </c>
      <c r="W18" s="79">
        <v>0</v>
      </c>
      <c r="X18" s="79">
        <v>0</v>
      </c>
      <c r="Y18" s="79">
        <v>0</v>
      </c>
      <c r="Z18" s="79">
        <v>0</v>
      </c>
      <c r="AA18" s="79">
        <v>0</v>
      </c>
      <c r="AB18" s="79">
        <v>0</v>
      </c>
      <c r="AC18" s="79">
        <v>0</v>
      </c>
      <c r="AD18" s="79">
        <v>0</v>
      </c>
      <c r="AE18" s="79">
        <v>0</v>
      </c>
      <c r="AF18" s="79">
        <v>0</v>
      </c>
      <c r="AG18" s="79">
        <v>0</v>
      </c>
      <c r="AH18" s="79">
        <v>0</v>
      </c>
      <c r="AI18" s="140">
        <v>3</v>
      </c>
      <c r="AJ18" s="138">
        <v>10</v>
      </c>
      <c r="AK18" s="138">
        <v>10</v>
      </c>
      <c r="AL18" s="138">
        <v>10</v>
      </c>
      <c r="AM18" s="138">
        <v>0</v>
      </c>
      <c r="AN18" s="138">
        <v>15</v>
      </c>
      <c r="AO18" s="138">
        <v>16</v>
      </c>
      <c r="AP18" s="138">
        <v>10</v>
      </c>
      <c r="AQ18" s="138">
        <v>10</v>
      </c>
      <c r="AR18" s="138">
        <v>10</v>
      </c>
      <c r="AS18" s="138">
        <v>10</v>
      </c>
      <c r="AT18" s="7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CC219-AD23-2F21-EC9F-0.2519180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3121" width="9.140625" hidden="1" customWidth="1"/>
    <col min="2" max="2" style="3122" width="9.140625" hidden="1" customWidth="1"/>
    <col min="3" max="3" style="3123" width="3.00390625" customWidth="1"/>
    <col min="4" max="4" style="3124" width="5.00390625" customWidth="1"/>
    <col min="5" max="5" style="3125" width="38.00390625" customWidth="1"/>
    <col min="6" max="6" style="3126" width="3.00390625" customWidth="1"/>
    <col min="7" max="7" style="3127" width="3.00390625" customWidth="1"/>
    <col min="8" max="8" style="3128" width="38.00390625" customWidth="1"/>
    <col min="9" max="9" style="3129" width="35.00390625" customWidth="1"/>
    <col min="10" max="10" style="3130" width="103.00390625" customWidth="1"/>
    <col min="11" max="11" style="3131" width="3.00390625" customWidth="1"/>
    <col min="12" max="12" style="3132" width="10.00390625" customWidth="1"/>
    <col min="13" max="13" style="3133" width="10.00390625" customWidth="1"/>
    <col min="14" max="14" style="3134" width="10.00390625" customWidth="1"/>
    <col min="15" max="15" style="3135" width="13.00390625" customWidth="1"/>
    <col min="16" max="16" style="3136" width="15.00390625" customWidth="1"/>
    <col min="17" max="17" style="3137" width="16.00390625" customWidth="1"/>
    <col min="18" max="18" style="3138" width="10.00390625" customWidth="1"/>
    <col min="19" max="19" style="3139" width="10.00390625" customWidth="1"/>
    <col min="20" max="20" style="3140" width="10.00390625" customWidth="1"/>
    <col min="21" max="21" style="3141" width="10.00390625" customWidth="1"/>
    <col min="22" max="22" style="3142" width="10.57421875" hidden="1"/>
  </cols>
  <sheetData>
    <row customHeight="1" ht="22.5" hidden="1">
      <c r="H1" s="170" t="s">
        <v>430</v>
      </c>
      <c r="V1" s="79" t="s">
        <v>14</v>
      </c>
    </row>
    <row customHeight="1" ht="14.25" hidden="1">
      <c r="C2" s="359"/>
      <c r="D2" s="419" t="s">
        <v>98</v>
      </c>
      <c r="E2" s="420"/>
      <c r="F2" s="421"/>
      <c r="G2" s="208" t="s">
        <v>98</v>
      </c>
      <c r="H2" s="422"/>
      <c r="I2" s="423"/>
      <c r="O2" s="138" t="s">
        <v>460</v>
      </c>
      <c r="R2" s="151" t="s">
        <v>459</v>
      </c>
      <c r="S2" s="151" t="s">
        <v>459</v>
      </c>
      <c r="V2" s="79">
        <v>0</v>
      </c>
    </row>
    <row customHeight="1" ht="14.25" hidden="1">
      <c r="C3" s="359"/>
      <c r="D3" s="424"/>
      <c r="E3" s="425"/>
      <c r="F3" s="413"/>
      <c r="G3" s="414"/>
      <c r="H3" s="414" t="s">
        <v>461</v>
      </c>
      <c r="I3" s="415"/>
      <c r="V3" s="79">
        <v>0</v>
      </c>
    </row>
    <row customHeight="1" ht="14.25" hidden="1">
      <c r="V4" s="79">
        <v>0</v>
      </c>
    </row>
    <row customHeight="1" ht="5.25">
      <c r="C5" s="381"/>
      <c r="D5" s="382"/>
      <c r="E5" s="382"/>
      <c r="F5" s="382"/>
      <c r="G5" s="382"/>
      <c r="H5" s="382" t="s">
        <v>434</v>
      </c>
      <c r="I5" s="382"/>
      <c r="J5" s="382"/>
      <c r="V5" s="383">
        <v>5</v>
      </c>
    </row>
    <row customHeight="1" ht="29.25">
      <c r="C6" s="359"/>
      <c r="D6" s="426" t="s">
        <v>462</v>
      </c>
      <c r="E6" s="426"/>
      <c r="F6" s="426"/>
      <c r="G6" s="426"/>
      <c r="H6" s="426"/>
      <c r="I6" s="426"/>
      <c r="V6" s="79">
        <v>28</v>
      </c>
    </row>
    <row customHeight="1" ht="18">
      <c r="C7" s="359"/>
      <c r="D7" s="287" t="str">
        <f>IF(org=0,"Не определено",org)</f>
        <v>ГУП СК "Ставрополькрайводоканал"</v>
      </c>
      <c r="E7" s="287"/>
      <c r="F7" s="287"/>
      <c r="G7" s="287"/>
      <c r="H7" s="287"/>
      <c r="I7" s="287"/>
      <c r="V7" s="79">
        <v>17</v>
      </c>
    </row>
    <row customHeight="1" ht="5.25">
      <c r="C8" s="387"/>
      <c r="V8" s="81">
        <v>5</v>
      </c>
    </row>
    <row customHeight="1" ht="5.25">
      <c r="C9" s="387"/>
      <c r="V9" s="81">
        <v>5</v>
      </c>
    </row>
    <row customHeight="1" ht="14.699999999999998">
      <c r="C10" s="359"/>
      <c r="D10" s="388" t="s">
        <v>378</v>
      </c>
      <c r="E10" s="389"/>
      <c r="F10" s="389"/>
      <c r="G10" s="389"/>
      <c r="H10" s="389"/>
      <c r="I10" s="389"/>
      <c r="J10" s="246" t="s">
        <v>379</v>
      </c>
      <c r="V10" s="79">
        <v>14</v>
      </c>
    </row>
    <row customHeight="1" ht="27.299999999999997">
      <c r="C11" s="359"/>
      <c r="D11" s="152" t="s">
        <v>87</v>
      </c>
      <c r="E11" s="246" t="s">
        <v>186</v>
      </c>
      <c r="F11" s="288" t="s">
        <v>87</v>
      </c>
      <c r="G11" s="289"/>
      <c r="H11" s="291" t="s">
        <v>463</v>
      </c>
      <c r="I11" s="291" t="s">
        <v>464</v>
      </c>
      <c r="J11" s="246"/>
      <c r="V11" s="79">
        <v>26</v>
      </c>
    </row>
    <row customHeight="1" ht="14.699999999999998">
      <c r="C12" s="359"/>
      <c r="D12" s="152"/>
      <c r="E12" s="246"/>
      <c r="F12" s="294"/>
      <c r="G12" s="295"/>
      <c r="H12" s="157"/>
      <c r="I12" s="157"/>
      <c r="J12" s="246"/>
      <c r="V12" s="79">
        <v>14</v>
      </c>
    </row>
    <row customHeight="1" ht="11.25" hidden="1">
      <c r="C13" s="399"/>
      <c r="D13" s="400" t="s">
        <v>454</v>
      </c>
      <c r="E13" s="400"/>
      <c r="F13" s="400"/>
      <c r="G13" s="400"/>
      <c r="H13" s="401"/>
      <c r="I13" s="401"/>
      <c r="J13" s="402"/>
      <c r="V13" s="403">
        <v>0</v>
      </c>
    </row>
    <row customHeight="1" ht="14.699999999999998">
      <c r="C14" s="359"/>
      <c r="D14" s="419" t="s">
        <v>98</v>
      </c>
      <c r="E14" s="420"/>
      <c r="F14" s="421"/>
      <c r="G14" s="208" t="s">
        <v>98</v>
      </c>
      <c r="H14" s="422"/>
      <c r="I14" s="423"/>
      <c r="J14" s="276" t="s">
        <v>465</v>
      </c>
      <c r="R14" s="151" t="s">
        <v>459</v>
      </c>
      <c r="S14" s="151" t="s">
        <v>459</v>
      </c>
      <c r="V14" s="79">
        <v>14</v>
      </c>
    </row>
    <row customHeight="1" ht="14.699999999999998">
      <c r="C15" s="359"/>
      <c r="D15" s="424"/>
      <c r="E15" s="425"/>
      <c r="F15" s="413"/>
      <c r="G15" s="414"/>
      <c r="H15" s="414" t="s">
        <v>461</v>
      </c>
      <c r="I15" s="415"/>
      <c r="J15" s="278"/>
      <c r="V15" s="79">
        <v>14</v>
      </c>
    </row>
    <row customHeight="1" ht="14.699999999999998">
      <c r="C16" s="359"/>
      <c r="D16" s="413"/>
      <c r="E16" s="414" t="s">
        <v>207</v>
      </c>
      <c r="F16" s="415"/>
      <c r="G16" s="415"/>
      <c r="H16" s="416"/>
      <c r="I16" s="416"/>
      <c r="J16" s="280"/>
      <c r="V16" s="79">
        <v>14</v>
      </c>
    </row>
    <row customHeight="1" ht="14.699999999999998">
      <c r="V17" s="79">
        <v>14</v>
      </c>
    </row>
    <row customHeight="1" ht="22.5" hidden="1">
      <c r="A18" s="77" t="s">
        <v>81</v>
      </c>
      <c r="B18" s="79">
        <v>0</v>
      </c>
      <c r="C18" s="180">
        <v>3</v>
      </c>
      <c r="D18" s="79">
        <v>5</v>
      </c>
      <c r="E18" s="79">
        <v>38</v>
      </c>
      <c r="F18" s="79">
        <v>3</v>
      </c>
      <c r="G18" s="79">
        <v>3</v>
      </c>
      <c r="H18" s="79">
        <v>38</v>
      </c>
      <c r="I18" s="79">
        <v>35</v>
      </c>
      <c r="J18" s="79">
        <v>103</v>
      </c>
      <c r="K18" s="140">
        <v>3</v>
      </c>
      <c r="L18" s="138">
        <v>10</v>
      </c>
      <c r="M18" s="138">
        <v>10</v>
      </c>
      <c r="N18" s="138">
        <v>10</v>
      </c>
      <c r="O18" s="138">
        <v>13</v>
      </c>
      <c r="P18" s="138">
        <v>15</v>
      </c>
      <c r="Q18" s="138">
        <v>16</v>
      </c>
      <c r="R18" s="138">
        <v>10</v>
      </c>
      <c r="S18" s="138">
        <v>10</v>
      </c>
      <c r="T18" s="138">
        <v>10</v>
      </c>
      <c r="U18" s="138">
        <v>10</v>
      </c>
      <c r="V18" s="7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C701BA-1D26-C95B-852D-0.48B71DA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3143" width="9.140625" hidden="1" customWidth="1"/>
    <col min="2" max="2" style="3144" width="9.140625" hidden="1" customWidth="1"/>
    <col min="3" max="3" style="3145" width="9.140625" hidden="1" customWidth="1"/>
    <col min="4" max="4" style="3146" width="3.00390625" customWidth="1"/>
    <col min="5" max="5" style="3147" width="6.00390625" customWidth="1"/>
    <col min="6" max="6" style="3148" width="1.7109375" hidden="1" customWidth="1"/>
    <col min="7" max="7" style="3149" width="30.00390625" customWidth="1"/>
    <col min="8" max="8" style="3150" width="30.00390625" customWidth="1"/>
    <col min="9" max="9" style="3151" width="8.00390625" customWidth="1"/>
    <col min="10" max="10" style="3152" width="12.140625" customWidth="1"/>
    <col min="11" max="11" style="3153" width="46.00390625" customWidth="1"/>
    <col min="12" max="12" style="3154" width="100.00390625" customWidth="1"/>
    <col min="13" max="13" style="3155" width="7.00390625" customWidth="1"/>
    <col min="14" max="14" style="3156" width="10.00390625" customWidth="1"/>
    <col min="15" max="15" style="3157" width="10.00390625" customWidth="1"/>
    <col min="16" max="16" style="3158" width="10.00390625" customWidth="1"/>
    <col min="17" max="17" style="3159" width="10.00390625" customWidth="1"/>
    <col min="18" max="18" style="3160" width="10.00390625" customWidth="1"/>
    <col min="19" max="19" style="3161" width="10.00390625" customWidth="1"/>
    <col min="20" max="20" style="3162" width="10.00390625" customWidth="1"/>
    <col min="21" max="21" style="3163" width="10.00390625" customWidth="1"/>
    <col min="22" max="22" style="3164" width="10.00390625" customWidth="1"/>
    <col min="23" max="23" style="3165" width="10.57421875" hidden="1"/>
  </cols>
  <sheetData>
    <row customHeight="1" ht="5.25" hidden="1">
      <c r="G1" s="138" t="s">
        <v>82</v>
      </c>
      <c r="H1" s="138" t="s">
        <v>83</v>
      </c>
      <c r="I1" s="138" t="s">
        <v>84</v>
      </c>
      <c r="P1" s="138" t="s">
        <v>82</v>
      </c>
      <c r="Q1" s="138" t="s">
        <v>83</v>
      </c>
      <c r="R1" s="138" t="s">
        <v>84</v>
      </c>
      <c r="W1" s="138" t="s">
        <v>14</v>
      </c>
    </row>
    <row customHeight="1" ht="5.25" hidden="1">
      <c r="W2" s="138">
        <v>0</v>
      </c>
    </row>
    <row customHeight="1" ht="5.25">
      <c r="D3" s="387"/>
      <c r="E3" s="80"/>
      <c r="F3" s="80"/>
      <c r="G3" s="80"/>
      <c r="H3" s="80"/>
      <c r="I3" s="427"/>
      <c r="J3" s="428"/>
      <c r="K3" s="428"/>
      <c r="L3" s="428"/>
      <c r="W3" s="81">
        <v>5</v>
      </c>
    </row>
    <row customHeight="1" ht="23.25">
      <c r="D4" s="359"/>
      <c r="E4" s="183" t="s">
        <v>466</v>
      </c>
      <c r="F4" s="183"/>
      <c r="G4" s="184"/>
      <c r="H4" s="184"/>
      <c r="I4" s="185"/>
      <c r="W4" s="79">
        <v>22</v>
      </c>
    </row>
    <row customHeight="1" ht="18">
      <c r="D5" s="359"/>
      <c r="E5" s="384" t="str">
        <f>IF(org=0,"Не определено",org)</f>
        <v>ГУП СК "Ставрополькрайводоканал"</v>
      </c>
      <c r="F5" s="384"/>
      <c r="G5" s="385"/>
      <c r="H5" s="385"/>
      <c r="I5" s="386"/>
      <c r="W5" s="79">
        <v>17</v>
      </c>
    </row>
    <row customHeight="1" ht="11.549999999999999">
      <c r="D6" s="387"/>
      <c r="E6" s="80"/>
      <c r="F6" s="80"/>
      <c r="K6" s="320"/>
      <c r="W6" s="81">
        <v>11</v>
      </c>
    </row>
    <row customHeight="1" ht="14.699999999999998">
      <c r="D7" s="359"/>
      <c r="E7" s="325" t="s">
        <v>378</v>
      </c>
      <c r="F7" s="325"/>
      <c r="G7" s="326"/>
      <c r="H7" s="326"/>
      <c r="I7" s="326"/>
      <c r="J7" s="326"/>
      <c r="K7" s="326"/>
      <c r="L7" s="246" t="s">
        <v>379</v>
      </c>
      <c r="W7" s="79">
        <v>14</v>
      </c>
    </row>
    <row customHeight="1" ht="48.29999999999999">
      <c r="D8" s="359"/>
      <c r="E8" s="326" t="s">
        <v>87</v>
      </c>
      <c r="F8" s="326"/>
      <c r="G8" s="152" t="s">
        <v>85</v>
      </c>
      <c r="H8" s="152" t="s">
        <v>86</v>
      </c>
      <c r="I8" s="246" t="s">
        <v>84</v>
      </c>
      <c r="J8" s="246" t="s">
        <v>467</v>
      </c>
      <c r="K8" s="246" t="s">
        <v>468</v>
      </c>
      <c r="L8" s="246"/>
      <c r="W8" s="79">
        <v>46</v>
      </c>
    </row>
    <row customHeight="1" ht="12" hidden="1">
      <c r="D9" s="397"/>
      <c r="E9" s="429"/>
      <c r="F9" s="429"/>
      <c r="G9" s="429"/>
      <c r="H9" s="429"/>
      <c r="I9" s="429"/>
      <c r="J9" s="429"/>
      <c r="K9" s="429"/>
      <c r="L9" s="429"/>
      <c r="W9" s="79">
        <v>0</v>
      </c>
    </row>
    <row customHeight="1" ht="14.25" hidden="1">
      <c r="D10" s="359"/>
      <c r="E10" s="152">
        <v>0</v>
      </c>
      <c r="F10" s="152"/>
      <c r="G10" s="430"/>
      <c r="H10" s="430"/>
      <c r="I10" s="430"/>
      <c r="J10" s="430"/>
      <c r="K10" s="430"/>
      <c r="L10" s="412" t="s">
        <v>469</v>
      </c>
      <c r="W10" s="79">
        <v>0</v>
      </c>
    </row>
    <row customHeight="1" ht="15" hidden="1">
      <c r="D11" s="431"/>
      <c r="E11" s="432"/>
      <c r="F11" s="432"/>
      <c r="G11" s="432"/>
      <c r="H11" s="432"/>
      <c r="I11" s="204"/>
      <c r="J11" s="433"/>
      <c r="K11" s="434"/>
      <c r="L11" s="435"/>
      <c r="W11" s="79">
        <v>0</v>
      </c>
    </row>
    <row customHeight="1" ht="15">
      <c r="D12" s="436"/>
      <c r="E12" s="326">
        <v>1</v>
      </c>
      <c r="F12" s="437">
        <v>23</v>
      </c>
      <c r="G12" s="438"/>
      <c r="H12" s="159"/>
      <c r="I12" s="160"/>
      <c r="J12" s="439" t="s">
        <v>61</v>
      </c>
      <c r="K12" s="440" t="s">
        <v>22</v>
      </c>
      <c r="L12" s="435"/>
      <c r="P12" s="441" t="s">
        <v>470</v>
      </c>
      <c r="Q12" s="441" t="s">
        <v>471</v>
      </c>
      <c r="R12" s="442" t="s">
        <v>472</v>
      </c>
      <c r="S12" s="138" t="s">
        <v>473</v>
      </c>
      <c r="W12" s="81">
        <v>14</v>
      </c>
    </row>
    <row customHeight="1" ht="15.75">
      <c r="D13" s="359"/>
      <c r="E13" s="413"/>
      <c r="F13" s="443"/>
      <c r="G13" s="176" t="s">
        <v>182</v>
      </c>
      <c r="H13" s="444"/>
      <c r="I13" s="444"/>
      <c r="J13" s="444"/>
      <c r="K13" s="445"/>
      <c r="L13" s="418"/>
      <c r="W13" s="79">
        <v>15</v>
      </c>
    </row>
    <row customHeight="1" ht="11.549999999999999">
      <c r="W14" s="79">
        <v>11</v>
      </c>
    </row>
    <row customHeight="1" ht="14.699999999999998">
      <c r="G15" s="44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W15" s="79">
        <v>14</v>
      </c>
    </row>
    <row customHeight="1" ht="14.699999999999998">
      <c r="W16" s="79">
        <v>14</v>
      </c>
    </row>
    <row customHeight="1" ht="14.699999999999998">
      <c r="W17" s="79">
        <v>14</v>
      </c>
    </row>
    <row customHeight="1" ht="14.699999999999998">
      <c r="W18" s="79">
        <v>14</v>
      </c>
    </row>
    <row customHeight="1" ht="22.5" hidden="1">
      <c r="A19" s="77" t="s">
        <v>81</v>
      </c>
      <c r="B19" s="79">
        <v>0</v>
      </c>
      <c r="C19" s="79">
        <v>0</v>
      </c>
      <c r="D19" s="180">
        <v>3</v>
      </c>
      <c r="E19" s="79">
        <v>6</v>
      </c>
      <c r="F19" s="79">
        <v>0</v>
      </c>
      <c r="G19" s="79">
        <v>30</v>
      </c>
      <c r="H19" s="79">
        <v>30</v>
      </c>
      <c r="I19" s="79">
        <v>8</v>
      </c>
      <c r="J19" s="79">
        <v>12</v>
      </c>
      <c r="K19" s="79">
        <v>46</v>
      </c>
      <c r="L19" s="79">
        <v>100</v>
      </c>
      <c r="M19" s="140">
        <v>7</v>
      </c>
      <c r="N19" s="79">
        <v>10</v>
      </c>
      <c r="O19" s="79">
        <v>10</v>
      </c>
      <c r="P19" s="79">
        <v>10</v>
      </c>
      <c r="Q19" s="79">
        <v>10</v>
      </c>
      <c r="R19" s="79">
        <v>10</v>
      </c>
      <c r="S19" s="79">
        <v>10</v>
      </c>
      <c r="T19" s="79">
        <v>10</v>
      </c>
      <c r="U19" s="79">
        <v>10</v>
      </c>
      <c r="V19" s="79">
        <v>10</v>
      </c>
      <c r="W19" s="7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3E1FEE-E575-D40B-E85E-0.FBEC691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166" width="10.57421875" hidden="1"/>
    <col min="2" max="2" style="3167" width="11.00390625" hidden="1" customWidth="1"/>
    <col min="3" max="3" style="3168" width="10.57421875" hidden="1"/>
    <col min="4" max="4" style="3169" width="11.8515625" hidden="1" customWidth="1"/>
    <col min="5" max="5" style="3170" width="10.00390625" hidden="1" customWidth="1"/>
    <col min="6" max="6" style="3171" width="8.7109375" hidden="1" customWidth="1"/>
    <col min="7" max="7" style="3172" width="7.57421875" hidden="1" customWidth="1"/>
    <col min="8" max="8" style="3173" width="11.421875" hidden="1" customWidth="1"/>
    <col min="9" max="9" style="3174" width="12.00390625" hidden="1" customWidth="1"/>
    <col min="10" max="10" style="3175" width="9.8515625" hidden="1" customWidth="1"/>
    <col min="11" max="11" style="3176" width="11.421875" hidden="1" customWidth="1"/>
    <col min="12" max="12" style="3177" width="19.140625" hidden="1" customWidth="1"/>
    <col min="13" max="13" style="3178" width="12.28125" hidden="1" customWidth="1"/>
    <col min="14" max="14" style="3179" width="12.28125" hidden="1" customWidth="1"/>
    <col min="15" max="15" style="3180" width="23.421875" hidden="1" customWidth="1"/>
    <col min="16" max="16" style="3181" width="3.00390625" customWidth="1"/>
    <col min="17" max="17" style="3182" width="3.00390625" customWidth="1"/>
    <col min="18" max="18" style="3183" width="3.00390625" customWidth="1"/>
    <col min="19" max="19" style="3184" width="12.00390625" customWidth="1"/>
    <col min="20" max="20" style="3185" width="35.00390625" customWidth="1"/>
    <col min="21" max="21" style="3186" width="0.140625" customWidth="1"/>
    <col min="22" max="22" style="3187" width="24.7109375" hidden="1" customWidth="1"/>
    <col min="23" max="23" style="3188" width="0.140625" hidden="1" customWidth="1"/>
    <col min="24" max="24" style="3189" width="24.7109375" hidden="1" customWidth="1"/>
    <col min="25" max="25" style="3190" width="24.7109375" hidden="1" customWidth="1"/>
    <col min="26" max="26" style="3191" width="11.7109375" hidden="1" customWidth="1"/>
    <col min="27" max="27" style="3192" width="3.7109375" hidden="1" customWidth="1"/>
    <col min="28" max="28" style="3193" width="11.7109375" hidden="1" customWidth="1"/>
    <col min="29" max="29" style="3194" width="8.57421875" hidden="1" customWidth="1"/>
    <col min="30" max="30" style="3195" width="24.7109375" customWidth="1"/>
    <col min="31" max="31" style="3196" width="0.140625" customWidth="1"/>
    <col min="32" max="32" style="3197" width="24.00390625" customWidth="1"/>
    <col min="33" max="33" style="3198" width="24.00390625" customWidth="1"/>
    <col min="34" max="34" style="3199" width="11.00390625" customWidth="1"/>
    <col min="35" max="35" style="3200" width="3.7109375" customWidth="1"/>
    <col min="36" max="36" style="3201" width="11.00390625" customWidth="1"/>
    <col min="37" max="37" style="3202" width="8.57421875" hidden="1" customWidth="1"/>
    <col min="38" max="38" style="3203" width="4.00390625" customWidth="1"/>
    <col min="39" max="39" style="3204" width="115.00390625" customWidth="1"/>
    <col min="40" max="40" style="3205" width="10.00390625" customWidth="1"/>
    <col min="41" max="41" style="3206" width="10.00390625" customWidth="1"/>
    <col min="42" max="42" style="3207" width="10.00390625" customWidth="1"/>
    <col min="43" max="43" style="3208" width="10.00390625" customWidth="1"/>
    <col min="44" max="44" style="3209" width="10.00390625" customWidth="1"/>
    <col min="45" max="45" style="3210" width="10.57421875" hidden="1"/>
  </cols>
  <sheetData>
    <row customHeight="1" ht="22.5" hidden="1">
      <c r="AS1" s="79" t="s">
        <v>14</v>
      </c>
    </row>
    <row customHeight="1" ht="21" hidden="1">
      <c r="E2" s="447">
        <v>1</v>
      </c>
      <c r="R2" s="448"/>
      <c r="S2" s="449">
        <f>INDEX(PT_DIFFERENTIATION_NUM_NTAR,MATCH(A2,PT_DIFFERENTIATION_NTAR_ID,0))</f>
      </c>
      <c r="T2" s="450" t="s">
        <v>209</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474</v>
      </c>
      <c r="AP2" s="151" t="str">
        <f>IF(T2="","",T2)</f>
        <v>Наименование тарифа</v>
      </c>
      <c r="AS2" s="79">
        <v>0</v>
      </c>
    </row>
    <row customHeight="1" ht="21" hidden="1">
      <c r="E3" s="456"/>
      <c r="F3" s="447">
        <v>1</v>
      </c>
      <c r="Q3" s="457"/>
      <c r="R3" s="458"/>
      <c r="S3" s="449">
        <f>INDEX(PT_DIFFERENTIATION_NUM_TER,MATCH(B3,PT_DIFFERENTIATION_TER_ID,0))</f>
      </c>
      <c r="T3" s="459" t="s">
        <v>475</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476</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477</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478</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479</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480</v>
      </c>
      <c r="AP5" s="151" t="str">
        <f>IF(T5="","",T5)</f>
        <v>Источник тепловой энергии  </v>
      </c>
      <c r="AS5" s="79">
        <v>0</v>
      </c>
    </row>
    <row customHeight="1" ht="47.25" hidden="1">
      <c r="E6" s="456"/>
      <c r="F6" s="456"/>
      <c r="G6" s="456"/>
      <c r="H6" s="456"/>
      <c r="I6" s="162">
        <f>S5&amp;".1"</f>
      </c>
      <c r="L6" s="462" t="s">
        <v>481</v>
      </c>
      <c r="P6" s="136">
        <v>1</v>
      </c>
      <c r="R6" s="463"/>
      <c r="S6" s="449">
        <f>$I6</f>
      </c>
      <c r="T6" s="464" t="s">
        <v>482</v>
      </c>
      <c r="U6" s="451"/>
      <c r="V6" s="405"/>
      <c r="W6" s="465"/>
      <c r="X6" s="465"/>
      <c r="Y6" s="465"/>
      <c r="Z6" s="465"/>
      <c r="AA6" s="465"/>
      <c r="AB6" s="465"/>
      <c r="AC6" s="466"/>
      <c r="AD6" s="405"/>
      <c r="AE6" s="465"/>
      <c r="AF6" s="465"/>
      <c r="AG6" s="465"/>
      <c r="AH6" s="465"/>
      <c r="AI6" s="465"/>
      <c r="AJ6" s="465"/>
      <c r="AK6" s="465"/>
      <c r="AL6" s="466"/>
      <c r="AM6" s="455" t="s">
        <v>483</v>
      </c>
      <c r="AP6" s="151" t="str">
        <f>IF(T6="","",T6)</f>
        <v>Схема подключения теплопотребляющей установки к коллектору источника тепловой энергии</v>
      </c>
      <c r="AS6" s="79">
        <v>0</v>
      </c>
    </row>
    <row customHeight="1" ht="21" hidden="1">
      <c r="E7" s="456"/>
      <c r="F7" s="456"/>
      <c r="G7" s="456"/>
      <c r="H7" s="456"/>
      <c r="I7" s="467"/>
      <c r="J7" s="162">
        <f>I6&amp;".1"</f>
      </c>
      <c r="L7" s="462" t="s">
        <v>484</v>
      </c>
      <c r="Q7" s="136">
        <v>1</v>
      </c>
      <c r="R7" s="468"/>
      <c r="S7" s="449">
        <f>$J7</f>
      </c>
      <c r="T7" s="469" t="s">
        <v>485</v>
      </c>
      <c r="U7" s="451"/>
      <c r="V7" s="405"/>
      <c r="W7" s="465"/>
      <c r="X7" s="465"/>
      <c r="Y7" s="465"/>
      <c r="Z7" s="465"/>
      <c r="AA7" s="465"/>
      <c r="AB7" s="465"/>
      <c r="AC7" s="466"/>
      <c r="AD7" s="405"/>
      <c r="AE7" s="465"/>
      <c r="AF7" s="465"/>
      <c r="AG7" s="465"/>
      <c r="AH7" s="465"/>
      <c r="AI7" s="465"/>
      <c r="AJ7" s="465"/>
      <c r="AK7" s="465"/>
      <c r="AL7" s="466"/>
      <c r="AM7" s="455" t="s">
        <v>486</v>
      </c>
      <c r="AP7" s="151" t="str">
        <f>IF(T7="","",T7)</f>
        <v>Группа потребителей</v>
      </c>
      <c r="AS7" s="79">
        <v>0</v>
      </c>
    </row>
    <row customHeight="1" ht="21" hidden="1">
      <c r="E8" s="456"/>
      <c r="F8" s="456"/>
      <c r="G8" s="456"/>
      <c r="H8" s="456"/>
      <c r="I8" s="467"/>
      <c r="J8" s="467"/>
      <c r="K8" s="162">
        <f>J7&amp;".1"</f>
      </c>
      <c r="L8" s="462" t="s">
        <v>487</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488</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0" t="s">
        <v>489</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456"/>
      <c r="F11" s="456"/>
      <c r="G11" s="456"/>
      <c r="H11" s="456"/>
      <c r="I11" s="162"/>
      <c r="R11" s="463"/>
      <c r="S11" s="479"/>
      <c r="T11" s="483" t="s">
        <v>490</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479"/>
      <c r="T12" s="486" t="s">
        <v>491</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456"/>
      <c r="F13" s="456"/>
      <c r="G13" s="447"/>
      <c r="S13" s="487"/>
      <c r="T13" s="488" t="s">
        <v>492</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493</v>
      </c>
      <c r="AP14" s="151" t="str">
        <f>IF(T14="","",T14)</f>
        <v>Добавить централизованную систему для дифференциации</v>
      </c>
      <c r="AS14" s="138">
        <v>0</v>
      </c>
    </row>
    <row customHeight="1" ht="0.75" hidden="1">
      <c r="E15" s="447"/>
      <c r="T15" s="491" t="s">
        <v>494</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495</v>
      </c>
      <c r="Z20" s="496"/>
      <c r="AB20" s="496"/>
      <c r="AH20" s="496"/>
      <c r="AJ20" s="496"/>
      <c r="AS20" s="100">
        <v>0</v>
      </c>
    </row>
    <row customHeight="1" ht="14.25" hidden="1">
      <c r="AS21" s="100">
        <v>0</v>
      </c>
    </row>
    <row customHeight="1" ht="14.25" hidden="1">
      <c r="O22" s="462" t="s">
        <v>496</v>
      </c>
      <c r="T22" s="100" t="s">
        <v>497</v>
      </c>
      <c r="AA22" s="218" t="s">
        <v>498</v>
      </c>
      <c r="AC22" s="218" t="s">
        <v>499</v>
      </c>
      <c r="AD22" s="100" t="s">
        <v>497</v>
      </c>
      <c r="AI22" s="218" t="s">
        <v>500</v>
      </c>
      <c r="AK22" s="218" t="s">
        <v>499</v>
      </c>
      <c r="AS22" s="100">
        <v>0</v>
      </c>
    </row>
    <row customHeight="1" ht="14.25" hidden="1">
      <c r="AS23" s="79">
        <v>0</v>
      </c>
    </row>
    <row customHeight="1" ht="14.25" hidden="1">
      <c r="AS24" s="79">
        <v>0</v>
      </c>
    </row>
    <row customHeight="1" ht="14.699999999999998">
      <c r="Q25" s="497"/>
      <c r="R25" s="497"/>
      <c r="S25" s="498"/>
      <c r="T25" s="101"/>
      <c r="U25" s="101"/>
      <c r="AS25" s="79">
        <v>14</v>
      </c>
    </row>
    <row customHeight="1" ht="14.699999999999998">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14</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501</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502</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503</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504</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505</v>
      </c>
      <c r="AK36" s="138" t="s">
        <v>505</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378</v>
      </c>
      <c r="T38" s="152"/>
      <c r="U38" s="152"/>
      <c r="V38" s="152"/>
      <c r="W38" s="152"/>
      <c r="X38" s="152"/>
      <c r="Y38" s="152"/>
      <c r="Z38" s="152"/>
      <c r="AA38" s="152"/>
      <c r="AB38" s="152"/>
      <c r="AC38" s="152"/>
      <c r="AD38" s="152"/>
      <c r="AE38" s="152"/>
      <c r="AF38" s="152"/>
      <c r="AG38" s="152"/>
      <c r="AH38" s="152"/>
      <c r="AI38" s="152"/>
      <c r="AJ38" s="152"/>
      <c r="AK38" s="152"/>
      <c r="AL38" s="152"/>
      <c r="AM38" s="152" t="s">
        <v>379</v>
      </c>
      <c r="AS38" s="79">
        <v>14</v>
      </c>
    </row>
    <row customHeight="1" ht="14.699999999999998">
      <c r="Q39" s="497"/>
      <c r="R39" s="497"/>
      <c r="S39" s="449" t="s">
        <v>87</v>
      </c>
      <c r="T39" s="326" t="s">
        <v>506</v>
      </c>
      <c r="U39" s="506"/>
      <c r="V39" s="507" t="s">
        <v>507</v>
      </c>
      <c r="W39" s="508"/>
      <c r="X39" s="508"/>
      <c r="Y39" s="508"/>
      <c r="Z39" s="508"/>
      <c r="AA39" s="508"/>
      <c r="AB39" s="509"/>
      <c r="AC39" s="510" t="s">
        <v>508</v>
      </c>
      <c r="AD39" s="507" t="s">
        <v>507</v>
      </c>
      <c r="AE39" s="508"/>
      <c r="AF39" s="508"/>
      <c r="AG39" s="508"/>
      <c r="AH39" s="508"/>
      <c r="AI39" s="508"/>
      <c r="AJ39" s="509"/>
      <c r="AK39" s="510" t="s">
        <v>509</v>
      </c>
      <c r="AL39" s="511" t="s">
        <v>510</v>
      </c>
      <c r="AM39" s="152"/>
      <c r="AS39" s="79">
        <v>14</v>
      </c>
    </row>
    <row customHeight="1" ht="35.699999999999996">
      <c r="Q40" s="497"/>
      <c r="R40" s="497"/>
      <c r="S40" s="449"/>
      <c r="T40" s="326"/>
      <c r="U40" s="512"/>
      <c r="V40" s="291" t="s">
        <v>511</v>
      </c>
      <c r="W40" s="513" t="s">
        <v>512</v>
      </c>
      <c r="X40" s="84" t="s">
        <v>513</v>
      </c>
      <c r="Y40" s="83"/>
      <c r="Z40" s="84" t="s">
        <v>514</v>
      </c>
      <c r="AA40" s="142"/>
      <c r="AB40" s="83"/>
      <c r="AC40" s="514"/>
      <c r="AD40" s="291" t="s">
        <v>511</v>
      </c>
      <c r="AE40" s="513" t="s">
        <v>512</v>
      </c>
      <c r="AF40" s="84" t="s">
        <v>513</v>
      </c>
      <c r="AG40" s="83"/>
      <c r="AH40" s="84" t="s">
        <v>514</v>
      </c>
      <c r="AI40" s="142"/>
      <c r="AJ40" s="83"/>
      <c r="AK40" s="514"/>
      <c r="AL40" s="515"/>
      <c r="AM40" s="152"/>
      <c r="AS40" s="79">
        <v>34</v>
      </c>
    </row>
    <row customHeight="1" ht="35.699999999999996">
      <c r="B41" s="218" t="s">
        <v>221</v>
      </c>
      <c r="C41" s="218" t="s">
        <v>222</v>
      </c>
      <c r="D41" s="218" t="s">
        <v>223</v>
      </c>
      <c r="E41" s="462" t="s">
        <v>515</v>
      </c>
      <c r="F41" s="462" t="s">
        <v>516</v>
      </c>
      <c r="G41" s="462" t="s">
        <v>517</v>
      </c>
      <c r="H41" s="462" t="s">
        <v>518</v>
      </c>
      <c r="I41" s="462" t="s">
        <v>519</v>
      </c>
      <c r="J41" s="462" t="s">
        <v>520</v>
      </c>
      <c r="K41" s="462" t="s">
        <v>521</v>
      </c>
      <c r="L41" s="462" t="s">
        <v>496</v>
      </c>
      <c r="Q41" s="497"/>
      <c r="R41" s="497"/>
      <c r="S41" s="449"/>
      <c r="T41" s="326"/>
      <c r="U41" s="516"/>
      <c r="V41" s="157"/>
      <c r="W41" s="173"/>
      <c r="X41" s="246" t="s">
        <v>522</v>
      </c>
      <c r="Y41" s="246" t="s">
        <v>523</v>
      </c>
      <c r="Z41" s="246" t="s">
        <v>524</v>
      </c>
      <c r="AA41" s="388" t="s">
        <v>525</v>
      </c>
      <c r="AB41" s="390"/>
      <c r="AC41" s="517"/>
      <c r="AD41" s="157"/>
      <c r="AE41" s="173"/>
      <c r="AF41" s="246" t="s">
        <v>522</v>
      </c>
      <c r="AG41" s="246" t="s">
        <v>523</v>
      </c>
      <c r="AH41" s="246" t="s">
        <v>524</v>
      </c>
      <c r="AI41" s="388" t="s">
        <v>525</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4">
      <c r="A43" s="525" t="s">
        <v>236</v>
      </c>
      <c r="E43" s="447">
        <v>1</v>
      </c>
      <c r="R43" s="448"/>
      <c r="S43" s="449">
        <f>INDEX(PT_DIFFERENTIATION_NUM_NTAR,MATCH(A43,PT_DIFFERENTIATION_NTAR_ID,0))</f>
        <v>0</v>
      </c>
      <c r="T43" s="450" t="s">
        <v>209</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23</v>
      </c>
    </row>
    <row customHeight="1" ht="24">
      <c r="A44" s="525" t="s">
        <v>236</v>
      </c>
      <c r="B44" s="525" t="s">
        <v>237</v>
      </c>
      <c r="E44" s="456"/>
      <c r="F44" s="447">
        <v>1</v>
      </c>
      <c r="Q44" s="457"/>
      <c r="R44" s="458"/>
      <c r="S44" s="449" t="str">
        <f>INDEX(PT_DIFFERENTIATION_NUM_TER,MATCH(B44,PT_DIFFERENTIATION_TER_ID,0))</f>
        <v>.</v>
      </c>
      <c r="T44" s="459" t="s">
        <v>475</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476</v>
      </c>
      <c r="AP44" s="151" t="str">
        <f>IF(T44="","",T44)</f>
        <v>Территория действия тарифа</v>
      </c>
      <c r="AS44" s="79">
        <v>23</v>
      </c>
    </row>
    <row customHeight="1" ht="24">
      <c r="A45" s="525" t="s">
        <v>236</v>
      </c>
      <c r="B45" s="525" t="s">
        <v>237</v>
      </c>
      <c r="C45" s="525" t="s">
        <v>238</v>
      </c>
      <c r="E45" s="456"/>
      <c r="F45" s="456"/>
      <c r="G45" s="447">
        <v>1</v>
      </c>
      <c r="Q45" s="457"/>
      <c r="R45" s="458"/>
      <c r="S45" s="449" t="str">
        <f>INDEX(PT_DIFFERENTIATION_NUM_CS,MATCH(C45,PT_DIFFERENTIATION_CS_ID,0))</f>
        <v>..</v>
      </c>
      <c r="T45" s="460" t="s">
        <v>477</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478</v>
      </c>
      <c r="AP45" s="151" t="str">
        <f>IF(T45="","",T45)</f>
        <v>Наименование системы теплоснабжения </v>
      </c>
      <c r="AS45" s="79">
        <v>23</v>
      </c>
    </row>
    <row customHeight="1" ht="24">
      <c r="A46" s="525" t="s">
        <v>236</v>
      </c>
      <c r="B46" s="525" t="s">
        <v>237</v>
      </c>
      <c r="C46" s="525" t="s">
        <v>238</v>
      </c>
      <c r="D46" s="525" t="s">
        <v>239</v>
      </c>
      <c r="E46" s="456"/>
      <c r="F46" s="456"/>
      <c r="G46" s="456"/>
      <c r="H46" s="447">
        <v>1</v>
      </c>
      <c r="Q46" s="457"/>
      <c r="R46" s="458"/>
      <c r="S46" s="449" t="str">
        <f>INDEX(PT_DIFFERENTIATION_NUM_IST_TE,MATCH(D46,PT_DIFFERENTIATION_IST_TE_ID,0))</f>
        <v>...</v>
      </c>
      <c r="T46" s="461" t="s">
        <v>479</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480</v>
      </c>
      <c r="AP46" s="151" t="str">
        <f>IF(T46="","",T46)</f>
        <v>Источник тепловой энергии  </v>
      </c>
      <c r="AS46" s="79">
        <v>23</v>
      </c>
    </row>
    <row customHeight="1" ht="49.5">
      <c r="A47" s="525" t="s">
        <v>236</v>
      </c>
      <c r="B47" s="525" t="s">
        <v>237</v>
      </c>
      <c r="C47" s="525" t="s">
        <v>238</v>
      </c>
      <c r="D47" s="525" t="s">
        <v>239</v>
      </c>
      <c r="E47" s="456"/>
      <c r="F47" s="456"/>
      <c r="G47" s="456"/>
      <c r="H47" s="456"/>
      <c r="I47" s="162" t="str">
        <f>S46&amp;".1"</f>
        <v>....1</v>
      </c>
      <c r="L47" s="462" t="s">
        <v>481</v>
      </c>
      <c r="P47" s="136">
        <v>1</v>
      </c>
      <c r="R47" s="463"/>
      <c r="S47" s="449" t="str">
        <f>$I47</f>
        <v>....1</v>
      </c>
      <c r="T47" s="464" t="s">
        <v>482</v>
      </c>
      <c r="U47" s="451"/>
      <c r="V47" s="405"/>
      <c r="W47" s="465"/>
      <c r="X47" s="465"/>
      <c r="Y47" s="465"/>
      <c r="Z47" s="465"/>
      <c r="AA47" s="465"/>
      <c r="AB47" s="465"/>
      <c r="AC47" s="466"/>
      <c r="AD47" s="405"/>
      <c r="AE47" s="465"/>
      <c r="AF47" s="465"/>
      <c r="AG47" s="465"/>
      <c r="AH47" s="465"/>
      <c r="AI47" s="465"/>
      <c r="AJ47" s="465"/>
      <c r="AK47" s="465"/>
      <c r="AL47" s="466"/>
      <c r="AM47" s="455" t="s">
        <v>483</v>
      </c>
      <c r="AP47" s="151" t="str">
        <f>IF(T47="","",T47)</f>
        <v>Схема подключения теплопотребляющей установки к коллектору источника тепловой энергии</v>
      </c>
      <c r="AS47" s="79">
        <v>47</v>
      </c>
    </row>
    <row customHeight="1" ht="24">
      <c r="A48" s="525" t="s">
        <v>236</v>
      </c>
      <c r="B48" s="525" t="s">
        <v>237</v>
      </c>
      <c r="C48" s="525" t="s">
        <v>238</v>
      </c>
      <c r="D48" s="525" t="s">
        <v>239</v>
      </c>
      <c r="E48" s="456"/>
      <c r="F48" s="456"/>
      <c r="G48" s="456"/>
      <c r="H48" s="456"/>
      <c r="I48" s="467"/>
      <c r="J48" s="162" t="str">
        <f>I47&amp;".1"</f>
        <v>....1.1</v>
      </c>
      <c r="L48" s="462" t="s">
        <v>484</v>
      </c>
      <c r="Q48" s="136">
        <v>1</v>
      </c>
      <c r="R48" s="468"/>
      <c r="S48" s="449" t="str">
        <f>$J48</f>
        <v>....1.1</v>
      </c>
      <c r="T48" s="469" t="s">
        <v>485</v>
      </c>
      <c r="U48" s="451"/>
      <c r="V48" s="405"/>
      <c r="W48" s="465"/>
      <c r="X48" s="465"/>
      <c r="Y48" s="465"/>
      <c r="Z48" s="465"/>
      <c r="AA48" s="465"/>
      <c r="AB48" s="465"/>
      <c r="AC48" s="466"/>
      <c r="AD48" s="405"/>
      <c r="AE48" s="465"/>
      <c r="AF48" s="465"/>
      <c r="AG48" s="465"/>
      <c r="AH48" s="465"/>
      <c r="AI48" s="465"/>
      <c r="AJ48" s="465"/>
      <c r="AK48" s="465"/>
      <c r="AL48" s="466"/>
      <c r="AM48" s="455" t="s">
        <v>486</v>
      </c>
      <c r="AP48" s="151" t="str">
        <f>IF(T48="","",T48)</f>
        <v>Группа потребителей</v>
      </c>
      <c r="AS48" s="79">
        <v>23</v>
      </c>
    </row>
    <row customHeight="1" ht="24">
      <c r="A49" s="525" t="s">
        <v>236</v>
      </c>
      <c r="B49" s="525" t="s">
        <v>237</v>
      </c>
      <c r="C49" s="525" t="s">
        <v>238</v>
      </c>
      <c r="D49" s="525" t="s">
        <v>239</v>
      </c>
      <c r="E49" s="456"/>
      <c r="F49" s="456"/>
      <c r="G49" s="456"/>
      <c r="H49" s="456"/>
      <c r="I49" s="467"/>
      <c r="J49" s="467"/>
      <c r="K49" s="162" t="str">
        <f>J48&amp;".1"</f>
        <v>....1.1.1</v>
      </c>
      <c r="L49" s="462" t="s">
        <v>487</v>
      </c>
      <c r="R49" s="468">
        <v>1</v>
      </c>
      <c r="S49" s="449" t="str">
        <f>$K49</f>
        <v>....1.1.1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488</v>
      </c>
      <c r="AN49" s="138">
        <f>STRCHECKDATE(V50:AL50)</f>
      </c>
      <c r="AP49" s="151" t="str">
        <f>IF(T49="","",T49)</f>
        <v/>
      </c>
      <c r="AS49" s="79">
        <v>23</v>
      </c>
    </row>
    <row customHeight="1" ht="1.05">
      <c r="A50" s="525" t="s">
        <v>236</v>
      </c>
      <c r="B50" s="525" t="s">
        <v>237</v>
      </c>
      <c r="C50" s="525" t="s">
        <v>238</v>
      </c>
      <c r="D50" s="525" t="s">
        <v>239</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236</v>
      </c>
      <c r="B51" s="525" t="s">
        <v>237</v>
      </c>
      <c r="C51" s="525" t="s">
        <v>238</v>
      </c>
      <c r="D51" s="525" t="s">
        <v>239</v>
      </c>
      <c r="E51" s="456"/>
      <c r="F51" s="456"/>
      <c r="G51" s="456"/>
      <c r="H51" s="456"/>
      <c r="I51" s="467"/>
      <c r="J51" s="162"/>
      <c r="R51" s="463"/>
      <c r="S51" s="479"/>
      <c r="T51" s="480" t="s">
        <v>489</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236</v>
      </c>
      <c r="B52" s="525" t="s">
        <v>237</v>
      </c>
      <c r="C52" s="525" t="s">
        <v>238</v>
      </c>
      <c r="D52" s="525" t="s">
        <v>239</v>
      </c>
      <c r="E52" s="456"/>
      <c r="F52" s="456"/>
      <c r="G52" s="456"/>
      <c r="H52" s="456"/>
      <c r="I52" s="162"/>
      <c r="R52" s="463"/>
      <c r="S52" s="479"/>
      <c r="T52" s="483" t="s">
        <v>490</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525" t="s">
        <v>236</v>
      </c>
      <c r="B53" s="525" t="s">
        <v>237</v>
      </c>
      <c r="C53" s="525" t="s">
        <v>238</v>
      </c>
      <c r="D53" s="525" t="s">
        <v>239</v>
      </c>
      <c r="E53" s="456"/>
      <c r="F53" s="456"/>
      <c r="G53" s="456"/>
      <c r="H53" s="447"/>
      <c r="R53" s="448"/>
      <c r="S53" s="479"/>
      <c r="T53" s="486" t="s">
        <v>491</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1.05">
      <c r="A54" s="135" t="s">
        <v>236</v>
      </c>
      <c r="B54" s="135" t="s">
        <v>237</v>
      </c>
      <c r="C54" s="135" t="s">
        <v>238</v>
      </c>
      <c r="E54" s="456"/>
      <c r="F54" s="456"/>
      <c r="G54" s="447"/>
      <c r="T54" s="491" t="s">
        <v>492</v>
      </c>
      <c r="AP54" s="151" t="str">
        <f>IF(T54="","",T54)</f>
        <v>Добавить источник для дифференциации</v>
      </c>
      <c r="AS54" s="138">
        <v>1</v>
      </c>
    </row>
    <row customHeight="1" ht="1.05">
      <c r="A55" s="135" t="s">
        <v>236</v>
      </c>
      <c r="B55" s="135" t="s">
        <v>237</v>
      </c>
      <c r="E55" s="456"/>
      <c r="F55" s="447"/>
      <c r="T55" s="491" t="s">
        <v>493</v>
      </c>
      <c r="AP55" s="151" t="str">
        <f>IF(T55="","",T55)</f>
        <v>Добавить централизованную систему для дифференциации</v>
      </c>
      <c r="AS55" s="138">
        <v>1</v>
      </c>
    </row>
    <row customHeight="1" ht="1.05">
      <c r="A56" s="135" t="s">
        <v>236</v>
      </c>
      <c r="E56" s="447"/>
      <c r="T56" s="491" t="s">
        <v>494</v>
      </c>
      <c r="AP56" s="151" t="str">
        <f>IF(T56="","",T56)</f>
        <v>Добавить территорию для дифференциации</v>
      </c>
      <c r="AS56" s="138">
        <v>1</v>
      </c>
    </row>
    <row customHeight="1" ht="1.05">
      <c r="T57" s="491" t="s">
        <v>526</v>
      </c>
      <c r="AP57" s="151" t="str">
        <f>IF(T57="","",T57)</f>
        <v>Добавить наименование тарифа</v>
      </c>
      <c r="AS57" s="138">
        <v>1</v>
      </c>
    </row>
    <row customHeight="1" ht="11.549999999999999">
      <c r="AS58" s="79">
        <v>11</v>
      </c>
    </row>
    <row customHeight="1" ht="28.5">
      <c r="AS59" s="79">
        <v>27</v>
      </c>
    </row>
    <row customHeight="1" ht="67.2">
      <c r="AS60" s="79">
        <v>64</v>
      </c>
    </row>
    <row customHeight="1" ht="14.699999999999998">
      <c r="AS61" s="79">
        <v>14</v>
      </c>
    </row>
    <row customHeight="1" ht="18.75">
      <c r="AS62" s="79">
        <v>18</v>
      </c>
    </row>
    <row customHeight="1" ht="18.75">
      <c r="AS63" s="79">
        <v>18</v>
      </c>
    </row>
    <row customHeight="1" ht="29.25">
      <c r="AS64" s="79">
        <v>28</v>
      </c>
    </row>
    <row customHeight="1" ht="22.5" hidden="1">
      <c r="A65" s="100" t="s">
        <v>81</v>
      </c>
      <c r="B65" s="100">
        <v>0</v>
      </c>
      <c r="C65" s="100">
        <v>0</v>
      </c>
      <c r="D65" s="100">
        <v>0</v>
      </c>
      <c r="E65" s="100">
        <v>0</v>
      </c>
      <c r="F65" s="100">
        <v>0</v>
      </c>
      <c r="G65" s="100">
        <v>0</v>
      </c>
      <c r="H65" s="100">
        <v>0</v>
      </c>
      <c r="I65" s="100">
        <v>0</v>
      </c>
      <c r="J65" s="100">
        <v>0</v>
      </c>
      <c r="K65" s="100">
        <v>0</v>
      </c>
      <c r="L65" s="170">
        <v>0</v>
      </c>
      <c r="M65" s="104">
        <v>0</v>
      </c>
      <c r="N65" s="104">
        <v>0</v>
      </c>
      <c r="O65" s="104">
        <v>0</v>
      </c>
      <c r="P65" s="530">
        <v>3</v>
      </c>
      <c r="Q65" s="531">
        <v>3</v>
      </c>
      <c r="R65" s="531">
        <v>3</v>
      </c>
      <c r="S65" s="95">
        <v>12</v>
      </c>
      <c r="T65" s="79">
        <v>35</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8">
        <v>10</v>
      </c>
      <c r="AO65" s="138">
        <v>10</v>
      </c>
      <c r="AP65" s="138">
        <v>10</v>
      </c>
      <c r="AQ65" s="138">
        <v>10</v>
      </c>
      <c r="AR65" s="138">
        <v>10</v>
      </c>
      <c r="AS65" s="7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BE35C-7815-893C-2FC1-0.C3A4AD1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211" width="10.57421875" hidden="1"/>
    <col min="2" max="2" style="3212" width="11.00390625" hidden="1" customWidth="1"/>
    <col min="3" max="3" style="3213" width="10.57421875" hidden="1"/>
    <col min="4" max="4" style="3214" width="11.8515625" hidden="1" customWidth="1"/>
    <col min="5" max="5" style="3215" width="10.00390625" hidden="1" customWidth="1"/>
    <col min="6" max="6" style="3216" width="8.7109375" hidden="1" customWidth="1"/>
    <col min="7" max="7" style="3217" width="7.57421875" hidden="1" customWidth="1"/>
    <col min="8" max="8" style="3218" width="11.421875" hidden="1" customWidth="1"/>
    <col min="9" max="9" style="3219" width="12.00390625" hidden="1" customWidth="1"/>
    <col min="10" max="10" style="3220" width="9.8515625" hidden="1" customWidth="1"/>
    <col min="11" max="11" style="3221" width="11.421875" hidden="1" customWidth="1"/>
    <col min="12" max="12" style="3222" width="19.140625" hidden="1" customWidth="1"/>
    <col min="13" max="13" style="3223" width="12.28125" hidden="1" customWidth="1"/>
    <col min="14" max="14" style="3224" width="12.28125" hidden="1" customWidth="1"/>
    <col min="15" max="15" style="3225" width="23.421875" hidden="1" customWidth="1"/>
    <col min="16" max="16" style="3226" width="3.00390625" customWidth="1"/>
    <col min="17" max="17" style="3227" width="3.00390625" customWidth="1"/>
    <col min="18" max="18" style="3228" width="3.00390625" customWidth="1"/>
    <col min="19" max="19" style="3229" width="12.00390625" customWidth="1"/>
    <col min="20" max="20" style="3230" width="31.00390625" customWidth="1"/>
    <col min="21" max="21" style="3231" width="0.140625" customWidth="1"/>
    <col min="22" max="22" style="3232" width="24.7109375" hidden="1" customWidth="1"/>
    <col min="23" max="23" style="3233" width="0.140625" hidden="1" customWidth="1"/>
    <col min="24" max="24" style="3234" width="24.7109375" hidden="1" customWidth="1"/>
    <col min="25" max="25" style="3235" width="24.7109375" hidden="1" customWidth="1"/>
    <col min="26" max="26" style="3236" width="11.7109375" hidden="1" customWidth="1"/>
    <col min="27" max="27" style="3237" width="3.7109375" hidden="1" customWidth="1"/>
    <col min="28" max="28" style="3238" width="11.7109375" hidden="1" customWidth="1"/>
    <col min="29" max="29" style="3239" width="8.57421875" hidden="1" customWidth="1"/>
    <col min="30" max="30" style="3240" width="24.7109375" customWidth="1"/>
    <col min="31" max="31" style="3241" width="0.140625" customWidth="1"/>
    <col min="32" max="32" style="3242" width="24.00390625" customWidth="1"/>
    <col min="33" max="33" style="3243" width="24.00390625" customWidth="1"/>
    <col min="34" max="34" style="3244" width="11.00390625" customWidth="1"/>
    <col min="35" max="35" style="3245" width="3.7109375" customWidth="1"/>
    <col min="36" max="36" style="3246" width="11.00390625" customWidth="1"/>
    <col min="37" max="37" style="3247" width="8.57421875" hidden="1" customWidth="1"/>
    <col min="38" max="38" style="3248" width="4.00390625" customWidth="1"/>
    <col min="39" max="39" style="3249" width="115.00390625" customWidth="1"/>
    <col min="40" max="40" style="3250" width="10.00390625" customWidth="1"/>
    <col min="41" max="41" style="3251" width="10.00390625" customWidth="1"/>
    <col min="42" max="42" style="3252" width="10.00390625" customWidth="1"/>
    <col min="43" max="43" style="3253" width="10.00390625" customWidth="1"/>
    <col min="44" max="44" style="3254" width="10.00390625" customWidth="1"/>
    <col min="45" max="45" style="3255" width="10.57421875" hidden="1"/>
  </cols>
  <sheetData>
    <row customHeight="1" ht="22.5" hidden="1">
      <c r="AS1" s="79" t="s">
        <v>14</v>
      </c>
    </row>
    <row customHeight="1" ht="21" hidden="1">
      <c r="E2" s="447">
        <v>1</v>
      </c>
      <c r="R2" s="448"/>
      <c r="S2" s="449">
        <f>INDEX(PT_DIFFERENTIATION_NUM_NTAR,MATCH(A2,PT_DIFFERENTIATION_NTAR_ID,0))</f>
      </c>
      <c r="T2" s="450" t="s">
        <v>209</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474</v>
      </c>
      <c r="AP2" s="151" t="str">
        <f>IF(T2="","",T2)</f>
        <v>Наименование тарифа</v>
      </c>
      <c r="AS2" s="79">
        <v>0</v>
      </c>
    </row>
    <row customHeight="1" ht="21" hidden="1">
      <c r="E3" s="456"/>
      <c r="F3" s="447">
        <v>1</v>
      </c>
      <c r="Q3" s="457"/>
      <c r="R3" s="458"/>
      <c r="S3" s="449">
        <f>INDEX(PT_DIFFERENTIATION_NUM_TER,MATCH(B3,PT_DIFFERENTIATION_TER_ID,0))</f>
      </c>
      <c r="T3" s="459" t="s">
        <v>475</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476</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477</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478</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479</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480</v>
      </c>
      <c r="AP5" s="151" t="str">
        <f>IF(T5="","",T5)</f>
        <v>Источник тепловой энергии  </v>
      </c>
      <c r="AS5" s="79">
        <v>0</v>
      </c>
    </row>
    <row customHeight="1" ht="47.25" hidden="1">
      <c r="E6" s="456"/>
      <c r="F6" s="456"/>
      <c r="G6" s="456"/>
      <c r="H6" s="456"/>
      <c r="I6" s="162">
        <f>S5&amp;".1"</f>
      </c>
      <c r="L6" s="462" t="s">
        <v>481</v>
      </c>
      <c r="P6" s="136">
        <v>1</v>
      </c>
      <c r="R6" s="463"/>
      <c r="S6" s="449">
        <f>$I6</f>
      </c>
      <c r="T6" s="464" t="s">
        <v>482</v>
      </c>
      <c r="U6" s="451"/>
      <c r="V6" s="405"/>
      <c r="W6" s="465"/>
      <c r="X6" s="465"/>
      <c r="Y6" s="465"/>
      <c r="Z6" s="465"/>
      <c r="AA6" s="465"/>
      <c r="AB6" s="465"/>
      <c r="AC6" s="466"/>
      <c r="AD6" s="405"/>
      <c r="AE6" s="465"/>
      <c r="AF6" s="465"/>
      <c r="AG6" s="465"/>
      <c r="AH6" s="465"/>
      <c r="AI6" s="465"/>
      <c r="AJ6" s="465"/>
      <c r="AK6" s="465"/>
      <c r="AL6" s="466"/>
      <c r="AM6" s="455" t="s">
        <v>483</v>
      </c>
      <c r="AP6" s="151" t="str">
        <f>IF(T6="","",T6)</f>
        <v>Схема подключения теплопотребляющей установки к коллектору источника тепловой энергии</v>
      </c>
      <c r="AS6" s="79">
        <v>0</v>
      </c>
    </row>
    <row customHeight="1" ht="21" hidden="1">
      <c r="E7" s="456"/>
      <c r="F7" s="456"/>
      <c r="G7" s="456"/>
      <c r="H7" s="456"/>
      <c r="I7" s="467"/>
      <c r="J7" s="162">
        <f>I6&amp;".1"</f>
      </c>
      <c r="L7" s="462" t="s">
        <v>484</v>
      </c>
      <c r="Q7" s="136">
        <v>1</v>
      </c>
      <c r="R7" s="468"/>
      <c r="S7" s="449">
        <f>$J7</f>
      </c>
      <c r="T7" s="469" t="s">
        <v>485</v>
      </c>
      <c r="U7" s="451"/>
      <c r="V7" s="405"/>
      <c r="W7" s="465"/>
      <c r="X7" s="465"/>
      <c r="Y7" s="465"/>
      <c r="Z7" s="465"/>
      <c r="AA7" s="465"/>
      <c r="AB7" s="465"/>
      <c r="AC7" s="466"/>
      <c r="AD7" s="405"/>
      <c r="AE7" s="465"/>
      <c r="AF7" s="465"/>
      <c r="AG7" s="465"/>
      <c r="AH7" s="465"/>
      <c r="AI7" s="465"/>
      <c r="AJ7" s="465"/>
      <c r="AK7" s="465"/>
      <c r="AL7" s="466"/>
      <c r="AM7" s="455" t="s">
        <v>486</v>
      </c>
      <c r="AP7" s="151" t="str">
        <f>IF(T7="","",T7)</f>
        <v>Группа потребителей</v>
      </c>
      <c r="AS7" s="79">
        <v>0</v>
      </c>
    </row>
    <row customHeight="1" ht="21" hidden="1">
      <c r="E8" s="456"/>
      <c r="F8" s="456"/>
      <c r="G8" s="456"/>
      <c r="H8" s="456"/>
      <c r="I8" s="467"/>
      <c r="J8" s="467"/>
      <c r="K8" s="162">
        <f>J7&amp;".1"</f>
      </c>
      <c r="L8" s="462" t="s">
        <v>487</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488</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0" t="s">
        <v>489</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456"/>
      <c r="F11" s="456"/>
      <c r="G11" s="456"/>
      <c r="H11" s="456"/>
      <c r="I11" s="162"/>
      <c r="R11" s="463"/>
      <c r="S11" s="479"/>
      <c r="T11" s="483" t="s">
        <v>490</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479"/>
      <c r="T12" s="486" t="s">
        <v>491</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456"/>
      <c r="F13" s="456"/>
      <c r="G13" s="447"/>
      <c r="S13" s="487"/>
      <c r="T13" s="488" t="s">
        <v>492</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493</v>
      </c>
      <c r="AP14" s="151" t="str">
        <f>IF(T14="","",T14)</f>
        <v>Добавить централизованную систему для дифференциации</v>
      </c>
      <c r="AS14" s="138">
        <v>0</v>
      </c>
    </row>
    <row customHeight="1" ht="0.75" hidden="1">
      <c r="E15" s="447"/>
      <c r="T15" s="491" t="s">
        <v>494</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495</v>
      </c>
      <c r="Z20" s="496"/>
      <c r="AB20" s="496"/>
      <c r="AH20" s="496"/>
      <c r="AJ20" s="496"/>
      <c r="AS20" s="100">
        <v>0</v>
      </c>
    </row>
    <row customHeight="1" ht="14.25" hidden="1">
      <c r="AS21" s="100">
        <v>0</v>
      </c>
    </row>
    <row customHeight="1" ht="14.25" hidden="1">
      <c r="O22" s="462" t="s">
        <v>496</v>
      </c>
      <c r="T22" s="100" t="s">
        <v>497</v>
      </c>
      <c r="AA22" s="218" t="s">
        <v>498</v>
      </c>
      <c r="AC22" s="218" t="s">
        <v>499</v>
      </c>
      <c r="AD22" s="100" t="s">
        <v>497</v>
      </c>
      <c r="AI22" s="218" t="s">
        <v>500</v>
      </c>
      <c r="AK22" s="218" t="s">
        <v>499</v>
      </c>
      <c r="AS22" s="100">
        <v>0</v>
      </c>
    </row>
    <row customHeight="1" ht="14.25" hidden="1">
      <c r="AS23" s="79">
        <v>0</v>
      </c>
    </row>
    <row customHeight="1" ht="14.25" hidden="1">
      <c r="AS24" s="79">
        <v>0</v>
      </c>
    </row>
    <row customHeight="1" ht="14.699999999999998">
      <c r="Q25" s="497"/>
      <c r="R25" s="497"/>
      <c r="S25" s="498"/>
      <c r="T25" s="101"/>
      <c r="U25" s="101"/>
      <c r="AS25" s="79">
        <v>14</v>
      </c>
    </row>
    <row customHeight="1" ht="14.699999999999998">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14</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501</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502</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503</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504</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505</v>
      </c>
      <c r="AK36" s="138" t="s">
        <v>505</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378</v>
      </c>
      <c r="T38" s="152"/>
      <c r="U38" s="152"/>
      <c r="V38" s="152"/>
      <c r="W38" s="152"/>
      <c r="X38" s="152"/>
      <c r="Y38" s="152"/>
      <c r="Z38" s="152"/>
      <c r="AA38" s="152"/>
      <c r="AB38" s="152"/>
      <c r="AC38" s="152"/>
      <c r="AD38" s="152"/>
      <c r="AE38" s="152"/>
      <c r="AF38" s="152"/>
      <c r="AG38" s="152"/>
      <c r="AH38" s="152"/>
      <c r="AI38" s="152"/>
      <c r="AJ38" s="152"/>
      <c r="AK38" s="152"/>
      <c r="AL38" s="152"/>
      <c r="AM38" s="152" t="s">
        <v>379</v>
      </c>
      <c r="AS38" s="79">
        <v>14</v>
      </c>
    </row>
    <row customHeight="1" ht="14.699999999999998">
      <c r="Q39" s="497"/>
      <c r="R39" s="497"/>
      <c r="S39" s="449" t="s">
        <v>87</v>
      </c>
      <c r="T39" s="326" t="s">
        <v>506</v>
      </c>
      <c r="U39" s="506"/>
      <c r="V39" s="507" t="s">
        <v>507</v>
      </c>
      <c r="W39" s="508"/>
      <c r="X39" s="508"/>
      <c r="Y39" s="508"/>
      <c r="Z39" s="508"/>
      <c r="AA39" s="508"/>
      <c r="AB39" s="509"/>
      <c r="AC39" s="510" t="s">
        <v>508</v>
      </c>
      <c r="AD39" s="507" t="s">
        <v>507</v>
      </c>
      <c r="AE39" s="508"/>
      <c r="AF39" s="508"/>
      <c r="AG39" s="508"/>
      <c r="AH39" s="508"/>
      <c r="AI39" s="508"/>
      <c r="AJ39" s="509"/>
      <c r="AK39" s="510" t="s">
        <v>509</v>
      </c>
      <c r="AL39" s="511" t="s">
        <v>510</v>
      </c>
      <c r="AM39" s="152"/>
      <c r="AS39" s="79">
        <v>14</v>
      </c>
    </row>
    <row customHeight="1" ht="35.699999999999996">
      <c r="Q40" s="497"/>
      <c r="R40" s="497"/>
      <c r="S40" s="449"/>
      <c r="T40" s="326"/>
      <c r="U40" s="512"/>
      <c r="V40" s="291" t="s">
        <v>511</v>
      </c>
      <c r="W40" s="513" t="s">
        <v>512</v>
      </c>
      <c r="X40" s="84" t="s">
        <v>513</v>
      </c>
      <c r="Y40" s="83"/>
      <c r="Z40" s="84" t="s">
        <v>527</v>
      </c>
      <c r="AA40" s="142"/>
      <c r="AB40" s="83"/>
      <c r="AC40" s="514"/>
      <c r="AD40" s="291" t="s">
        <v>511</v>
      </c>
      <c r="AE40" s="513" t="s">
        <v>512</v>
      </c>
      <c r="AF40" s="84" t="s">
        <v>513</v>
      </c>
      <c r="AG40" s="83"/>
      <c r="AH40" s="84" t="s">
        <v>514</v>
      </c>
      <c r="AI40" s="142"/>
      <c r="AJ40" s="83"/>
      <c r="AK40" s="514"/>
      <c r="AL40" s="515"/>
      <c r="AM40" s="152"/>
      <c r="AS40" s="79">
        <v>34</v>
      </c>
    </row>
    <row customHeight="1" ht="35.699999999999996">
      <c r="B41" s="218" t="s">
        <v>221</v>
      </c>
      <c r="C41" s="218" t="s">
        <v>222</v>
      </c>
      <c r="D41" s="218" t="s">
        <v>223</v>
      </c>
      <c r="E41" s="462" t="s">
        <v>515</v>
      </c>
      <c r="F41" s="462" t="s">
        <v>516</v>
      </c>
      <c r="G41" s="462" t="s">
        <v>517</v>
      </c>
      <c r="H41" s="462" t="s">
        <v>518</v>
      </c>
      <c r="I41" s="462" t="s">
        <v>519</v>
      </c>
      <c r="J41" s="462" t="s">
        <v>520</v>
      </c>
      <c r="K41" s="462" t="s">
        <v>521</v>
      </c>
      <c r="L41" s="462" t="s">
        <v>496</v>
      </c>
      <c r="Q41" s="497"/>
      <c r="R41" s="497"/>
      <c r="S41" s="449"/>
      <c r="T41" s="326"/>
      <c r="U41" s="516"/>
      <c r="V41" s="157"/>
      <c r="W41" s="173"/>
      <c r="X41" s="246" t="s">
        <v>522</v>
      </c>
      <c r="Y41" s="246" t="s">
        <v>523</v>
      </c>
      <c r="Z41" s="246" t="s">
        <v>524</v>
      </c>
      <c r="AA41" s="388" t="s">
        <v>525</v>
      </c>
      <c r="AB41" s="390"/>
      <c r="AC41" s="517"/>
      <c r="AD41" s="157"/>
      <c r="AE41" s="173"/>
      <c r="AF41" s="246" t="s">
        <v>522</v>
      </c>
      <c r="AG41" s="246" t="s">
        <v>523</v>
      </c>
      <c r="AH41" s="246" t="s">
        <v>524</v>
      </c>
      <c r="AI41" s="388" t="s">
        <v>525</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241</v>
      </c>
      <c r="E43" s="447">
        <v>1</v>
      </c>
      <c r="R43" s="448"/>
      <c r="S43" s="449">
        <f>INDEX(PT_DIFFERENTIATION_NUM_NTAR,MATCH(A43,PT_DIFFERENTIATION_NTAR_ID,0))</f>
        <v>0</v>
      </c>
      <c r="T43" s="450" t="s">
        <v>209</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241</v>
      </c>
      <c r="B44" s="525" t="s">
        <v>242</v>
      </c>
      <c r="E44" s="456"/>
      <c r="F44" s="447">
        <v>1</v>
      </c>
      <c r="Q44" s="457"/>
      <c r="R44" s="458"/>
      <c r="S44" s="449" t="str">
        <f>INDEX(PT_DIFFERENTIATION_NUM_TER,MATCH(B44,PT_DIFFERENTIATION_TER_ID,0))</f>
        <v>.</v>
      </c>
      <c r="T44" s="459" t="s">
        <v>475</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476</v>
      </c>
      <c r="AP44" s="151" t="str">
        <f>IF(T44="","",T44)</f>
        <v>Территория действия тарифа</v>
      </c>
      <c r="AS44" s="79">
        <v>21</v>
      </c>
    </row>
    <row customHeight="1" ht="24">
      <c r="A45" s="525" t="s">
        <v>241</v>
      </c>
      <c r="B45" s="525" t="s">
        <v>242</v>
      </c>
      <c r="C45" s="525" t="s">
        <v>243</v>
      </c>
      <c r="E45" s="456"/>
      <c r="F45" s="456"/>
      <c r="G45" s="447">
        <v>1</v>
      </c>
      <c r="Q45" s="457"/>
      <c r="R45" s="458"/>
      <c r="S45" s="449" t="str">
        <f>INDEX(PT_DIFFERENTIATION_NUM_CS,MATCH(C45,PT_DIFFERENTIATION_CS_ID,0))</f>
        <v>..</v>
      </c>
      <c r="T45" s="460" t="s">
        <v>477</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478</v>
      </c>
      <c r="AP45" s="151" t="str">
        <f>IF(T45="","",T45)</f>
        <v>Наименование системы теплоснабжения </v>
      </c>
      <c r="AS45" s="79">
        <v>23</v>
      </c>
    </row>
    <row customHeight="1" ht="22.049999999999997">
      <c r="A46" s="525" t="s">
        <v>241</v>
      </c>
      <c r="B46" s="525" t="s">
        <v>242</v>
      </c>
      <c r="C46" s="525" t="s">
        <v>243</v>
      </c>
      <c r="D46" s="525" t="s">
        <v>244</v>
      </c>
      <c r="E46" s="456"/>
      <c r="F46" s="456"/>
      <c r="G46" s="456"/>
      <c r="H46" s="447">
        <v>1</v>
      </c>
      <c r="Q46" s="457"/>
      <c r="R46" s="458"/>
      <c r="S46" s="449" t="str">
        <f>INDEX(PT_DIFFERENTIATION_NUM_IST_TE,MATCH(D46,PT_DIFFERENTIATION_IST_TE_ID,0))</f>
        <v>...</v>
      </c>
      <c r="T46" s="461" t="s">
        <v>479</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480</v>
      </c>
      <c r="AP46" s="151" t="str">
        <f>IF(T46="","",T46)</f>
        <v>Источник тепловой энергии  </v>
      </c>
      <c r="AS46" s="79">
        <v>21</v>
      </c>
    </row>
    <row customHeight="1" ht="49.5">
      <c r="A47" s="525" t="s">
        <v>241</v>
      </c>
      <c r="B47" s="525" t="s">
        <v>242</v>
      </c>
      <c r="C47" s="525" t="s">
        <v>243</v>
      </c>
      <c r="D47" s="525" t="s">
        <v>244</v>
      </c>
      <c r="E47" s="456"/>
      <c r="F47" s="456"/>
      <c r="G47" s="456"/>
      <c r="H47" s="456"/>
      <c r="I47" s="162" t="str">
        <f>S46&amp;".1"</f>
        <v>....1</v>
      </c>
      <c r="L47" s="462" t="s">
        <v>481</v>
      </c>
      <c r="P47" s="136">
        <v>1</v>
      </c>
      <c r="R47" s="463"/>
      <c r="S47" s="449" t="str">
        <f>$I47</f>
        <v>....1</v>
      </c>
      <c r="T47" s="464" t="s">
        <v>482</v>
      </c>
      <c r="U47" s="451"/>
      <c r="V47" s="405"/>
      <c r="W47" s="465"/>
      <c r="X47" s="465"/>
      <c r="Y47" s="465"/>
      <c r="Z47" s="465"/>
      <c r="AA47" s="465"/>
      <c r="AB47" s="465"/>
      <c r="AC47" s="466"/>
      <c r="AD47" s="405"/>
      <c r="AE47" s="465"/>
      <c r="AF47" s="465"/>
      <c r="AG47" s="465"/>
      <c r="AH47" s="465"/>
      <c r="AI47" s="465"/>
      <c r="AJ47" s="465"/>
      <c r="AK47" s="465"/>
      <c r="AL47" s="466"/>
      <c r="AM47" s="455" t="s">
        <v>483</v>
      </c>
      <c r="AP47" s="151" t="str">
        <f>IF(T47="","",T47)</f>
        <v>Схема подключения теплопотребляющей установки к коллектору источника тепловой энергии</v>
      </c>
      <c r="AS47" s="79">
        <v>47</v>
      </c>
    </row>
    <row customHeight="1" ht="22.049999999999997">
      <c r="A48" s="525" t="s">
        <v>241</v>
      </c>
      <c r="B48" s="525" t="s">
        <v>242</v>
      </c>
      <c r="C48" s="525" t="s">
        <v>243</v>
      </c>
      <c r="D48" s="525" t="s">
        <v>244</v>
      </c>
      <c r="E48" s="456"/>
      <c r="F48" s="456"/>
      <c r="G48" s="456"/>
      <c r="H48" s="456"/>
      <c r="I48" s="467"/>
      <c r="J48" s="162" t="str">
        <f>I47&amp;".1"</f>
        <v>....1.1</v>
      </c>
      <c r="L48" s="462" t="s">
        <v>484</v>
      </c>
      <c r="Q48" s="136">
        <v>1</v>
      </c>
      <c r="R48" s="468"/>
      <c r="S48" s="449" t="str">
        <f>$J48</f>
        <v>....1.1</v>
      </c>
      <c r="T48" s="469" t="s">
        <v>485</v>
      </c>
      <c r="U48" s="451"/>
      <c r="V48" s="405"/>
      <c r="W48" s="465"/>
      <c r="X48" s="465"/>
      <c r="Y48" s="465"/>
      <c r="Z48" s="465"/>
      <c r="AA48" s="465"/>
      <c r="AB48" s="465"/>
      <c r="AC48" s="466"/>
      <c r="AD48" s="405"/>
      <c r="AE48" s="465"/>
      <c r="AF48" s="465"/>
      <c r="AG48" s="465"/>
      <c r="AH48" s="465"/>
      <c r="AI48" s="465"/>
      <c r="AJ48" s="465"/>
      <c r="AK48" s="465"/>
      <c r="AL48" s="466"/>
      <c r="AM48" s="455" t="s">
        <v>486</v>
      </c>
      <c r="AP48" s="151" t="str">
        <f>IF(T48="","",T48)</f>
        <v>Группа потребителей</v>
      </c>
      <c r="AS48" s="79">
        <v>21</v>
      </c>
    </row>
    <row customHeight="1" ht="22.049999999999997">
      <c r="A49" s="525" t="s">
        <v>241</v>
      </c>
      <c r="B49" s="525" t="s">
        <v>242</v>
      </c>
      <c r="C49" s="525" t="s">
        <v>243</v>
      </c>
      <c r="D49" s="525" t="s">
        <v>244</v>
      </c>
      <c r="E49" s="456"/>
      <c r="F49" s="456"/>
      <c r="G49" s="456"/>
      <c r="H49" s="456"/>
      <c r="I49" s="467"/>
      <c r="J49" s="467"/>
      <c r="K49" s="162" t="str">
        <f>J48&amp;".1"</f>
        <v>....1.1.1</v>
      </c>
      <c r="L49" s="462" t="s">
        <v>487</v>
      </c>
      <c r="R49" s="468">
        <v>1</v>
      </c>
      <c r="S49" s="449" t="str">
        <f>$K49</f>
        <v>....1.1.1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488</v>
      </c>
      <c r="AN49" s="138">
        <f>STRCHECKDATE(V50:AL50)</f>
      </c>
      <c r="AP49" s="151" t="str">
        <f>IF(T49="","",T49)</f>
        <v/>
      </c>
      <c r="AS49" s="79">
        <v>21</v>
      </c>
    </row>
    <row customHeight="1" ht="1.05">
      <c r="A50" s="525" t="s">
        <v>241</v>
      </c>
      <c r="B50" s="525" t="s">
        <v>242</v>
      </c>
      <c r="C50" s="525" t="s">
        <v>243</v>
      </c>
      <c r="D50" s="525" t="s">
        <v>244</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241</v>
      </c>
      <c r="B51" s="525" t="s">
        <v>242</v>
      </c>
      <c r="C51" s="525" t="s">
        <v>243</v>
      </c>
      <c r="D51" s="525" t="s">
        <v>244</v>
      </c>
      <c r="E51" s="456"/>
      <c r="F51" s="456"/>
      <c r="G51" s="456"/>
      <c r="H51" s="456"/>
      <c r="I51" s="467"/>
      <c r="J51" s="162"/>
      <c r="R51" s="463"/>
      <c r="S51" s="479"/>
      <c r="T51" s="480" t="s">
        <v>489</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241</v>
      </c>
      <c r="B52" s="525" t="s">
        <v>242</v>
      </c>
      <c r="C52" s="525" t="s">
        <v>243</v>
      </c>
      <c r="D52" s="525" t="s">
        <v>244</v>
      </c>
      <c r="E52" s="456"/>
      <c r="F52" s="456"/>
      <c r="G52" s="456"/>
      <c r="H52" s="456"/>
      <c r="I52" s="162"/>
      <c r="R52" s="463"/>
      <c r="S52" s="479"/>
      <c r="T52" s="483" t="s">
        <v>490</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525" t="s">
        <v>241</v>
      </c>
      <c r="B53" s="525" t="s">
        <v>242</v>
      </c>
      <c r="C53" s="525" t="s">
        <v>243</v>
      </c>
      <c r="D53" s="525" t="s">
        <v>244</v>
      </c>
      <c r="E53" s="456"/>
      <c r="F53" s="456"/>
      <c r="G53" s="456"/>
      <c r="H53" s="447"/>
      <c r="R53" s="448"/>
      <c r="S53" s="479"/>
      <c r="T53" s="486" t="s">
        <v>491</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1.05">
      <c r="A54" s="135" t="s">
        <v>241</v>
      </c>
      <c r="B54" s="135" t="s">
        <v>242</v>
      </c>
      <c r="C54" s="135" t="s">
        <v>243</v>
      </c>
      <c r="E54" s="456"/>
      <c r="F54" s="456"/>
      <c r="G54" s="447"/>
      <c r="T54" s="491" t="s">
        <v>492</v>
      </c>
      <c r="AP54" s="151" t="str">
        <f>IF(T54="","",T54)</f>
        <v>Добавить источник для дифференциации</v>
      </c>
      <c r="AS54" s="138">
        <v>1</v>
      </c>
    </row>
    <row customHeight="1" ht="1.05">
      <c r="A55" s="135" t="s">
        <v>241</v>
      </c>
      <c r="B55" s="135" t="s">
        <v>242</v>
      </c>
      <c r="E55" s="456"/>
      <c r="F55" s="447"/>
      <c r="T55" s="491" t="s">
        <v>493</v>
      </c>
      <c r="AP55" s="151" t="str">
        <f>IF(T55="","",T55)</f>
        <v>Добавить централизованную систему для дифференциации</v>
      </c>
      <c r="AS55" s="138">
        <v>1</v>
      </c>
    </row>
    <row customHeight="1" ht="1.05">
      <c r="A56" s="135" t="s">
        <v>241</v>
      </c>
      <c r="E56" s="447"/>
      <c r="T56" s="491" t="s">
        <v>494</v>
      </c>
      <c r="AP56" s="151" t="str">
        <f>IF(T56="","",T56)</f>
        <v>Добавить территорию для дифференциации</v>
      </c>
      <c r="AS56" s="138">
        <v>1</v>
      </c>
    </row>
    <row customHeight="1" ht="1.05">
      <c r="T57" s="491" t="s">
        <v>526</v>
      </c>
      <c r="AP57" s="151" t="str">
        <f>IF(T57="","",T57)</f>
        <v>Добавить наименование тарифа</v>
      </c>
      <c r="AS57" s="138">
        <v>1</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100" t="s">
        <v>81</v>
      </c>
      <c r="B65" s="100">
        <v>0</v>
      </c>
      <c r="C65" s="100">
        <v>0</v>
      </c>
      <c r="D65" s="100">
        <v>0</v>
      </c>
      <c r="E65" s="100">
        <v>0</v>
      </c>
      <c r="F65" s="100">
        <v>0</v>
      </c>
      <c r="G65" s="100">
        <v>0</v>
      </c>
      <c r="H65" s="100">
        <v>0</v>
      </c>
      <c r="I65" s="100">
        <v>0</v>
      </c>
      <c r="J65" s="100">
        <v>0</v>
      </c>
      <c r="K65" s="100">
        <v>0</v>
      </c>
      <c r="L65" s="170">
        <v>0</v>
      </c>
      <c r="M65" s="104">
        <v>0</v>
      </c>
      <c r="N65" s="104">
        <v>0</v>
      </c>
      <c r="O65" s="104">
        <v>0</v>
      </c>
      <c r="P65" s="530">
        <v>3</v>
      </c>
      <c r="Q65" s="531">
        <v>3</v>
      </c>
      <c r="R65" s="531">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8">
        <v>10</v>
      </c>
      <c r="AO65" s="138">
        <v>10</v>
      </c>
      <c r="AP65" s="138">
        <v>10</v>
      </c>
      <c r="AQ65" s="138">
        <v>10</v>
      </c>
      <c r="AR65" s="138">
        <v>10</v>
      </c>
      <c r="AS65" s="7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2E1E91-06BC-4EB3-3857-0.F30E37F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256" width="10.57421875" hidden="1"/>
    <col min="2" max="2" style="3257" width="11.00390625" hidden="1" customWidth="1"/>
    <col min="3" max="3" style="3258" width="10.57421875" hidden="1"/>
    <col min="4" max="4" style="3259" width="11.8515625" hidden="1" customWidth="1"/>
    <col min="5" max="5" style="3260" width="10.00390625" hidden="1" customWidth="1"/>
    <col min="6" max="6" style="3261" width="8.7109375" hidden="1" customWidth="1"/>
    <col min="7" max="7" style="3262" width="7.57421875" hidden="1" customWidth="1"/>
    <col min="8" max="8" style="3263" width="11.421875" hidden="1" customWidth="1"/>
    <col min="9" max="9" style="3264" width="12.00390625" hidden="1" customWidth="1"/>
    <col min="10" max="10" style="3265" width="9.8515625" hidden="1" customWidth="1"/>
    <col min="11" max="11" style="3266" width="11.421875" hidden="1" customWidth="1"/>
    <col min="12" max="12" style="3267" width="19.140625" hidden="1" customWidth="1"/>
    <col min="13" max="13" style="3268" width="12.28125" hidden="1" customWidth="1"/>
    <col min="14" max="14" style="3269" width="12.28125" hidden="1" customWidth="1"/>
    <col min="15" max="15" style="3270" width="23.421875" hidden="1" customWidth="1"/>
    <col min="16" max="16" style="3271" width="3.00390625" customWidth="1"/>
    <col min="17" max="17" style="3272" width="3.00390625" customWidth="1"/>
    <col min="18" max="18" style="3273" width="3.00390625" customWidth="1"/>
    <col min="19" max="19" style="3274" width="12.00390625" customWidth="1"/>
    <col min="20" max="20" style="3275" width="31.00390625" customWidth="1"/>
    <col min="21" max="21" style="3276" width="0.140625" customWidth="1"/>
    <col min="22" max="22" style="3277" width="24.7109375" hidden="1" customWidth="1"/>
    <col min="23" max="23" style="3278" width="0.140625" hidden="1" customWidth="1"/>
    <col min="24" max="24" style="3279" width="24.7109375" hidden="1" customWidth="1"/>
    <col min="25" max="25" style="3280" width="24.7109375" hidden="1" customWidth="1"/>
    <col min="26" max="26" style="3281" width="11.7109375" hidden="1" customWidth="1"/>
    <col min="27" max="27" style="3282" width="3.7109375" hidden="1" customWidth="1"/>
    <col min="28" max="28" style="3283" width="11.7109375" hidden="1" customWidth="1"/>
    <col min="29" max="29" style="3284" width="8.57421875" hidden="1" customWidth="1"/>
    <col min="30" max="30" style="3285" width="24.7109375" customWidth="1"/>
    <col min="31" max="31" style="3286" width="0.140625" customWidth="1"/>
    <col min="32" max="32" style="3287" width="24.00390625" customWidth="1"/>
    <col min="33" max="33" style="3288" width="24.00390625" customWidth="1"/>
    <col min="34" max="34" style="3289" width="11.00390625" customWidth="1"/>
    <col min="35" max="35" style="3290" width="3.7109375" customWidth="1"/>
    <col min="36" max="36" style="3291" width="11.00390625" customWidth="1"/>
    <col min="37" max="37" style="3292" width="8.57421875" hidden="1" customWidth="1"/>
    <col min="38" max="38" style="3293" width="4.00390625" customWidth="1"/>
    <col min="39" max="39" style="3294" width="115.00390625" customWidth="1"/>
    <col min="40" max="40" style="3295" width="10.00390625" customWidth="1"/>
    <col min="41" max="41" style="3296" width="10.00390625" customWidth="1"/>
    <col min="42" max="42" style="3297" width="10.00390625" customWidth="1"/>
    <col min="43" max="43" style="3298" width="10.00390625" customWidth="1"/>
    <col min="44" max="44" style="3299" width="10.00390625" customWidth="1"/>
    <col min="45" max="45" style="3300" width="10.57421875" hidden="1"/>
  </cols>
  <sheetData>
    <row customHeight="1" ht="22.5" hidden="1">
      <c r="AS1" s="79" t="s">
        <v>14</v>
      </c>
    </row>
    <row customHeight="1" ht="21" hidden="1">
      <c r="E2" s="532">
        <v>1</v>
      </c>
      <c r="R2" s="448"/>
      <c r="S2" s="449">
        <f>INDEX(PT_DIFFERENTIATION_NUM_NTAR,MATCH(A2,PT_DIFFERENTIATION_NTAR_ID,0))</f>
      </c>
      <c r="T2" s="450" t="s">
        <v>209</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474</v>
      </c>
      <c r="AP2" s="151" t="str">
        <f>IF(T2="","",T2)</f>
        <v>Наименование тарифа</v>
      </c>
      <c r="AS2" s="79">
        <v>0</v>
      </c>
    </row>
    <row customHeight="1" ht="21" hidden="1">
      <c r="E3" s="533"/>
      <c r="F3" s="532">
        <v>1</v>
      </c>
      <c r="Q3" s="457"/>
      <c r="R3" s="458"/>
      <c r="S3" s="449">
        <f>INDEX(PT_DIFFERENTIATION_NUM_TER,MATCH(B3,PT_DIFFERENTIATION_TER_ID,0))</f>
      </c>
      <c r="T3" s="459" t="s">
        <v>475</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476</v>
      </c>
      <c r="AP3" s="151" t="str">
        <f>IF(T3="","",T3)</f>
        <v>Территория действия тарифа</v>
      </c>
      <c r="AS3" s="79">
        <v>0</v>
      </c>
    </row>
    <row customHeight="1" ht="23.25" hidden="1">
      <c r="E4" s="533"/>
      <c r="F4" s="533"/>
      <c r="G4" s="532">
        <v>1</v>
      </c>
      <c r="Q4" s="457"/>
      <c r="R4" s="458"/>
      <c r="S4" s="449">
        <f>INDEX(PT_DIFFERENTIATION_NUM_CS,MATCH(C4,PT_DIFFERENTIATION_CS_ID,0))</f>
      </c>
      <c r="T4" s="460" t="s">
        <v>477</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478</v>
      </c>
      <c r="AP4" s="151" t="str">
        <f>IF(T4="","",T4)</f>
        <v>Наименование системы теплоснабжения </v>
      </c>
      <c r="AS4" s="79">
        <v>0</v>
      </c>
    </row>
    <row customHeight="1" ht="21" hidden="1">
      <c r="E5" s="533"/>
      <c r="F5" s="533"/>
      <c r="G5" s="533"/>
      <c r="H5" s="532">
        <v>1</v>
      </c>
      <c r="Q5" s="457"/>
      <c r="R5" s="458"/>
      <c r="S5" s="449">
        <f>INDEX(PT_DIFFERENTIATION_NUM_IST_TE,MATCH(D5,PT_DIFFERENTIATION_IST_TE_ID,0))</f>
      </c>
      <c r="T5" s="461" t="s">
        <v>479</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480</v>
      </c>
      <c r="AP5" s="151" t="str">
        <f>IF(T5="","",T5)</f>
        <v>Источник тепловой энергии  </v>
      </c>
      <c r="AS5" s="79">
        <v>0</v>
      </c>
    </row>
    <row customHeight="1" ht="47.25" hidden="1">
      <c r="E6" s="533"/>
      <c r="F6" s="533"/>
      <c r="G6" s="533"/>
      <c r="H6" s="533"/>
      <c r="I6" s="152">
        <f>S5&amp;".1"</f>
      </c>
      <c r="L6" s="534" t="s">
        <v>481</v>
      </c>
      <c r="P6" s="136">
        <v>1</v>
      </c>
      <c r="R6" s="463"/>
      <c r="S6" s="449">
        <f>$I6</f>
      </c>
      <c r="T6" s="464" t="s">
        <v>482</v>
      </c>
      <c r="U6" s="451"/>
      <c r="V6" s="405"/>
      <c r="W6" s="465"/>
      <c r="X6" s="465"/>
      <c r="Y6" s="465"/>
      <c r="Z6" s="465"/>
      <c r="AA6" s="465"/>
      <c r="AB6" s="465"/>
      <c r="AC6" s="466"/>
      <c r="AD6" s="405"/>
      <c r="AE6" s="465"/>
      <c r="AF6" s="465"/>
      <c r="AG6" s="465"/>
      <c r="AH6" s="465"/>
      <c r="AI6" s="465"/>
      <c r="AJ6" s="465"/>
      <c r="AK6" s="465"/>
      <c r="AL6" s="466"/>
      <c r="AM6" s="455" t="s">
        <v>483</v>
      </c>
      <c r="AP6" s="151" t="str">
        <f>IF(T6="","",T6)</f>
        <v>Схема подключения теплопотребляющей установки к коллектору источника тепловой энергии</v>
      </c>
      <c r="AS6" s="79">
        <v>0</v>
      </c>
    </row>
    <row customHeight="1" ht="21" hidden="1">
      <c r="E7" s="533"/>
      <c r="F7" s="533"/>
      <c r="G7" s="533"/>
      <c r="H7" s="533"/>
      <c r="I7" s="84"/>
      <c r="J7" s="152">
        <f>I6&amp;".1"</f>
      </c>
      <c r="L7" s="534" t="s">
        <v>484</v>
      </c>
      <c r="Q7" s="136">
        <v>1</v>
      </c>
      <c r="R7" s="468"/>
      <c r="S7" s="449">
        <f>$J7</f>
      </c>
      <c r="T7" s="469" t="s">
        <v>485</v>
      </c>
      <c r="U7" s="451"/>
      <c r="V7" s="405"/>
      <c r="W7" s="465"/>
      <c r="X7" s="465"/>
      <c r="Y7" s="465"/>
      <c r="Z7" s="465"/>
      <c r="AA7" s="465"/>
      <c r="AB7" s="465"/>
      <c r="AC7" s="466"/>
      <c r="AD7" s="405"/>
      <c r="AE7" s="465"/>
      <c r="AF7" s="465"/>
      <c r="AG7" s="465"/>
      <c r="AH7" s="465"/>
      <c r="AI7" s="465"/>
      <c r="AJ7" s="465"/>
      <c r="AK7" s="465"/>
      <c r="AL7" s="466"/>
      <c r="AM7" s="455" t="s">
        <v>486</v>
      </c>
      <c r="AP7" s="151" t="str">
        <f>IF(T7="","",T7)</f>
        <v>Группа потребителей</v>
      </c>
      <c r="AS7" s="79">
        <v>0</v>
      </c>
    </row>
    <row customHeight="1" ht="21" hidden="1">
      <c r="E8" s="533"/>
      <c r="F8" s="533"/>
      <c r="G8" s="533"/>
      <c r="H8" s="533"/>
      <c r="I8" s="84"/>
      <c r="J8" s="84"/>
      <c r="K8" s="152">
        <f>J7&amp;".1"</f>
      </c>
      <c r="L8" s="534" t="s">
        <v>487</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488</v>
      </c>
      <c r="AN8" s="138">
        <f>STRCHECKDATE(V9:AL9)</f>
      </c>
      <c r="AP8" s="151" t="str">
        <f>IF(T8="","",T8)</f>
        <v/>
      </c>
      <c r="AS8" s="79">
        <v>0</v>
      </c>
    </row>
    <row customHeight="1" ht="0.75" hidden="1">
      <c r="E9" s="533"/>
      <c r="F9" s="533"/>
      <c r="G9" s="533"/>
      <c r="H9" s="533"/>
      <c r="I9" s="84"/>
      <c r="J9" s="84"/>
      <c r="K9" s="15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533"/>
      <c r="F10" s="533"/>
      <c r="G10" s="533"/>
      <c r="H10" s="533"/>
      <c r="I10" s="84"/>
      <c r="J10" s="152"/>
      <c r="R10" s="463"/>
      <c r="S10" s="479"/>
      <c r="T10" s="480" t="s">
        <v>489</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533"/>
      <c r="F11" s="533"/>
      <c r="G11" s="533"/>
      <c r="H11" s="533"/>
      <c r="I11" s="152"/>
      <c r="R11" s="463"/>
      <c r="S11" s="479"/>
      <c r="T11" s="483" t="s">
        <v>490</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533"/>
      <c r="F12" s="533"/>
      <c r="G12" s="533"/>
      <c r="H12" s="532"/>
      <c r="R12" s="448"/>
      <c r="S12" s="479"/>
      <c r="T12" s="486" t="s">
        <v>491</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533"/>
      <c r="F13" s="533"/>
      <c r="G13" s="532"/>
      <c r="S13" s="487"/>
      <c r="T13" s="488" t="s">
        <v>492</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533"/>
      <c r="F14" s="532"/>
      <c r="T14" s="490" t="s">
        <v>493</v>
      </c>
      <c r="AP14" s="151" t="str">
        <f>IF(T14="","",T14)</f>
        <v>Добавить централизованную систему для дифференциации</v>
      </c>
      <c r="AS14" s="138">
        <v>0</v>
      </c>
    </row>
    <row customHeight="1" ht="0.75" hidden="1">
      <c r="E15" s="532"/>
      <c r="T15" s="491" t="s">
        <v>494</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14.25" hidden="1">
      <c r="O20" s="535" t="s">
        <v>495</v>
      </c>
      <c r="Z20" s="496"/>
      <c r="AB20" s="496"/>
      <c r="AH20" s="496"/>
      <c r="AJ20" s="496"/>
      <c r="AS20" s="100">
        <v>0</v>
      </c>
    </row>
    <row customHeight="1" ht="14.25" hidden="1">
      <c r="AS21" s="100">
        <v>0</v>
      </c>
    </row>
    <row customHeight="1" ht="14.25" hidden="1">
      <c r="O22" s="534" t="s">
        <v>496</v>
      </c>
      <c r="T22" s="100" t="s">
        <v>497</v>
      </c>
      <c r="AA22" s="218" t="s">
        <v>498</v>
      </c>
      <c r="AC22" s="218" t="s">
        <v>499</v>
      </c>
      <c r="AD22" s="100" t="s">
        <v>497</v>
      </c>
      <c r="AI22" s="218" t="s">
        <v>500</v>
      </c>
      <c r="AK22" s="218" t="s">
        <v>499</v>
      </c>
      <c r="AS22" s="100">
        <v>0</v>
      </c>
    </row>
    <row customHeight="1" ht="14.25" hidden="1">
      <c r="AS23" s="79">
        <v>0</v>
      </c>
    </row>
    <row customHeight="1" ht="14.25" hidden="1">
      <c r="AS24" s="79">
        <v>0</v>
      </c>
    </row>
    <row customHeight="1" ht="14.699999999999998">
      <c r="Q25" s="497"/>
      <c r="R25" s="497"/>
      <c r="S25" s="498"/>
      <c r="T25" s="101"/>
      <c r="U25" s="101"/>
      <c r="AS25" s="79">
        <v>14</v>
      </c>
    </row>
    <row customHeight="1" ht="14.699999999999998">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14</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501</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502</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503</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504</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505</v>
      </c>
      <c r="AK36" s="138" t="s">
        <v>505</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378</v>
      </c>
      <c r="T38" s="152"/>
      <c r="U38" s="152"/>
      <c r="V38" s="152"/>
      <c r="W38" s="152"/>
      <c r="X38" s="152"/>
      <c r="Y38" s="152"/>
      <c r="Z38" s="152"/>
      <c r="AA38" s="152"/>
      <c r="AB38" s="152"/>
      <c r="AC38" s="152"/>
      <c r="AD38" s="152"/>
      <c r="AE38" s="152"/>
      <c r="AF38" s="152"/>
      <c r="AG38" s="152"/>
      <c r="AH38" s="152"/>
      <c r="AI38" s="152"/>
      <c r="AJ38" s="152"/>
      <c r="AK38" s="152"/>
      <c r="AL38" s="152"/>
      <c r="AM38" s="152" t="s">
        <v>379</v>
      </c>
      <c r="AS38" s="79">
        <v>14</v>
      </c>
    </row>
    <row customHeight="1" ht="14.699999999999998">
      <c r="Q39" s="497"/>
      <c r="R39" s="497"/>
      <c r="S39" s="449" t="s">
        <v>87</v>
      </c>
      <c r="T39" s="326" t="s">
        <v>506</v>
      </c>
      <c r="U39" s="506"/>
      <c r="V39" s="507" t="s">
        <v>507</v>
      </c>
      <c r="W39" s="508"/>
      <c r="X39" s="508"/>
      <c r="Y39" s="508"/>
      <c r="Z39" s="508"/>
      <c r="AA39" s="508"/>
      <c r="AB39" s="509"/>
      <c r="AC39" s="510" t="s">
        <v>508</v>
      </c>
      <c r="AD39" s="507" t="s">
        <v>507</v>
      </c>
      <c r="AE39" s="508"/>
      <c r="AF39" s="508"/>
      <c r="AG39" s="508"/>
      <c r="AH39" s="508"/>
      <c r="AI39" s="508"/>
      <c r="AJ39" s="509"/>
      <c r="AK39" s="510" t="s">
        <v>509</v>
      </c>
      <c r="AL39" s="511" t="s">
        <v>510</v>
      </c>
      <c r="AM39" s="152"/>
      <c r="AS39" s="79">
        <v>14</v>
      </c>
    </row>
    <row customHeight="1" ht="35.699999999999996">
      <c r="Q40" s="497"/>
      <c r="R40" s="497"/>
      <c r="S40" s="449"/>
      <c r="T40" s="326"/>
      <c r="U40" s="512"/>
      <c r="V40" s="291" t="s">
        <v>511</v>
      </c>
      <c r="W40" s="513" t="s">
        <v>512</v>
      </c>
      <c r="X40" s="84" t="s">
        <v>513</v>
      </c>
      <c r="Y40" s="83"/>
      <c r="Z40" s="84" t="s">
        <v>527</v>
      </c>
      <c r="AA40" s="142"/>
      <c r="AB40" s="83"/>
      <c r="AC40" s="514"/>
      <c r="AD40" s="291" t="s">
        <v>511</v>
      </c>
      <c r="AE40" s="513" t="s">
        <v>512</v>
      </c>
      <c r="AF40" s="84" t="s">
        <v>513</v>
      </c>
      <c r="AG40" s="83"/>
      <c r="AH40" s="84" t="s">
        <v>514</v>
      </c>
      <c r="AI40" s="142"/>
      <c r="AJ40" s="83"/>
      <c r="AK40" s="514"/>
      <c r="AL40" s="515"/>
      <c r="AM40" s="152"/>
      <c r="AS40" s="79">
        <v>34</v>
      </c>
    </row>
    <row customHeight="1" ht="35.699999999999996">
      <c r="B41" s="217" t="s">
        <v>221</v>
      </c>
      <c r="C41" s="217" t="s">
        <v>222</v>
      </c>
      <c r="D41" s="217" t="s">
        <v>223</v>
      </c>
      <c r="E41" s="534" t="s">
        <v>515</v>
      </c>
      <c r="F41" s="534" t="s">
        <v>516</v>
      </c>
      <c r="G41" s="534" t="s">
        <v>517</v>
      </c>
      <c r="H41" s="534" t="s">
        <v>518</v>
      </c>
      <c r="I41" s="534" t="s">
        <v>519</v>
      </c>
      <c r="J41" s="534" t="s">
        <v>520</v>
      </c>
      <c r="K41" s="534" t="s">
        <v>521</v>
      </c>
      <c r="L41" s="534" t="s">
        <v>496</v>
      </c>
      <c r="Q41" s="497"/>
      <c r="R41" s="497"/>
      <c r="S41" s="449"/>
      <c r="T41" s="326"/>
      <c r="U41" s="516"/>
      <c r="V41" s="157"/>
      <c r="W41" s="173"/>
      <c r="X41" s="246" t="s">
        <v>522</v>
      </c>
      <c r="Y41" s="246" t="s">
        <v>523</v>
      </c>
      <c r="Z41" s="246" t="s">
        <v>524</v>
      </c>
      <c r="AA41" s="388" t="s">
        <v>525</v>
      </c>
      <c r="AB41" s="390"/>
      <c r="AC41" s="517"/>
      <c r="AD41" s="157"/>
      <c r="AE41" s="173"/>
      <c r="AF41" s="246" t="s">
        <v>522</v>
      </c>
      <c r="AG41" s="246" t="s">
        <v>523</v>
      </c>
      <c r="AH41" s="246" t="s">
        <v>524</v>
      </c>
      <c r="AI41" s="388" t="s">
        <v>525</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262" t="s">
        <v>290</v>
      </c>
      <c r="E43" s="532">
        <v>1</v>
      </c>
      <c r="R43" s="448"/>
      <c r="S43" s="449">
        <f>INDEX(PT_DIFFERENTIATION_NUM_NTAR,MATCH(A43,PT_DIFFERENTIATION_NTAR_ID,0))</f>
        <v>0</v>
      </c>
      <c r="T43" s="450" t="s">
        <v>209</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262" t="s">
        <v>290</v>
      </c>
      <c r="B44" s="262" t="s">
        <v>291</v>
      </c>
      <c r="E44" s="533"/>
      <c r="F44" s="532">
        <v>1</v>
      </c>
      <c r="Q44" s="457"/>
      <c r="R44" s="458"/>
      <c r="S44" s="449" t="str">
        <f>INDEX(PT_DIFFERENTIATION_NUM_TER,MATCH(B44,PT_DIFFERENTIATION_TER_ID,0))</f>
        <v>.</v>
      </c>
      <c r="T44" s="459" t="s">
        <v>475</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476</v>
      </c>
      <c r="AP44" s="151" t="str">
        <f>IF(T44="","",T44)</f>
        <v>Территория действия тарифа</v>
      </c>
      <c r="AS44" s="79">
        <v>21</v>
      </c>
    </row>
    <row customHeight="1" ht="24">
      <c r="A45" s="262" t="s">
        <v>290</v>
      </c>
      <c r="B45" s="262" t="s">
        <v>291</v>
      </c>
      <c r="C45" s="262" t="s">
        <v>292</v>
      </c>
      <c r="E45" s="533"/>
      <c r="F45" s="533"/>
      <c r="G45" s="532">
        <v>1</v>
      </c>
      <c r="Q45" s="457"/>
      <c r="R45" s="458"/>
      <c r="S45" s="449" t="str">
        <f>INDEX(PT_DIFFERENTIATION_NUM_CS,MATCH(C45,PT_DIFFERENTIATION_CS_ID,0))</f>
        <v>..</v>
      </c>
      <c r="T45" s="460" t="s">
        <v>477</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478</v>
      </c>
      <c r="AP45" s="151" t="str">
        <f>IF(T45="","",T45)</f>
        <v>Наименование системы теплоснабжения </v>
      </c>
      <c r="AS45" s="79">
        <v>23</v>
      </c>
    </row>
    <row customHeight="1" ht="22.049999999999997">
      <c r="A46" s="262" t="s">
        <v>290</v>
      </c>
      <c r="B46" s="262" t="s">
        <v>291</v>
      </c>
      <c r="C46" s="262" t="s">
        <v>292</v>
      </c>
      <c r="D46" s="262" t="s">
        <v>293</v>
      </c>
      <c r="E46" s="533"/>
      <c r="F46" s="533"/>
      <c r="G46" s="533"/>
      <c r="H46" s="532">
        <v>1</v>
      </c>
      <c r="Q46" s="457"/>
      <c r="R46" s="458"/>
      <c r="S46" s="449" t="str">
        <f>INDEX(PT_DIFFERENTIATION_NUM_IST_TE,MATCH(D46,PT_DIFFERENTIATION_IST_TE_ID,0))</f>
        <v>...</v>
      </c>
      <c r="T46" s="461" t="s">
        <v>479</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480</v>
      </c>
      <c r="AP46" s="151" t="str">
        <f>IF(T46="","",T46)</f>
        <v>Источник тепловой энергии  </v>
      </c>
      <c r="AS46" s="79">
        <v>21</v>
      </c>
    </row>
    <row customHeight="1" ht="49.5">
      <c r="A47" s="262" t="s">
        <v>290</v>
      </c>
      <c r="B47" s="262" t="s">
        <v>291</v>
      </c>
      <c r="C47" s="262" t="s">
        <v>292</v>
      </c>
      <c r="D47" s="262" t="s">
        <v>293</v>
      </c>
      <c r="E47" s="533"/>
      <c r="F47" s="533"/>
      <c r="G47" s="533"/>
      <c r="H47" s="533"/>
      <c r="I47" s="152" t="str">
        <f>S46&amp;".1"</f>
        <v>....1</v>
      </c>
      <c r="L47" s="534" t="s">
        <v>481</v>
      </c>
      <c r="P47" s="136">
        <v>1</v>
      </c>
      <c r="R47" s="463"/>
      <c r="S47" s="449" t="str">
        <f>$I47</f>
        <v>....1</v>
      </c>
      <c r="T47" s="464" t="s">
        <v>482</v>
      </c>
      <c r="U47" s="451"/>
      <c r="V47" s="405"/>
      <c r="W47" s="465"/>
      <c r="X47" s="465"/>
      <c r="Y47" s="465"/>
      <c r="Z47" s="465"/>
      <c r="AA47" s="465"/>
      <c r="AB47" s="465"/>
      <c r="AC47" s="466"/>
      <c r="AD47" s="405"/>
      <c r="AE47" s="465"/>
      <c r="AF47" s="465"/>
      <c r="AG47" s="465"/>
      <c r="AH47" s="465"/>
      <c r="AI47" s="465"/>
      <c r="AJ47" s="465"/>
      <c r="AK47" s="465"/>
      <c r="AL47" s="466"/>
      <c r="AM47" s="455" t="s">
        <v>483</v>
      </c>
      <c r="AP47" s="151" t="str">
        <f>IF(T47="","",T47)</f>
        <v>Схема подключения теплопотребляющей установки к коллектору источника тепловой энергии</v>
      </c>
      <c r="AS47" s="79">
        <v>47</v>
      </c>
    </row>
    <row customHeight="1" ht="22.049999999999997">
      <c r="A48" s="262" t="s">
        <v>290</v>
      </c>
      <c r="B48" s="262" t="s">
        <v>291</v>
      </c>
      <c r="C48" s="262" t="s">
        <v>292</v>
      </c>
      <c r="D48" s="262" t="s">
        <v>293</v>
      </c>
      <c r="E48" s="533"/>
      <c r="F48" s="533"/>
      <c r="G48" s="533"/>
      <c r="H48" s="533"/>
      <c r="I48" s="84"/>
      <c r="J48" s="152" t="str">
        <f>I47&amp;".1"</f>
        <v>....1.1</v>
      </c>
      <c r="L48" s="534" t="s">
        <v>484</v>
      </c>
      <c r="Q48" s="136">
        <v>1</v>
      </c>
      <c r="R48" s="468"/>
      <c r="S48" s="449" t="str">
        <f>$J48</f>
        <v>....1.1</v>
      </c>
      <c r="T48" s="469" t="s">
        <v>485</v>
      </c>
      <c r="U48" s="451"/>
      <c r="V48" s="405"/>
      <c r="W48" s="465"/>
      <c r="X48" s="465"/>
      <c r="Y48" s="465"/>
      <c r="Z48" s="465"/>
      <c r="AA48" s="465"/>
      <c r="AB48" s="465"/>
      <c r="AC48" s="466"/>
      <c r="AD48" s="405"/>
      <c r="AE48" s="465"/>
      <c r="AF48" s="465"/>
      <c r="AG48" s="465"/>
      <c r="AH48" s="465"/>
      <c r="AI48" s="465"/>
      <c r="AJ48" s="465"/>
      <c r="AK48" s="465"/>
      <c r="AL48" s="466"/>
      <c r="AM48" s="455" t="s">
        <v>486</v>
      </c>
      <c r="AP48" s="151" t="str">
        <f>IF(T48="","",T48)</f>
        <v>Группа потребителей</v>
      </c>
      <c r="AS48" s="79">
        <v>21</v>
      </c>
    </row>
    <row customHeight="1" ht="22.049999999999997">
      <c r="A49" s="262" t="s">
        <v>290</v>
      </c>
      <c r="B49" s="262" t="s">
        <v>291</v>
      </c>
      <c r="C49" s="262" t="s">
        <v>292</v>
      </c>
      <c r="D49" s="262" t="s">
        <v>293</v>
      </c>
      <c r="E49" s="533"/>
      <c r="F49" s="533"/>
      <c r="G49" s="533"/>
      <c r="H49" s="533"/>
      <c r="I49" s="84"/>
      <c r="J49" s="84"/>
      <c r="K49" s="152" t="str">
        <f>J48&amp;".1"</f>
        <v>....1.1.1</v>
      </c>
      <c r="L49" s="534" t="s">
        <v>487</v>
      </c>
      <c r="R49" s="468">
        <v>1</v>
      </c>
      <c r="S49" s="449" t="str">
        <f>$K49</f>
        <v>....1.1.1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488</v>
      </c>
      <c r="AN49" s="138">
        <f>STRCHECKDATE(V50:AL50)</f>
      </c>
      <c r="AP49" s="151" t="str">
        <f>IF(T49="","",T49)</f>
        <v/>
      </c>
      <c r="AS49" s="79">
        <v>21</v>
      </c>
    </row>
    <row customHeight="1" ht="1.05">
      <c r="A50" s="262" t="s">
        <v>290</v>
      </c>
      <c r="B50" s="262" t="s">
        <v>291</v>
      </c>
      <c r="C50" s="262" t="s">
        <v>292</v>
      </c>
      <c r="D50" s="262" t="s">
        <v>293</v>
      </c>
      <c r="E50" s="533"/>
      <c r="F50" s="533"/>
      <c r="G50" s="533"/>
      <c r="H50" s="533"/>
      <c r="I50" s="84"/>
      <c r="J50" s="84"/>
      <c r="K50" s="15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262" t="s">
        <v>290</v>
      </c>
      <c r="B51" s="262" t="s">
        <v>291</v>
      </c>
      <c r="C51" s="262" t="s">
        <v>292</v>
      </c>
      <c r="D51" s="262" t="s">
        <v>293</v>
      </c>
      <c r="E51" s="533"/>
      <c r="F51" s="533"/>
      <c r="G51" s="533"/>
      <c r="H51" s="533"/>
      <c r="I51" s="84"/>
      <c r="J51" s="152"/>
      <c r="R51" s="463"/>
      <c r="S51" s="479"/>
      <c r="T51" s="480" t="s">
        <v>489</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262" t="s">
        <v>290</v>
      </c>
      <c r="B52" s="262" t="s">
        <v>291</v>
      </c>
      <c r="C52" s="262" t="s">
        <v>292</v>
      </c>
      <c r="D52" s="262" t="s">
        <v>293</v>
      </c>
      <c r="E52" s="533"/>
      <c r="F52" s="533"/>
      <c r="G52" s="533"/>
      <c r="H52" s="533"/>
      <c r="I52" s="152"/>
      <c r="R52" s="463"/>
      <c r="S52" s="479"/>
      <c r="T52" s="483" t="s">
        <v>490</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262" t="s">
        <v>290</v>
      </c>
      <c r="B53" s="262" t="s">
        <v>291</v>
      </c>
      <c r="C53" s="262" t="s">
        <v>292</v>
      </c>
      <c r="D53" s="262" t="s">
        <v>293</v>
      </c>
      <c r="E53" s="533"/>
      <c r="F53" s="533"/>
      <c r="G53" s="533"/>
      <c r="H53" s="532"/>
      <c r="R53" s="448"/>
      <c r="S53" s="479"/>
      <c r="T53" s="486" t="s">
        <v>491</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4.2">
      <c r="A54" s="536" t="s">
        <v>290</v>
      </c>
      <c r="B54" s="536" t="s">
        <v>291</v>
      </c>
      <c r="C54" s="536" t="s">
        <v>292</v>
      </c>
      <c r="E54" s="533"/>
      <c r="F54" s="533"/>
      <c r="G54" s="532"/>
      <c r="T54" s="491" t="s">
        <v>492</v>
      </c>
      <c r="AP54" s="151" t="str">
        <f>IF(T54="","",T54)</f>
        <v>Добавить источник для дифференциации</v>
      </c>
      <c r="AS54" s="138">
        <v>4</v>
      </c>
    </row>
    <row customHeight="1" ht="4.2">
      <c r="A55" s="536" t="s">
        <v>290</v>
      </c>
      <c r="B55" s="536" t="s">
        <v>291</v>
      </c>
      <c r="E55" s="533"/>
      <c r="F55" s="532"/>
      <c r="T55" s="491" t="s">
        <v>493</v>
      </c>
      <c r="AP55" s="151" t="str">
        <f>IF(T55="","",T55)</f>
        <v>Добавить централизованную систему для дифференциации</v>
      </c>
      <c r="AS55" s="138">
        <v>4</v>
      </c>
    </row>
    <row customHeight="1" ht="4.2">
      <c r="A56" s="536" t="s">
        <v>290</v>
      </c>
      <c r="E56" s="532"/>
      <c r="T56" s="491" t="s">
        <v>494</v>
      </c>
      <c r="AP56" s="151" t="str">
        <f>IF(T56="","",T56)</f>
        <v>Добавить территорию для дифференциации</v>
      </c>
      <c r="AS56" s="138">
        <v>4</v>
      </c>
    </row>
    <row customHeight="1" ht="4.2">
      <c r="T57" s="491" t="s">
        <v>526</v>
      </c>
      <c r="AP57" s="151" t="str">
        <f>IF(T57="","",T57)</f>
        <v>Добавить наименование тарифа</v>
      </c>
      <c r="AS57" s="138">
        <v>4</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79" t="s">
        <v>81</v>
      </c>
      <c r="B65" s="79">
        <v>0</v>
      </c>
      <c r="C65" s="79">
        <v>0</v>
      </c>
      <c r="D65" s="79">
        <v>0</v>
      </c>
      <c r="E65" s="79">
        <v>0</v>
      </c>
      <c r="F65" s="79">
        <v>0</v>
      </c>
      <c r="G65" s="79">
        <v>0</v>
      </c>
      <c r="H65" s="79">
        <v>0</v>
      </c>
      <c r="I65" s="79">
        <v>0</v>
      </c>
      <c r="J65" s="79">
        <v>0</v>
      </c>
      <c r="K65" s="79">
        <v>0</v>
      </c>
      <c r="L65" s="111">
        <v>0</v>
      </c>
      <c r="M65" s="530">
        <v>0</v>
      </c>
      <c r="N65" s="530">
        <v>0</v>
      </c>
      <c r="O65" s="530">
        <v>0</v>
      </c>
      <c r="P65" s="530">
        <v>3</v>
      </c>
      <c r="Q65" s="531">
        <v>3</v>
      </c>
      <c r="R65" s="531">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8">
        <v>10</v>
      </c>
      <c r="AO65" s="138">
        <v>10</v>
      </c>
      <c r="AP65" s="138">
        <v>10</v>
      </c>
      <c r="AQ65" s="138">
        <v>10</v>
      </c>
      <c r="AR65" s="138">
        <v>10</v>
      </c>
      <c r="AS65" s="7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86EC2-5BF6-22AB-3C86-0.4AB3637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301" width="10.57421875" hidden="1"/>
    <col min="2" max="2" style="3302" width="11.00390625" hidden="1" customWidth="1"/>
    <col min="3" max="3" style="3303" width="10.57421875" hidden="1"/>
    <col min="4" max="4" style="3304" width="11.8515625" hidden="1" customWidth="1"/>
    <col min="5" max="5" style="3305" width="10.00390625" hidden="1" customWidth="1"/>
    <col min="6" max="6" style="3306" width="8.7109375" hidden="1" customWidth="1"/>
    <col min="7" max="7" style="3307" width="7.57421875" hidden="1" customWidth="1"/>
    <col min="8" max="8" style="3308" width="11.421875" hidden="1" customWidth="1"/>
    <col min="9" max="9" style="3309" width="12.00390625" hidden="1" customWidth="1"/>
    <col min="10" max="10" style="3310" width="9.8515625" hidden="1" customWidth="1"/>
    <col min="11" max="11" style="3311" width="11.421875" hidden="1" customWidth="1"/>
    <col min="12" max="12" style="3312" width="19.140625" hidden="1" customWidth="1"/>
    <col min="13" max="13" style="3313" width="12.28125" hidden="1" customWidth="1"/>
    <col min="14" max="14" style="3314" width="12.28125" hidden="1" customWidth="1"/>
    <col min="15" max="15" style="3315" width="23.421875" hidden="1" customWidth="1"/>
    <col min="16" max="16" style="3316" width="3.00390625" customWidth="1"/>
    <col min="17" max="17" style="3317" width="3.00390625" customWidth="1"/>
    <col min="18" max="18" style="3318" width="3.00390625" customWidth="1"/>
    <col min="19" max="19" style="3319" width="12.00390625" customWidth="1"/>
    <col min="20" max="20" style="3320" width="31.00390625" customWidth="1"/>
    <col min="21" max="21" style="3321" width="0.140625" customWidth="1"/>
    <col min="22" max="22" style="3322" width="24.7109375" hidden="1" customWidth="1"/>
    <col min="23" max="23" style="3323" width="0.140625" hidden="1" customWidth="1"/>
    <col min="24" max="24" style="3324" width="24.7109375" hidden="1" customWidth="1"/>
    <col min="25" max="25" style="3325" width="24.7109375" hidden="1" customWidth="1"/>
    <col min="26" max="26" style="3326" width="11.7109375" hidden="1" customWidth="1"/>
    <col min="27" max="27" style="3327" width="3.7109375" hidden="1" customWidth="1"/>
    <col min="28" max="28" style="3328" width="11.7109375" hidden="1" customWidth="1"/>
    <col min="29" max="29" style="3329" width="8.57421875" hidden="1" customWidth="1"/>
    <col min="30" max="30" style="3330" width="24.7109375" customWidth="1"/>
    <col min="31" max="31" style="3331" width="0.140625" customWidth="1"/>
    <col min="32" max="32" style="3332" width="24.00390625" customWidth="1"/>
    <col min="33" max="33" style="3333" width="24.00390625" customWidth="1"/>
    <col min="34" max="34" style="3334" width="11.00390625" customWidth="1"/>
    <col min="35" max="35" style="3335" width="3.7109375" customWidth="1"/>
    <col min="36" max="36" style="3336" width="11.00390625" customWidth="1"/>
    <col min="37" max="37" style="3337" width="8.57421875" hidden="1" customWidth="1"/>
    <col min="38" max="38" style="3338" width="4.00390625" customWidth="1"/>
    <col min="39" max="39" style="3339" width="115.00390625" customWidth="1"/>
    <col min="40" max="40" style="3340" width="10.00390625" customWidth="1"/>
    <col min="41" max="41" style="3341" width="10.00390625" customWidth="1"/>
    <col min="42" max="42" style="3342" width="10.00390625" customWidth="1"/>
    <col min="43" max="43" style="3343" width="10.00390625" customWidth="1"/>
    <col min="44" max="44" style="3344" width="10.00390625" customWidth="1"/>
    <col min="45" max="45" style="3345" width="10.57421875" hidden="1"/>
  </cols>
  <sheetData>
    <row customHeight="1" ht="22.5" hidden="1">
      <c r="AS1" s="79" t="s">
        <v>14</v>
      </c>
    </row>
    <row customHeight="1" ht="21" hidden="1">
      <c r="E2" s="532">
        <v>1</v>
      </c>
      <c r="R2" s="448"/>
      <c r="S2" s="449">
        <f>INDEX(PT_DIFFERENTIATION_NUM_NTAR,MATCH(A2,PT_DIFFERENTIATION_NTAR_ID,0))</f>
      </c>
      <c r="T2" s="450" t="s">
        <v>209</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474</v>
      </c>
      <c r="AP2" s="151" t="str">
        <f>IF(T2="","",T2)</f>
        <v>Наименование тарифа</v>
      </c>
      <c r="AS2" s="79">
        <v>0</v>
      </c>
    </row>
    <row customHeight="1" ht="21" hidden="1">
      <c r="E3" s="533"/>
      <c r="F3" s="532">
        <v>1</v>
      </c>
      <c r="Q3" s="457"/>
      <c r="R3" s="458"/>
      <c r="S3" s="449">
        <f>INDEX(PT_DIFFERENTIATION_NUM_TER,MATCH(B3,PT_DIFFERENTIATION_TER_ID,0))</f>
      </c>
      <c r="T3" s="459" t="s">
        <v>475</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476</v>
      </c>
      <c r="AP3" s="151" t="str">
        <f>IF(T3="","",T3)</f>
        <v>Территория действия тарифа</v>
      </c>
      <c r="AS3" s="79">
        <v>0</v>
      </c>
    </row>
    <row customHeight="1" ht="23.25" hidden="1">
      <c r="E4" s="533"/>
      <c r="F4" s="533"/>
      <c r="G4" s="532">
        <v>1</v>
      </c>
      <c r="Q4" s="457"/>
      <c r="R4" s="458"/>
      <c r="S4" s="449">
        <f>INDEX(PT_DIFFERENTIATION_NUM_CS,MATCH(C4,PT_DIFFERENTIATION_CS_ID,0))</f>
      </c>
      <c r="T4" s="460" t="s">
        <v>477</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478</v>
      </c>
      <c r="AP4" s="151" t="str">
        <f>IF(T4="","",T4)</f>
        <v>Наименование системы теплоснабжения </v>
      </c>
      <c r="AS4" s="79">
        <v>0</v>
      </c>
    </row>
    <row customHeight="1" ht="21" hidden="1">
      <c r="E5" s="533"/>
      <c r="F5" s="533"/>
      <c r="G5" s="533"/>
      <c r="H5" s="532">
        <v>1</v>
      </c>
      <c r="Q5" s="457"/>
      <c r="R5" s="458"/>
      <c r="S5" s="449">
        <f>INDEX(PT_DIFFERENTIATION_NUM_IST_TE,MATCH(D5,PT_DIFFERENTIATION_IST_TE_ID,0))</f>
      </c>
      <c r="T5" s="461" t="s">
        <v>479</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480</v>
      </c>
      <c r="AP5" s="151" t="str">
        <f>IF(T5="","",T5)</f>
        <v>Источник тепловой энергии  </v>
      </c>
      <c r="AS5" s="79">
        <v>0</v>
      </c>
    </row>
    <row customHeight="1" ht="47.25" hidden="1">
      <c r="E6" s="533"/>
      <c r="F6" s="533"/>
      <c r="G6" s="533"/>
      <c r="H6" s="533"/>
      <c r="I6" s="152">
        <f>S5&amp;".1"</f>
      </c>
      <c r="L6" s="534" t="s">
        <v>481</v>
      </c>
      <c r="P6" s="136">
        <v>1</v>
      </c>
      <c r="R6" s="463"/>
      <c r="S6" s="449">
        <f>$I6</f>
      </c>
      <c r="T6" s="464" t="s">
        <v>482</v>
      </c>
      <c r="U6" s="451"/>
      <c r="V6" s="405"/>
      <c r="W6" s="465"/>
      <c r="X6" s="465"/>
      <c r="Y6" s="465"/>
      <c r="Z6" s="465"/>
      <c r="AA6" s="465"/>
      <c r="AB6" s="465"/>
      <c r="AC6" s="466"/>
      <c r="AD6" s="405"/>
      <c r="AE6" s="465"/>
      <c r="AF6" s="465"/>
      <c r="AG6" s="465"/>
      <c r="AH6" s="465"/>
      <c r="AI6" s="465"/>
      <c r="AJ6" s="465"/>
      <c r="AK6" s="465"/>
      <c r="AL6" s="466"/>
      <c r="AM6" s="455" t="s">
        <v>483</v>
      </c>
      <c r="AP6" s="151" t="str">
        <f>IF(T6="","",T6)</f>
        <v>Схема подключения теплопотребляющей установки к коллектору источника тепловой энергии</v>
      </c>
      <c r="AS6" s="79">
        <v>0</v>
      </c>
    </row>
    <row customHeight="1" ht="21" hidden="1">
      <c r="E7" s="533"/>
      <c r="F7" s="533"/>
      <c r="G7" s="533"/>
      <c r="H7" s="533"/>
      <c r="I7" s="84"/>
      <c r="J7" s="152">
        <f>I6&amp;".1"</f>
      </c>
      <c r="L7" s="534" t="s">
        <v>484</v>
      </c>
      <c r="Q7" s="136">
        <v>1</v>
      </c>
      <c r="R7" s="468"/>
      <c r="S7" s="449">
        <f>$J7</f>
      </c>
      <c r="T7" s="469" t="s">
        <v>485</v>
      </c>
      <c r="U7" s="451"/>
      <c r="V7" s="405"/>
      <c r="W7" s="465"/>
      <c r="X7" s="465"/>
      <c r="Y7" s="465"/>
      <c r="Z7" s="465"/>
      <c r="AA7" s="465"/>
      <c r="AB7" s="465"/>
      <c r="AC7" s="466"/>
      <c r="AD7" s="405"/>
      <c r="AE7" s="465"/>
      <c r="AF7" s="465"/>
      <c r="AG7" s="465"/>
      <c r="AH7" s="465"/>
      <c r="AI7" s="465"/>
      <c r="AJ7" s="465"/>
      <c r="AK7" s="465"/>
      <c r="AL7" s="466"/>
      <c r="AM7" s="455" t="s">
        <v>486</v>
      </c>
      <c r="AP7" s="151" t="str">
        <f>IF(T7="","",T7)</f>
        <v>Группа потребителей</v>
      </c>
      <c r="AS7" s="79">
        <v>0</v>
      </c>
    </row>
    <row customHeight="1" ht="21" hidden="1">
      <c r="E8" s="533"/>
      <c r="F8" s="533"/>
      <c r="G8" s="533"/>
      <c r="H8" s="533"/>
      <c r="I8" s="84"/>
      <c r="J8" s="84"/>
      <c r="K8" s="152">
        <f>J7&amp;".1"</f>
      </c>
      <c r="L8" s="534" t="s">
        <v>487</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488</v>
      </c>
      <c r="AN8" s="138">
        <f>STRCHECKDATE(V9:AL9)</f>
      </c>
      <c r="AP8" s="151" t="str">
        <f>IF(T8="","",T8)</f>
        <v/>
      </c>
      <c r="AS8" s="79">
        <v>0</v>
      </c>
    </row>
    <row customHeight="1" ht="0.75" hidden="1">
      <c r="E9" s="533"/>
      <c r="F9" s="533"/>
      <c r="G9" s="533"/>
      <c r="H9" s="533"/>
      <c r="I9" s="84"/>
      <c r="J9" s="84"/>
      <c r="K9" s="15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533"/>
      <c r="F10" s="533"/>
      <c r="G10" s="533"/>
      <c r="H10" s="533"/>
      <c r="I10" s="84"/>
      <c r="J10" s="152"/>
      <c r="R10" s="463"/>
      <c r="S10" s="479"/>
      <c r="T10" s="480" t="s">
        <v>489</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533"/>
      <c r="F11" s="533"/>
      <c r="G11" s="533"/>
      <c r="H11" s="533"/>
      <c r="I11" s="152"/>
      <c r="R11" s="463"/>
      <c r="S11" s="479"/>
      <c r="T11" s="483" t="s">
        <v>490</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533"/>
      <c r="F12" s="533"/>
      <c r="G12" s="533"/>
      <c r="H12" s="532"/>
      <c r="R12" s="448"/>
      <c r="S12" s="479"/>
      <c r="T12" s="486" t="s">
        <v>491</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533"/>
      <c r="F13" s="533"/>
      <c r="G13" s="532"/>
      <c r="S13" s="487"/>
      <c r="T13" s="488" t="s">
        <v>492</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533"/>
      <c r="F14" s="532"/>
      <c r="T14" s="490" t="s">
        <v>493</v>
      </c>
      <c r="AP14" s="151" t="str">
        <f>IF(T14="","",T14)</f>
        <v>Добавить централизованную систему для дифференциации</v>
      </c>
      <c r="AS14" s="138">
        <v>0</v>
      </c>
    </row>
    <row customHeight="1" ht="0.75" hidden="1">
      <c r="E15" s="532"/>
      <c r="T15" s="491" t="s">
        <v>494</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14.25" hidden="1">
      <c r="O20" s="535" t="s">
        <v>495</v>
      </c>
      <c r="Z20" s="496"/>
      <c r="AB20" s="496"/>
      <c r="AH20" s="496"/>
      <c r="AJ20" s="496"/>
      <c r="AS20" s="100">
        <v>0</v>
      </c>
    </row>
    <row customHeight="1" ht="14.25" hidden="1">
      <c r="AS21" s="100">
        <v>0</v>
      </c>
    </row>
    <row customHeight="1" ht="14.25" hidden="1">
      <c r="O22" s="534" t="s">
        <v>496</v>
      </c>
      <c r="T22" s="100" t="s">
        <v>497</v>
      </c>
      <c r="AA22" s="218" t="s">
        <v>498</v>
      </c>
      <c r="AC22" s="218" t="s">
        <v>499</v>
      </c>
      <c r="AD22" s="100" t="s">
        <v>497</v>
      </c>
      <c r="AI22" s="218" t="s">
        <v>500</v>
      </c>
      <c r="AK22" s="218" t="s">
        <v>499</v>
      </c>
      <c r="AS22" s="100">
        <v>0</v>
      </c>
    </row>
    <row customHeight="1" ht="14.25" hidden="1">
      <c r="AS23" s="79">
        <v>0</v>
      </c>
    </row>
    <row customHeight="1" ht="14.25" hidden="1">
      <c r="AS24" s="79">
        <v>0</v>
      </c>
    </row>
    <row customHeight="1" ht="14.699999999999998">
      <c r="Q25" s="497"/>
      <c r="R25" s="497"/>
      <c r="S25" s="498"/>
      <c r="T25" s="101"/>
      <c r="U25" s="101"/>
      <c r="AS25" s="79">
        <v>14</v>
      </c>
    </row>
    <row customHeight="1" ht="14.699999999999998">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14</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501</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502</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503</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504</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505</v>
      </c>
      <c r="AK36" s="138" t="s">
        <v>505</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378</v>
      </c>
      <c r="T38" s="152"/>
      <c r="U38" s="152"/>
      <c r="V38" s="152"/>
      <c r="W38" s="152"/>
      <c r="X38" s="152"/>
      <c r="Y38" s="152"/>
      <c r="Z38" s="152"/>
      <c r="AA38" s="152"/>
      <c r="AB38" s="152"/>
      <c r="AC38" s="152"/>
      <c r="AD38" s="152"/>
      <c r="AE38" s="152"/>
      <c r="AF38" s="152"/>
      <c r="AG38" s="152"/>
      <c r="AH38" s="152"/>
      <c r="AI38" s="152"/>
      <c r="AJ38" s="152"/>
      <c r="AK38" s="152"/>
      <c r="AL38" s="152"/>
      <c r="AM38" s="152" t="s">
        <v>379</v>
      </c>
      <c r="AS38" s="79">
        <v>14</v>
      </c>
    </row>
    <row customHeight="1" ht="14.699999999999998">
      <c r="Q39" s="497"/>
      <c r="R39" s="497"/>
      <c r="S39" s="449" t="s">
        <v>87</v>
      </c>
      <c r="T39" s="326" t="s">
        <v>506</v>
      </c>
      <c r="U39" s="506"/>
      <c r="V39" s="507" t="s">
        <v>507</v>
      </c>
      <c r="W39" s="508"/>
      <c r="X39" s="508"/>
      <c r="Y39" s="508"/>
      <c r="Z39" s="508"/>
      <c r="AA39" s="508"/>
      <c r="AB39" s="509"/>
      <c r="AC39" s="510" t="s">
        <v>508</v>
      </c>
      <c r="AD39" s="507" t="s">
        <v>507</v>
      </c>
      <c r="AE39" s="508"/>
      <c r="AF39" s="508"/>
      <c r="AG39" s="508"/>
      <c r="AH39" s="508"/>
      <c r="AI39" s="508"/>
      <c r="AJ39" s="509"/>
      <c r="AK39" s="510" t="s">
        <v>509</v>
      </c>
      <c r="AL39" s="511" t="s">
        <v>510</v>
      </c>
      <c r="AM39" s="152"/>
      <c r="AS39" s="79">
        <v>14</v>
      </c>
    </row>
    <row customHeight="1" ht="35.699999999999996">
      <c r="Q40" s="497"/>
      <c r="R40" s="497"/>
      <c r="S40" s="449"/>
      <c r="T40" s="326"/>
      <c r="U40" s="512"/>
      <c r="V40" s="291" t="s">
        <v>511</v>
      </c>
      <c r="W40" s="513" t="s">
        <v>512</v>
      </c>
      <c r="X40" s="84" t="s">
        <v>513</v>
      </c>
      <c r="Y40" s="83"/>
      <c r="Z40" s="84" t="s">
        <v>527</v>
      </c>
      <c r="AA40" s="142"/>
      <c r="AB40" s="83"/>
      <c r="AC40" s="514"/>
      <c r="AD40" s="291" t="s">
        <v>511</v>
      </c>
      <c r="AE40" s="513" t="s">
        <v>512</v>
      </c>
      <c r="AF40" s="84" t="s">
        <v>513</v>
      </c>
      <c r="AG40" s="83"/>
      <c r="AH40" s="84" t="s">
        <v>514</v>
      </c>
      <c r="AI40" s="142"/>
      <c r="AJ40" s="83"/>
      <c r="AK40" s="514"/>
      <c r="AL40" s="515"/>
      <c r="AM40" s="152"/>
      <c r="AS40" s="79">
        <v>34</v>
      </c>
    </row>
    <row customHeight="1" ht="35.699999999999996">
      <c r="B41" s="217" t="s">
        <v>221</v>
      </c>
      <c r="C41" s="217" t="s">
        <v>222</v>
      </c>
      <c r="D41" s="217" t="s">
        <v>223</v>
      </c>
      <c r="E41" s="534" t="s">
        <v>515</v>
      </c>
      <c r="F41" s="534" t="s">
        <v>516</v>
      </c>
      <c r="G41" s="534" t="s">
        <v>517</v>
      </c>
      <c r="H41" s="534" t="s">
        <v>518</v>
      </c>
      <c r="I41" s="534" t="s">
        <v>519</v>
      </c>
      <c r="J41" s="534" t="s">
        <v>520</v>
      </c>
      <c r="K41" s="534" t="s">
        <v>521</v>
      </c>
      <c r="L41" s="534" t="s">
        <v>496</v>
      </c>
      <c r="Q41" s="497"/>
      <c r="R41" s="497"/>
      <c r="S41" s="449"/>
      <c r="T41" s="326"/>
      <c r="U41" s="516"/>
      <c r="V41" s="157"/>
      <c r="W41" s="173"/>
      <c r="X41" s="246" t="s">
        <v>522</v>
      </c>
      <c r="Y41" s="246" t="s">
        <v>523</v>
      </c>
      <c r="Z41" s="246" t="s">
        <v>524</v>
      </c>
      <c r="AA41" s="388" t="s">
        <v>525</v>
      </c>
      <c r="AB41" s="390"/>
      <c r="AC41" s="517"/>
      <c r="AD41" s="157"/>
      <c r="AE41" s="173"/>
      <c r="AF41" s="246" t="s">
        <v>522</v>
      </c>
      <c r="AG41" s="246" t="s">
        <v>523</v>
      </c>
      <c r="AH41" s="246" t="s">
        <v>524</v>
      </c>
      <c r="AI41" s="388" t="s">
        <v>525</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262" t="s">
        <v>290</v>
      </c>
      <c r="E43" s="532">
        <v>1</v>
      </c>
      <c r="R43" s="448"/>
      <c r="S43" s="449">
        <f>INDEX(PT_DIFFERENTIATION_NUM_NTAR,MATCH(A43,PT_DIFFERENTIATION_NTAR_ID,0))</f>
        <v>0</v>
      </c>
      <c r="T43" s="450" t="s">
        <v>209</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262" t="s">
        <v>290</v>
      </c>
      <c r="B44" s="262" t="s">
        <v>291</v>
      </c>
      <c r="E44" s="533"/>
      <c r="F44" s="532">
        <v>1</v>
      </c>
      <c r="Q44" s="457"/>
      <c r="R44" s="458"/>
      <c r="S44" s="449" t="str">
        <f>INDEX(PT_DIFFERENTIATION_NUM_TER,MATCH(B44,PT_DIFFERENTIATION_TER_ID,0))</f>
        <v>.</v>
      </c>
      <c r="T44" s="459" t="s">
        <v>475</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476</v>
      </c>
      <c r="AP44" s="151" t="str">
        <f>IF(T44="","",T44)</f>
        <v>Территория действия тарифа</v>
      </c>
      <c r="AS44" s="79">
        <v>21</v>
      </c>
    </row>
    <row customHeight="1" ht="24">
      <c r="A45" s="262" t="s">
        <v>290</v>
      </c>
      <c r="B45" s="262" t="s">
        <v>291</v>
      </c>
      <c r="C45" s="262" t="s">
        <v>292</v>
      </c>
      <c r="E45" s="533"/>
      <c r="F45" s="533"/>
      <c r="G45" s="532">
        <v>1</v>
      </c>
      <c r="Q45" s="457"/>
      <c r="R45" s="458"/>
      <c r="S45" s="449" t="str">
        <f>INDEX(PT_DIFFERENTIATION_NUM_CS,MATCH(C45,PT_DIFFERENTIATION_CS_ID,0))</f>
        <v>..</v>
      </c>
      <c r="T45" s="460" t="s">
        <v>477</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478</v>
      </c>
      <c r="AP45" s="151" t="str">
        <f>IF(T45="","",T45)</f>
        <v>Наименование системы теплоснабжения </v>
      </c>
      <c r="AS45" s="79">
        <v>23</v>
      </c>
    </row>
    <row customHeight="1" ht="22.049999999999997">
      <c r="A46" s="262" t="s">
        <v>290</v>
      </c>
      <c r="B46" s="262" t="s">
        <v>291</v>
      </c>
      <c r="C46" s="262" t="s">
        <v>292</v>
      </c>
      <c r="D46" s="262" t="s">
        <v>293</v>
      </c>
      <c r="E46" s="533"/>
      <c r="F46" s="533"/>
      <c r="G46" s="533"/>
      <c r="H46" s="532">
        <v>1</v>
      </c>
      <c r="Q46" s="457"/>
      <c r="R46" s="458"/>
      <c r="S46" s="449" t="str">
        <f>INDEX(PT_DIFFERENTIATION_NUM_IST_TE,MATCH(D46,PT_DIFFERENTIATION_IST_TE_ID,0))</f>
        <v>...</v>
      </c>
      <c r="T46" s="461" t="s">
        <v>479</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480</v>
      </c>
      <c r="AP46" s="151" t="str">
        <f>IF(T46="","",T46)</f>
        <v>Источник тепловой энергии  </v>
      </c>
      <c r="AS46" s="79">
        <v>21</v>
      </c>
    </row>
    <row customHeight="1" ht="49.5">
      <c r="A47" s="262" t="s">
        <v>290</v>
      </c>
      <c r="B47" s="262" t="s">
        <v>291</v>
      </c>
      <c r="C47" s="262" t="s">
        <v>292</v>
      </c>
      <c r="D47" s="262" t="s">
        <v>293</v>
      </c>
      <c r="E47" s="533"/>
      <c r="F47" s="533"/>
      <c r="G47" s="533"/>
      <c r="H47" s="533"/>
      <c r="I47" s="152" t="str">
        <f>S46&amp;".1"</f>
        <v>....1</v>
      </c>
      <c r="L47" s="534" t="s">
        <v>481</v>
      </c>
      <c r="P47" s="136">
        <v>1</v>
      </c>
      <c r="R47" s="463"/>
      <c r="S47" s="449" t="str">
        <f>$I47</f>
        <v>....1</v>
      </c>
      <c r="T47" s="464" t="s">
        <v>482</v>
      </c>
      <c r="U47" s="451"/>
      <c r="V47" s="405"/>
      <c r="W47" s="465"/>
      <c r="X47" s="465"/>
      <c r="Y47" s="465"/>
      <c r="Z47" s="465"/>
      <c r="AA47" s="465"/>
      <c r="AB47" s="465"/>
      <c r="AC47" s="466"/>
      <c r="AD47" s="405"/>
      <c r="AE47" s="465"/>
      <c r="AF47" s="465"/>
      <c r="AG47" s="465"/>
      <c r="AH47" s="465"/>
      <c r="AI47" s="465"/>
      <c r="AJ47" s="465"/>
      <c r="AK47" s="465"/>
      <c r="AL47" s="466"/>
      <c r="AM47" s="455" t="s">
        <v>483</v>
      </c>
      <c r="AP47" s="151" t="str">
        <f>IF(T47="","",T47)</f>
        <v>Схема подключения теплопотребляющей установки к коллектору источника тепловой энергии</v>
      </c>
      <c r="AS47" s="79">
        <v>47</v>
      </c>
    </row>
    <row customHeight="1" ht="22.049999999999997">
      <c r="A48" s="262" t="s">
        <v>290</v>
      </c>
      <c r="B48" s="262" t="s">
        <v>291</v>
      </c>
      <c r="C48" s="262" t="s">
        <v>292</v>
      </c>
      <c r="D48" s="262" t="s">
        <v>293</v>
      </c>
      <c r="E48" s="533"/>
      <c r="F48" s="533"/>
      <c r="G48" s="533"/>
      <c r="H48" s="533"/>
      <c r="I48" s="84"/>
      <c r="J48" s="152" t="str">
        <f>I47&amp;".1"</f>
        <v>....1.1</v>
      </c>
      <c r="L48" s="534" t="s">
        <v>484</v>
      </c>
      <c r="Q48" s="136">
        <v>1</v>
      </c>
      <c r="R48" s="468"/>
      <c r="S48" s="449" t="str">
        <f>$J48</f>
        <v>....1.1</v>
      </c>
      <c r="T48" s="469" t="s">
        <v>485</v>
      </c>
      <c r="U48" s="451"/>
      <c r="V48" s="405"/>
      <c r="W48" s="465"/>
      <c r="X48" s="465"/>
      <c r="Y48" s="465"/>
      <c r="Z48" s="465"/>
      <c r="AA48" s="465"/>
      <c r="AB48" s="465"/>
      <c r="AC48" s="466"/>
      <c r="AD48" s="405"/>
      <c r="AE48" s="465"/>
      <c r="AF48" s="465"/>
      <c r="AG48" s="465"/>
      <c r="AH48" s="465"/>
      <c r="AI48" s="465"/>
      <c r="AJ48" s="465"/>
      <c r="AK48" s="465"/>
      <c r="AL48" s="466"/>
      <c r="AM48" s="455" t="s">
        <v>486</v>
      </c>
      <c r="AP48" s="151" t="str">
        <f>IF(T48="","",T48)</f>
        <v>Группа потребителей</v>
      </c>
      <c r="AS48" s="79">
        <v>21</v>
      </c>
    </row>
    <row customHeight="1" ht="22.049999999999997">
      <c r="A49" s="262" t="s">
        <v>290</v>
      </c>
      <c r="B49" s="262" t="s">
        <v>291</v>
      </c>
      <c r="C49" s="262" t="s">
        <v>292</v>
      </c>
      <c r="D49" s="262" t="s">
        <v>293</v>
      </c>
      <c r="E49" s="533"/>
      <c r="F49" s="533"/>
      <c r="G49" s="533"/>
      <c r="H49" s="533"/>
      <c r="I49" s="84"/>
      <c r="J49" s="84"/>
      <c r="K49" s="152" t="str">
        <f>J48&amp;".1"</f>
        <v>....1.1.1</v>
      </c>
      <c r="L49" s="534" t="s">
        <v>487</v>
      </c>
      <c r="R49" s="468">
        <v>1</v>
      </c>
      <c r="S49" s="449" t="str">
        <f>$K49</f>
        <v>....1.1.1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488</v>
      </c>
      <c r="AN49" s="138">
        <f>STRCHECKDATE(V50:AL50)</f>
      </c>
      <c r="AP49" s="151" t="str">
        <f>IF(T49="","",T49)</f>
        <v/>
      </c>
      <c r="AS49" s="79">
        <v>21</v>
      </c>
    </row>
    <row customHeight="1" ht="1.05">
      <c r="A50" s="262" t="s">
        <v>290</v>
      </c>
      <c r="B50" s="262" t="s">
        <v>291</v>
      </c>
      <c r="C50" s="262" t="s">
        <v>292</v>
      </c>
      <c r="D50" s="262" t="s">
        <v>293</v>
      </c>
      <c r="E50" s="533"/>
      <c r="F50" s="533"/>
      <c r="G50" s="533"/>
      <c r="H50" s="533"/>
      <c r="I50" s="84"/>
      <c r="J50" s="84"/>
      <c r="K50" s="15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262" t="s">
        <v>290</v>
      </c>
      <c r="B51" s="262" t="s">
        <v>291</v>
      </c>
      <c r="C51" s="262" t="s">
        <v>292</v>
      </c>
      <c r="D51" s="262" t="s">
        <v>293</v>
      </c>
      <c r="E51" s="533"/>
      <c r="F51" s="533"/>
      <c r="G51" s="533"/>
      <c r="H51" s="533"/>
      <c r="I51" s="84"/>
      <c r="J51" s="152"/>
      <c r="R51" s="463"/>
      <c r="S51" s="479"/>
      <c r="T51" s="480" t="s">
        <v>489</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262" t="s">
        <v>290</v>
      </c>
      <c r="B52" s="262" t="s">
        <v>291</v>
      </c>
      <c r="C52" s="262" t="s">
        <v>292</v>
      </c>
      <c r="D52" s="262" t="s">
        <v>293</v>
      </c>
      <c r="E52" s="533"/>
      <c r="F52" s="533"/>
      <c r="G52" s="533"/>
      <c r="H52" s="533"/>
      <c r="I52" s="152"/>
      <c r="R52" s="463"/>
      <c r="S52" s="479"/>
      <c r="T52" s="483" t="s">
        <v>490</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262" t="s">
        <v>290</v>
      </c>
      <c r="B53" s="262" t="s">
        <v>291</v>
      </c>
      <c r="C53" s="262" t="s">
        <v>292</v>
      </c>
      <c r="D53" s="262" t="s">
        <v>293</v>
      </c>
      <c r="E53" s="533"/>
      <c r="F53" s="533"/>
      <c r="G53" s="533"/>
      <c r="H53" s="532"/>
      <c r="R53" s="448"/>
      <c r="S53" s="479"/>
      <c r="T53" s="486" t="s">
        <v>491</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1.05">
      <c r="A54" s="262" t="s">
        <v>290</v>
      </c>
      <c r="B54" s="262" t="s">
        <v>291</v>
      </c>
      <c r="C54" s="262" t="s">
        <v>292</v>
      </c>
      <c r="E54" s="533"/>
      <c r="F54" s="533"/>
      <c r="G54" s="532"/>
      <c r="T54" s="491" t="s">
        <v>492</v>
      </c>
      <c r="AP54" s="151" t="str">
        <f>IF(T54="","",T54)</f>
        <v>Добавить источник для дифференциации</v>
      </c>
      <c r="AS54" s="138">
        <v>1</v>
      </c>
    </row>
    <row customHeight="1" ht="1.05">
      <c r="A55" s="262" t="s">
        <v>290</v>
      </c>
      <c r="B55" s="262" t="s">
        <v>291</v>
      </c>
      <c r="E55" s="533"/>
      <c r="F55" s="532"/>
      <c r="T55" s="491" t="s">
        <v>493</v>
      </c>
      <c r="AP55" s="151" t="str">
        <f>IF(T55="","",T55)</f>
        <v>Добавить централизованную систему для дифференциации</v>
      </c>
      <c r="AS55" s="138">
        <v>1</v>
      </c>
    </row>
    <row customHeight="1" ht="1.05">
      <c r="A56" s="262" t="s">
        <v>290</v>
      </c>
      <c r="E56" s="532"/>
      <c r="T56" s="491" t="s">
        <v>494</v>
      </c>
      <c r="AP56" s="151" t="str">
        <f>IF(T56="","",T56)</f>
        <v>Добавить территорию для дифференциации</v>
      </c>
      <c r="AS56" s="138">
        <v>1</v>
      </c>
    </row>
    <row customHeight="1" ht="1.05">
      <c r="T57" s="491" t="s">
        <v>526</v>
      </c>
      <c r="AP57" s="151" t="str">
        <f>IF(T57="","",T57)</f>
        <v>Добавить наименование тарифа</v>
      </c>
      <c r="AS57" s="138">
        <v>1</v>
      </c>
    </row>
    <row customHeight="1" ht="11.549999999999999">
      <c r="AS58" s="79">
        <v>11</v>
      </c>
    </row>
    <row customHeight="1" ht="28.5">
      <c r="AS59" s="79">
        <v>27</v>
      </c>
    </row>
    <row customHeight="1" ht="65.25">
      <c r="AS60" s="79">
        <v>62</v>
      </c>
    </row>
    <row customHeight="1" ht="14.699999999999998">
      <c r="AS61" s="79">
        <v>14</v>
      </c>
    </row>
    <row customHeight="1" ht="18.75">
      <c r="AS62" s="79">
        <v>18</v>
      </c>
    </row>
    <row customHeight="1" ht="18.75">
      <c r="AS63" s="79">
        <v>18</v>
      </c>
    </row>
    <row customHeight="1" ht="29.25">
      <c r="AS64" s="79">
        <v>28</v>
      </c>
    </row>
    <row customHeight="1" ht="22.5" hidden="1">
      <c r="A65" s="79" t="s">
        <v>81</v>
      </c>
      <c r="B65" s="79">
        <v>0</v>
      </c>
      <c r="C65" s="79">
        <v>0</v>
      </c>
      <c r="D65" s="79">
        <v>0</v>
      </c>
      <c r="E65" s="79">
        <v>0</v>
      </c>
      <c r="F65" s="79">
        <v>0</v>
      </c>
      <c r="G65" s="79">
        <v>0</v>
      </c>
      <c r="H65" s="79">
        <v>0</v>
      </c>
      <c r="I65" s="79">
        <v>0</v>
      </c>
      <c r="J65" s="79">
        <v>0</v>
      </c>
      <c r="K65" s="79">
        <v>0</v>
      </c>
      <c r="L65" s="111">
        <v>0</v>
      </c>
      <c r="M65" s="530">
        <v>0</v>
      </c>
      <c r="N65" s="530">
        <v>0</v>
      </c>
      <c r="O65" s="530">
        <v>0</v>
      </c>
      <c r="P65" s="530">
        <v>3</v>
      </c>
      <c r="Q65" s="531">
        <v>3</v>
      </c>
      <c r="R65" s="531">
        <v>3</v>
      </c>
      <c r="S65" s="95">
        <v>12</v>
      </c>
      <c r="T65" s="79">
        <v>31</v>
      </c>
      <c r="U65" s="79">
        <v>0</v>
      </c>
      <c r="V65" s="79">
        <v>0</v>
      </c>
      <c r="W65" s="79">
        <v>0</v>
      </c>
      <c r="X65" s="79">
        <v>0</v>
      </c>
      <c r="Y65" s="79">
        <v>0</v>
      </c>
      <c r="Z65" s="79">
        <v>0</v>
      </c>
      <c r="AA65" s="79">
        <v>0</v>
      </c>
      <c r="AB65" s="79">
        <v>0</v>
      </c>
      <c r="AC65" s="79">
        <v>0</v>
      </c>
      <c r="AD65" s="79">
        <v>24</v>
      </c>
      <c r="AE65" s="79">
        <v>0</v>
      </c>
      <c r="AF65" s="79">
        <v>24</v>
      </c>
      <c r="AG65" s="79">
        <v>24</v>
      </c>
      <c r="AH65" s="79">
        <v>11</v>
      </c>
      <c r="AI65" s="79">
        <v>3</v>
      </c>
      <c r="AJ65" s="79">
        <v>11</v>
      </c>
      <c r="AK65" s="79">
        <v>0</v>
      </c>
      <c r="AL65" s="79">
        <v>4</v>
      </c>
      <c r="AM65" s="79">
        <v>115</v>
      </c>
      <c r="AN65" s="138">
        <v>10</v>
      </c>
      <c r="AO65" s="138">
        <v>10</v>
      </c>
      <c r="AP65" s="138">
        <v>10</v>
      </c>
      <c r="AQ65" s="138">
        <v>10</v>
      </c>
      <c r="AR65" s="138">
        <v>10</v>
      </c>
      <c r="AS65" s="7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95931-DA37-F8E2-8F32-0.D81B2E1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3346" width="10.57421875" hidden="1"/>
    <col min="2" max="2" style="3347" width="11.00390625" hidden="1" customWidth="1"/>
    <col min="3" max="3" style="3348" width="10.57421875" hidden="1"/>
    <col min="4" max="4" style="3349" width="11.8515625" hidden="1" customWidth="1"/>
    <col min="5" max="5" style="3350" width="10.00390625" hidden="1" customWidth="1"/>
    <col min="6" max="6" style="3351" width="8.7109375" hidden="1" customWidth="1"/>
    <col min="7" max="7" style="3352" width="7.57421875" hidden="1" customWidth="1"/>
    <col min="8" max="8" style="3353" width="11.421875" hidden="1" customWidth="1"/>
    <col min="9" max="9" style="3354" width="12.00390625" hidden="1" customWidth="1"/>
    <col min="10" max="10" style="3355" width="9.8515625" hidden="1" customWidth="1"/>
    <col min="11" max="11" style="3356" width="11.421875" hidden="1" customWidth="1"/>
    <col min="12" max="12" style="3357" width="19.140625" hidden="1" customWidth="1"/>
    <col min="13" max="13" style="3358" width="12.28125" hidden="1" customWidth="1"/>
    <col min="14" max="14" style="3359" width="12.28125" hidden="1" customWidth="1"/>
    <col min="15" max="15" style="3360" width="23.421875" hidden="1" customWidth="1"/>
    <col min="16" max="16" style="3361" width="3.00390625" customWidth="1"/>
    <col min="17" max="17" style="3362" width="3.00390625" customWidth="1"/>
    <col min="18" max="18" style="3363" width="3.00390625" customWidth="1"/>
    <col min="19" max="19" style="3364" width="12.00390625" customWidth="1"/>
    <col min="20" max="20" style="3365" width="31.00390625" customWidth="1"/>
    <col min="21" max="21" style="3366" width="0.7109375" hidden="1" customWidth="1"/>
    <col min="22" max="22" style="3367" width="1.7109375" hidden="1" customWidth="1"/>
    <col min="23" max="23" style="3368" width="24.7109375" hidden="1" customWidth="1"/>
    <col min="24" max="24" style="3369" width="0.140625" hidden="1" customWidth="1"/>
    <col min="25" max="25" style="3370" width="0.140625" hidden="1" customWidth="1"/>
    <col min="26" max="26" style="3371" width="11.7109375" hidden="1" customWidth="1"/>
    <col min="27" max="27" style="3372" width="3.7109375" hidden="1" customWidth="1"/>
    <col min="28" max="28" style="3373" width="11.7109375" hidden="1" customWidth="1"/>
    <col min="29" max="29" style="3374" width="8.57421875" hidden="1" customWidth="1"/>
    <col min="30" max="30" style="3375" width="0.140625" customWidth="1"/>
    <col min="31" max="31" style="3376" width="24.00390625" customWidth="1"/>
    <col min="32" max="32" style="3377" width="0.140625" customWidth="1"/>
    <col min="33" max="33" style="3378" width="0.140625" customWidth="1"/>
    <col min="34" max="34" style="3379" width="11.00390625" customWidth="1"/>
    <col min="35" max="35" style="3380" width="3.7109375" customWidth="1"/>
    <col min="36" max="36" style="3381" width="11.00390625" customWidth="1"/>
    <col min="37" max="37" style="3382" width="8.57421875" hidden="1" customWidth="1"/>
    <col min="38" max="38" style="3383" width="4.00390625" customWidth="1"/>
    <col min="39" max="39" style="3384" width="115.00390625" customWidth="1"/>
    <col min="40" max="40" style="3385" width="10.00390625" customWidth="1"/>
    <col min="41" max="41" style="3386" width="10.00390625" customWidth="1"/>
    <col min="42" max="42" style="3387" width="10.00390625" customWidth="1"/>
    <col min="43" max="43" style="3388" width="10.00390625" customWidth="1"/>
    <col min="44" max="44" style="3389" width="10.00390625" customWidth="1"/>
    <col min="45" max="45" style="3390" width="10.57421875" hidden="1"/>
  </cols>
  <sheetData>
    <row customHeight="1" ht="22.5" hidden="1">
      <c r="AS1" s="79" t="s">
        <v>14</v>
      </c>
    </row>
    <row customHeight="1" ht="21" hidden="1">
      <c r="E2" s="447">
        <v>1</v>
      </c>
      <c r="R2" s="448"/>
      <c r="S2" s="449">
        <f>INDEX(PT_DIFFERENTIATION_NUM_NTAR,MATCH(A2,PT_DIFFERENTIATION_NTAR_ID,0))</f>
      </c>
      <c r="T2" s="450" t="s">
        <v>209</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474</v>
      </c>
      <c r="AP2" s="151" t="str">
        <f>IF(T2="","",T2)</f>
        <v>Наименование тарифа</v>
      </c>
      <c r="AS2" s="79">
        <v>0</v>
      </c>
    </row>
    <row customHeight="1" ht="21" hidden="1">
      <c r="E3" s="456"/>
      <c r="F3" s="447">
        <v>1</v>
      </c>
      <c r="Q3" s="457"/>
      <c r="R3" s="458"/>
      <c r="S3" s="449">
        <f>INDEX(PT_DIFFERENTIATION_NUM_TER,MATCH(B3,PT_DIFFERENTIATION_TER_ID,0))</f>
      </c>
      <c r="T3" s="459" t="s">
        <v>475</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476</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477</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478</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479</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480</v>
      </c>
      <c r="AP5" s="151" t="str">
        <f>IF(T5="","",T5)</f>
        <v>Источник тепловой энергии  </v>
      </c>
      <c r="AS5" s="79">
        <v>0</v>
      </c>
    </row>
    <row customHeight="1" ht="47.25" hidden="1">
      <c r="E6" s="456"/>
      <c r="F6" s="456"/>
      <c r="G6" s="456"/>
      <c r="H6" s="456"/>
      <c r="I6" s="162">
        <f>S5&amp;".1"</f>
      </c>
      <c r="L6" s="462" t="s">
        <v>481</v>
      </c>
      <c r="P6" s="136">
        <v>1</v>
      </c>
      <c r="R6" s="463"/>
      <c r="S6" s="449">
        <f>$I6</f>
      </c>
      <c r="T6" s="464" t="s">
        <v>482</v>
      </c>
      <c r="U6" s="451"/>
      <c r="V6" s="405"/>
      <c r="W6" s="465"/>
      <c r="X6" s="465"/>
      <c r="Y6" s="465"/>
      <c r="Z6" s="465"/>
      <c r="AA6" s="465"/>
      <c r="AB6" s="465"/>
      <c r="AC6" s="466"/>
      <c r="AD6" s="405"/>
      <c r="AE6" s="465"/>
      <c r="AF6" s="465"/>
      <c r="AG6" s="465"/>
      <c r="AH6" s="465"/>
      <c r="AI6" s="465"/>
      <c r="AJ6" s="465"/>
      <c r="AK6" s="465"/>
      <c r="AL6" s="466"/>
      <c r="AM6" s="455" t="s">
        <v>483</v>
      </c>
      <c r="AP6" s="151" t="str">
        <f>IF(T6="","",T6)</f>
        <v>Схема подключения теплопотребляющей установки к коллектору источника тепловой энергии</v>
      </c>
      <c r="AS6" s="79">
        <v>0</v>
      </c>
    </row>
    <row customHeight="1" ht="21" hidden="1">
      <c r="E7" s="456"/>
      <c r="F7" s="456"/>
      <c r="G7" s="456"/>
      <c r="H7" s="456"/>
      <c r="I7" s="467"/>
      <c r="J7" s="162">
        <f>I6&amp;".1"</f>
      </c>
      <c r="L7" s="462" t="s">
        <v>484</v>
      </c>
      <c r="Q7" s="136">
        <v>1</v>
      </c>
      <c r="R7" s="468"/>
      <c r="S7" s="449">
        <f>$J7</f>
      </c>
      <c r="T7" s="469" t="s">
        <v>485</v>
      </c>
      <c r="U7" s="451"/>
      <c r="V7" s="405"/>
      <c r="W7" s="465"/>
      <c r="X7" s="465"/>
      <c r="Y7" s="465"/>
      <c r="Z7" s="465"/>
      <c r="AA7" s="465"/>
      <c r="AB7" s="465"/>
      <c r="AC7" s="466"/>
      <c r="AD7" s="405"/>
      <c r="AE7" s="465"/>
      <c r="AF7" s="465"/>
      <c r="AG7" s="465"/>
      <c r="AH7" s="465"/>
      <c r="AI7" s="465"/>
      <c r="AJ7" s="465"/>
      <c r="AK7" s="465"/>
      <c r="AL7" s="466"/>
      <c r="AM7" s="455" t="s">
        <v>486</v>
      </c>
      <c r="AP7" s="151" t="str">
        <f>IF(T7="","",T7)</f>
        <v>Группа потребителей</v>
      </c>
      <c r="AS7" s="79">
        <v>0</v>
      </c>
    </row>
    <row customHeight="1" ht="21" hidden="1">
      <c r="E8" s="456"/>
      <c r="F8" s="456"/>
      <c r="G8" s="456"/>
      <c r="H8" s="456"/>
      <c r="I8" s="467"/>
      <c r="J8" s="467"/>
      <c r="K8" s="162">
        <f>J7&amp;".1"</f>
      </c>
      <c r="L8" s="462" t="s">
        <v>487</v>
      </c>
      <c r="R8" s="468">
        <v>1</v>
      </c>
      <c r="S8" s="449">
        <f>$K8</f>
      </c>
      <c r="T8" s="470"/>
      <c r="U8" s="451"/>
      <c r="V8" s="472"/>
      <c r="W8" s="471"/>
      <c r="X8" s="472"/>
      <c r="Y8" s="537"/>
      <c r="Z8" s="474"/>
      <c r="AA8" s="214" t="s">
        <v>61</v>
      </c>
      <c r="AB8" s="474"/>
      <c r="AC8" s="214" t="s">
        <v>61</v>
      </c>
      <c r="AD8" s="472"/>
      <c r="AE8" s="471"/>
      <c r="AF8" s="472"/>
      <c r="AG8" s="537"/>
      <c r="AH8" s="474"/>
      <c r="AI8" s="214" t="s">
        <v>61</v>
      </c>
      <c r="AJ8" s="474"/>
      <c r="AK8" s="214" t="s">
        <v>61</v>
      </c>
      <c r="AL8" s="472"/>
      <c r="AM8" s="475" t="s">
        <v>488</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0" t="s">
        <v>489</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456"/>
      <c r="F11" s="456"/>
      <c r="G11" s="456"/>
      <c r="H11" s="456"/>
      <c r="I11" s="162"/>
      <c r="R11" s="463"/>
      <c r="S11" s="479"/>
      <c r="T11" s="483" t="s">
        <v>490</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479"/>
      <c r="T12" s="486" t="s">
        <v>491</v>
      </c>
      <c r="U12" s="204"/>
      <c r="V12" s="204"/>
      <c r="W12" s="204"/>
      <c r="X12" s="204"/>
      <c r="Y12" s="204"/>
      <c r="Z12" s="204"/>
      <c r="AA12" s="204"/>
      <c r="AB12" s="204"/>
      <c r="AC12" s="484"/>
      <c r="AD12" s="204"/>
      <c r="AE12" s="204"/>
      <c r="AF12" s="204"/>
      <c r="AG12" s="204"/>
      <c r="AH12" s="204"/>
      <c r="AI12" s="204"/>
      <c r="AJ12" s="204"/>
      <c r="AK12" s="484"/>
      <c r="AL12" s="204"/>
      <c r="AM12" s="485"/>
      <c r="AP12" s="151" t="str">
        <f>IF(T12="","",T12)</f>
        <v>Добавить схему подключения</v>
      </c>
      <c r="AS12" s="79">
        <v>0</v>
      </c>
    </row>
    <row customHeight="1" ht="0.75" hidden="1">
      <c r="E13" s="456"/>
      <c r="F13" s="456"/>
      <c r="G13" s="447"/>
      <c r="S13" s="487"/>
      <c r="T13" s="488" t="s">
        <v>492</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493</v>
      </c>
      <c r="AP14" s="151" t="str">
        <f>IF(T14="","",T14)</f>
        <v>Добавить централизованную систему для дифференциации</v>
      </c>
      <c r="AS14" s="138">
        <v>0</v>
      </c>
    </row>
    <row customHeight="1" ht="0.75" hidden="1">
      <c r="E15" s="447"/>
      <c r="T15" s="491" t="s">
        <v>494</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495</v>
      </c>
      <c r="Z20" s="496"/>
      <c r="AB20" s="496"/>
      <c r="AH20" s="496"/>
      <c r="AJ20" s="496"/>
      <c r="AS20" s="100">
        <v>0</v>
      </c>
    </row>
    <row customHeight="1" ht="14.25" hidden="1">
      <c r="AS21" s="100">
        <v>0</v>
      </c>
    </row>
    <row customHeight="1" ht="33.75" hidden="1">
      <c r="O22" s="462" t="s">
        <v>496</v>
      </c>
      <c r="T22" s="100" t="s">
        <v>497</v>
      </c>
      <c r="AA22" s="218" t="s">
        <v>498</v>
      </c>
      <c r="AC22" s="218" t="s">
        <v>499</v>
      </c>
      <c r="AD22" s="100" t="s">
        <v>497</v>
      </c>
      <c r="AI22" s="218" t="s">
        <v>500</v>
      </c>
      <c r="AK22" s="218" t="s">
        <v>499</v>
      </c>
      <c r="AS22" s="100">
        <v>0</v>
      </c>
    </row>
    <row customHeight="1" ht="14.25" hidden="1">
      <c r="AS23" s="79">
        <v>0</v>
      </c>
    </row>
    <row customHeight="1" ht="14.25" hidden="1">
      <c r="AS24" s="79">
        <v>0</v>
      </c>
    </row>
    <row customHeight="1" ht="14.699999999999998">
      <c r="Q25" s="497"/>
      <c r="R25" s="497"/>
      <c r="S25" s="498"/>
      <c r="T25" s="101"/>
      <c r="U25" s="101"/>
      <c r="AS25" s="79">
        <v>14</v>
      </c>
    </row>
    <row customHeight="1" ht="29.25">
      <c r="Q26" s="497"/>
      <c r="R26" s="497"/>
      <c r="S26" s="4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26"/>
      <c r="U26" s="426"/>
      <c r="V26" s="426"/>
      <c r="W26" s="426"/>
      <c r="X26" s="426"/>
      <c r="Y26" s="426"/>
      <c r="Z26" s="426"/>
      <c r="AA26" s="426"/>
      <c r="AB26" s="426"/>
      <c r="AC26" s="426"/>
      <c r="AD26" s="426"/>
      <c r="AE26" s="426"/>
      <c r="AF26" s="426"/>
      <c r="AG26" s="426"/>
      <c r="AH26" s="426"/>
      <c r="AI26" s="426"/>
      <c r="AJ26" s="426"/>
      <c r="AS26" s="79">
        <v>28</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501</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502</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503</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504</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505</v>
      </c>
      <c r="AK36" s="138" t="s">
        <v>505</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378</v>
      </c>
      <c r="T38" s="152"/>
      <c r="U38" s="152"/>
      <c r="V38" s="152"/>
      <c r="W38" s="152"/>
      <c r="X38" s="152"/>
      <c r="Y38" s="152"/>
      <c r="Z38" s="152"/>
      <c r="AA38" s="152"/>
      <c r="AB38" s="152"/>
      <c r="AC38" s="152"/>
      <c r="AD38" s="152"/>
      <c r="AE38" s="152"/>
      <c r="AF38" s="152"/>
      <c r="AG38" s="152"/>
      <c r="AH38" s="152"/>
      <c r="AI38" s="152"/>
      <c r="AJ38" s="152"/>
      <c r="AK38" s="152"/>
      <c r="AL38" s="152"/>
      <c r="AM38" s="152" t="s">
        <v>379</v>
      </c>
      <c r="AS38" s="79">
        <v>14</v>
      </c>
    </row>
    <row customHeight="1" ht="14.699999999999998">
      <c r="Q39" s="497"/>
      <c r="R39" s="497"/>
      <c r="S39" s="449" t="s">
        <v>87</v>
      </c>
      <c r="T39" s="326" t="s">
        <v>506</v>
      </c>
      <c r="U39" s="506"/>
      <c r="V39" s="507" t="s">
        <v>507</v>
      </c>
      <c r="W39" s="508"/>
      <c r="X39" s="538"/>
      <c r="Y39" s="538"/>
      <c r="Z39" s="508"/>
      <c r="AA39" s="508"/>
      <c r="AB39" s="509"/>
      <c r="AC39" s="510" t="s">
        <v>508</v>
      </c>
      <c r="AD39" s="507" t="s">
        <v>507</v>
      </c>
      <c r="AE39" s="508"/>
      <c r="AF39" s="538"/>
      <c r="AG39" s="538"/>
      <c r="AH39" s="508"/>
      <c r="AI39" s="508"/>
      <c r="AJ39" s="509"/>
      <c r="AK39" s="510" t="s">
        <v>509</v>
      </c>
      <c r="AL39" s="511" t="s">
        <v>510</v>
      </c>
      <c r="AM39" s="152"/>
      <c r="AS39" s="79">
        <v>14</v>
      </c>
    </row>
    <row customHeight="1" ht="24">
      <c r="Q40" s="497"/>
      <c r="R40" s="497"/>
      <c r="S40" s="449"/>
      <c r="T40" s="326"/>
      <c r="U40" s="512"/>
      <c r="V40" s="539" t="s">
        <v>511</v>
      </c>
      <c r="W40" s="288" t="s">
        <v>512</v>
      </c>
      <c r="X40" s="329" t="s">
        <v>513</v>
      </c>
      <c r="Y40" s="329"/>
      <c r="Z40" s="142" t="s">
        <v>514</v>
      </c>
      <c r="AA40" s="142"/>
      <c r="AB40" s="83"/>
      <c r="AC40" s="514"/>
      <c r="AD40" s="539" t="s">
        <v>511</v>
      </c>
      <c r="AE40" s="288" t="s">
        <v>512</v>
      </c>
      <c r="AF40" s="329" t="s">
        <v>513</v>
      </c>
      <c r="AG40" s="329"/>
      <c r="AH40" s="142" t="s">
        <v>514</v>
      </c>
      <c r="AI40" s="142"/>
      <c r="AJ40" s="83"/>
      <c r="AK40" s="514"/>
      <c r="AL40" s="515"/>
      <c r="AM40" s="152"/>
      <c r="AS40" s="79">
        <v>23</v>
      </c>
    </row>
    <row customHeight="1" ht="24">
      <c r="B41" s="218" t="s">
        <v>221</v>
      </c>
      <c r="C41" s="218" t="s">
        <v>222</v>
      </c>
      <c r="D41" s="218" t="s">
        <v>223</v>
      </c>
      <c r="E41" s="462" t="s">
        <v>515</v>
      </c>
      <c r="F41" s="462" t="s">
        <v>516</v>
      </c>
      <c r="G41" s="462" t="s">
        <v>517</v>
      </c>
      <c r="H41" s="462" t="s">
        <v>518</v>
      </c>
      <c r="I41" s="462" t="s">
        <v>519</v>
      </c>
      <c r="J41" s="462" t="s">
        <v>520</v>
      </c>
      <c r="K41" s="462" t="s">
        <v>521</v>
      </c>
      <c r="L41" s="462" t="s">
        <v>496</v>
      </c>
      <c r="Q41" s="497"/>
      <c r="R41" s="497"/>
      <c r="S41" s="449"/>
      <c r="T41" s="326"/>
      <c r="U41" s="516"/>
      <c r="V41" s="158"/>
      <c r="W41" s="294"/>
      <c r="X41" s="153" t="s">
        <v>522</v>
      </c>
      <c r="Y41" s="153" t="s">
        <v>523</v>
      </c>
      <c r="Z41" s="390" t="s">
        <v>524</v>
      </c>
      <c r="AA41" s="388" t="s">
        <v>525</v>
      </c>
      <c r="AB41" s="390"/>
      <c r="AC41" s="517"/>
      <c r="AD41" s="158"/>
      <c r="AE41" s="294"/>
      <c r="AF41" s="153" t="s">
        <v>522</v>
      </c>
      <c r="AG41" s="153" t="s">
        <v>523</v>
      </c>
      <c r="AH41" s="390" t="s">
        <v>524</v>
      </c>
      <c r="AI41" s="388" t="s">
        <v>525</v>
      </c>
      <c r="AJ41" s="390"/>
      <c r="AK41" s="517"/>
      <c r="AL41" s="518"/>
      <c r="AM41" s="152"/>
      <c r="AS41" s="217">
        <v>23</v>
      </c>
    </row>
    <row customHeight="1" ht="11.25" hidden="1">
      <c r="Q42" s="519"/>
      <c r="R42" s="520">
        <v>1</v>
      </c>
      <c r="S42" s="521" t="s">
        <v>98</v>
      </c>
      <c r="T42" s="522" t="s">
        <v>101</v>
      </c>
      <c r="U42" s="523" t="str">
        <f>OFFSET(U42,0,-1)</f>
        <v>2</v>
      </c>
      <c r="V42" s="524">
        <f>OFFSET(V42,0,-1)+1</f>
        <v>3</v>
      </c>
      <c r="W42" s="524"/>
      <c r="X42" s="399">
        <f>OFFSET(X42,0,-1)+1</f>
        <v>1</v>
      </c>
      <c r="Y42" s="399">
        <f>OFFSET(Y42,0,-1)+1</f>
        <v>2</v>
      </c>
      <c r="Z42" s="524">
        <f>OFFSET(Z42,0,-1)+1</f>
        <v>3</v>
      </c>
      <c r="AA42" s="524">
        <f>OFFSET(AA42,0,-1)+1</f>
        <v>4</v>
      </c>
      <c r="AB42" s="524"/>
      <c r="AC42" s="524">
        <f>OFFSET(AC42,0,-2)+1</f>
        <v>5</v>
      </c>
      <c r="AD42" s="524">
        <f>OFFSET(AD42,0,-1)+1</f>
        <v>6</v>
      </c>
      <c r="AE42" s="524"/>
      <c r="AF42" s="399">
        <f>OFFSET(AF42,0,-1)+1</f>
        <v>1</v>
      </c>
      <c r="AG42" s="399">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272</v>
      </c>
      <c r="E43" s="447">
        <v>1</v>
      </c>
      <c r="R43" s="448"/>
      <c r="S43" s="449">
        <f>INDEX(PT_DIFFERENTIATION_NUM_NTAR,MATCH(A43,PT_DIFFERENTIATION_NTAR_ID,0))</f>
        <v>0</v>
      </c>
      <c r="T43" s="450" t="s">
        <v>209</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272</v>
      </c>
      <c r="B44" s="525" t="s">
        <v>273</v>
      </c>
      <c r="E44" s="456"/>
      <c r="F44" s="447">
        <v>1</v>
      </c>
      <c r="Q44" s="457"/>
      <c r="R44" s="458"/>
      <c r="S44" s="449" t="str">
        <f>INDEX(PT_DIFFERENTIATION_NUM_TER,MATCH(B44,PT_DIFFERENTIATION_TER_ID,0))</f>
        <v>.</v>
      </c>
      <c r="T44" s="459" t="s">
        <v>475</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476</v>
      </c>
      <c r="AP44" s="151" t="str">
        <f>IF(T44="","",T44)</f>
        <v>Территория действия тарифа</v>
      </c>
      <c r="AS44" s="79">
        <v>21</v>
      </c>
    </row>
    <row customHeight="1" ht="24">
      <c r="A45" s="525" t="s">
        <v>272</v>
      </c>
      <c r="B45" s="525" t="s">
        <v>273</v>
      </c>
      <c r="C45" s="525" t="s">
        <v>274</v>
      </c>
      <c r="E45" s="456"/>
      <c r="F45" s="456"/>
      <c r="G45" s="447">
        <v>1</v>
      </c>
      <c r="Q45" s="457"/>
      <c r="R45" s="458"/>
      <c r="S45" s="449" t="str">
        <f>INDEX(PT_DIFFERENTIATION_NUM_CS,MATCH(C45,PT_DIFFERENTIATION_CS_ID,0))</f>
        <v>..</v>
      </c>
      <c r="T45" s="460" t="s">
        <v>477</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478</v>
      </c>
      <c r="AP45" s="151" t="str">
        <f>IF(T45="","",T45)</f>
        <v>Наименование системы теплоснабжения </v>
      </c>
      <c r="AS45" s="79">
        <v>23</v>
      </c>
    </row>
    <row customHeight="1" ht="22.049999999999997">
      <c r="A46" s="525" t="s">
        <v>272</v>
      </c>
      <c r="B46" s="525" t="s">
        <v>273</v>
      </c>
      <c r="C46" s="525" t="s">
        <v>274</v>
      </c>
      <c r="D46" s="525" t="s">
        <v>275</v>
      </c>
      <c r="E46" s="456"/>
      <c r="F46" s="456"/>
      <c r="G46" s="456"/>
      <c r="H46" s="447">
        <v>1</v>
      </c>
      <c r="Q46" s="457"/>
      <c r="R46" s="458"/>
      <c r="S46" s="449" t="str">
        <f>INDEX(PT_DIFFERENTIATION_NUM_IST_TE,MATCH(D46,PT_DIFFERENTIATION_IST_TE_ID,0))</f>
        <v>...</v>
      </c>
      <c r="T46" s="461" t="s">
        <v>479</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480</v>
      </c>
      <c r="AP46" s="151" t="str">
        <f>IF(T46="","",T46)</f>
        <v>Источник тепловой энергии  </v>
      </c>
      <c r="AS46" s="79">
        <v>21</v>
      </c>
    </row>
    <row customHeight="1" ht="49.5">
      <c r="A47" s="525" t="s">
        <v>272</v>
      </c>
      <c r="B47" s="525" t="s">
        <v>273</v>
      </c>
      <c r="C47" s="525" t="s">
        <v>274</v>
      </c>
      <c r="D47" s="525" t="s">
        <v>275</v>
      </c>
      <c r="E47" s="456"/>
      <c r="F47" s="456"/>
      <c r="G47" s="456"/>
      <c r="H47" s="456"/>
      <c r="I47" s="162" t="str">
        <f>S46&amp;".1"</f>
        <v>....1</v>
      </c>
      <c r="L47" s="462" t="s">
        <v>481</v>
      </c>
      <c r="P47" s="136">
        <v>1</v>
      </c>
      <c r="R47" s="463"/>
      <c r="S47" s="449" t="str">
        <f>$I47</f>
        <v>....1</v>
      </c>
      <c r="T47" s="464" t="s">
        <v>482</v>
      </c>
      <c r="U47" s="451"/>
      <c r="V47" s="405"/>
      <c r="W47" s="465"/>
      <c r="X47" s="465"/>
      <c r="Y47" s="465"/>
      <c r="Z47" s="465"/>
      <c r="AA47" s="465"/>
      <c r="AB47" s="465"/>
      <c r="AC47" s="466"/>
      <c r="AD47" s="405"/>
      <c r="AE47" s="465"/>
      <c r="AF47" s="465"/>
      <c r="AG47" s="465"/>
      <c r="AH47" s="465"/>
      <c r="AI47" s="465"/>
      <c r="AJ47" s="465"/>
      <c r="AK47" s="465"/>
      <c r="AL47" s="466"/>
      <c r="AM47" s="455" t="s">
        <v>483</v>
      </c>
      <c r="AP47" s="151" t="str">
        <f>IF(T47="","",T47)</f>
        <v>Схема подключения теплопотребляющей установки к коллектору источника тепловой энергии</v>
      </c>
      <c r="AS47" s="79">
        <v>47</v>
      </c>
    </row>
    <row customHeight="1" ht="22.049999999999997">
      <c r="A48" s="525" t="s">
        <v>272</v>
      </c>
      <c r="B48" s="525" t="s">
        <v>273</v>
      </c>
      <c r="C48" s="525" t="s">
        <v>274</v>
      </c>
      <c r="D48" s="525" t="s">
        <v>275</v>
      </c>
      <c r="E48" s="456"/>
      <c r="F48" s="456"/>
      <c r="G48" s="456"/>
      <c r="H48" s="456"/>
      <c r="I48" s="467"/>
      <c r="J48" s="162" t="str">
        <f>I47&amp;".1"</f>
        <v>....1.1</v>
      </c>
      <c r="L48" s="462" t="s">
        <v>484</v>
      </c>
      <c r="Q48" s="136">
        <v>1</v>
      </c>
      <c r="R48" s="468"/>
      <c r="S48" s="449" t="str">
        <f>$J48</f>
        <v>....1.1</v>
      </c>
      <c r="T48" s="469" t="s">
        <v>485</v>
      </c>
      <c r="U48" s="451"/>
      <c r="V48" s="405"/>
      <c r="W48" s="465"/>
      <c r="X48" s="465"/>
      <c r="Y48" s="465"/>
      <c r="Z48" s="465"/>
      <c r="AA48" s="465"/>
      <c r="AB48" s="465"/>
      <c r="AC48" s="466"/>
      <c r="AD48" s="405"/>
      <c r="AE48" s="465"/>
      <c r="AF48" s="465"/>
      <c r="AG48" s="465"/>
      <c r="AH48" s="465"/>
      <c r="AI48" s="465"/>
      <c r="AJ48" s="465"/>
      <c r="AK48" s="465"/>
      <c r="AL48" s="466"/>
      <c r="AM48" s="455" t="s">
        <v>486</v>
      </c>
      <c r="AP48" s="151" t="str">
        <f>IF(T48="","",T48)</f>
        <v>Группа потребителей</v>
      </c>
      <c r="AS48" s="79">
        <v>21</v>
      </c>
    </row>
    <row customHeight="1" ht="22.049999999999997">
      <c r="A49" s="525" t="s">
        <v>272</v>
      </c>
      <c r="B49" s="525" t="s">
        <v>273</v>
      </c>
      <c r="C49" s="525" t="s">
        <v>274</v>
      </c>
      <c r="D49" s="525" t="s">
        <v>275</v>
      </c>
      <c r="E49" s="456"/>
      <c r="F49" s="456"/>
      <c r="G49" s="456"/>
      <c r="H49" s="456"/>
      <c r="I49" s="467"/>
      <c r="J49" s="467"/>
      <c r="K49" s="162" t="str">
        <f>J48&amp;".1"</f>
        <v>....1.1.1</v>
      </c>
      <c r="L49" s="462" t="s">
        <v>487</v>
      </c>
      <c r="R49" s="468">
        <v>1</v>
      </c>
      <c r="S49" s="449" t="str">
        <f>$K49</f>
        <v>....1.1.1</v>
      </c>
      <c r="T49" s="470"/>
      <c r="U49" s="451"/>
      <c r="V49" s="472"/>
      <c r="W49" s="471"/>
      <c r="X49" s="472"/>
      <c r="Y49" s="537"/>
      <c r="Z49" s="474"/>
      <c r="AA49" s="214" t="s">
        <v>61</v>
      </c>
      <c r="AB49" s="474"/>
      <c r="AC49" s="214" t="s">
        <v>61</v>
      </c>
      <c r="AD49" s="472"/>
      <c r="AE49" s="471"/>
      <c r="AF49" s="472"/>
      <c r="AG49" s="537"/>
      <c r="AH49" s="474"/>
      <c r="AI49" s="214" t="s">
        <v>61</v>
      </c>
      <c r="AJ49" s="526"/>
      <c r="AK49" s="214" t="s">
        <v>61</v>
      </c>
      <c r="AL49" s="527"/>
      <c r="AM49" s="475" t="s">
        <v>488</v>
      </c>
      <c r="AN49" s="138">
        <f>STRCHECKDATE(V50:AL50)</f>
      </c>
      <c r="AP49" s="151" t="str">
        <f>IF(T49="","",T49)</f>
        <v/>
      </c>
      <c r="AS49" s="79">
        <v>21</v>
      </c>
    </row>
    <row customHeight="1" ht="1.05">
      <c r="A50" s="525" t="s">
        <v>272</v>
      </c>
      <c r="B50" s="525" t="s">
        <v>273</v>
      </c>
      <c r="C50" s="525" t="s">
        <v>274</v>
      </c>
      <c r="D50" s="525" t="s">
        <v>275</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272</v>
      </c>
      <c r="B51" s="525" t="s">
        <v>273</v>
      </c>
      <c r="C51" s="525" t="s">
        <v>274</v>
      </c>
      <c r="D51" s="525" t="s">
        <v>275</v>
      </c>
      <c r="E51" s="456"/>
      <c r="F51" s="456"/>
      <c r="G51" s="456"/>
      <c r="H51" s="456"/>
      <c r="I51" s="467"/>
      <c r="J51" s="162"/>
      <c r="R51" s="463"/>
      <c r="S51" s="479"/>
      <c r="T51" s="480" t="s">
        <v>489</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272</v>
      </c>
      <c r="B52" s="525" t="s">
        <v>273</v>
      </c>
      <c r="C52" s="525" t="s">
        <v>274</v>
      </c>
      <c r="D52" s="525" t="s">
        <v>275</v>
      </c>
      <c r="E52" s="456"/>
      <c r="F52" s="456"/>
      <c r="G52" s="456"/>
      <c r="H52" s="456"/>
      <c r="I52" s="162"/>
      <c r="R52" s="463"/>
      <c r="S52" s="479"/>
      <c r="T52" s="483" t="s">
        <v>490</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14.699999999999998">
      <c r="A53" s="525" t="s">
        <v>272</v>
      </c>
      <c r="B53" s="525" t="s">
        <v>273</v>
      </c>
      <c r="C53" s="525" t="s">
        <v>274</v>
      </c>
      <c r="D53" s="525" t="s">
        <v>275</v>
      </c>
      <c r="E53" s="456"/>
      <c r="F53" s="456"/>
      <c r="G53" s="456"/>
      <c r="H53" s="447"/>
      <c r="R53" s="448"/>
      <c r="S53" s="479"/>
      <c r="T53" s="486" t="s">
        <v>491</v>
      </c>
      <c r="U53" s="204"/>
      <c r="V53" s="204"/>
      <c r="W53" s="204"/>
      <c r="X53" s="204"/>
      <c r="Y53" s="204"/>
      <c r="Z53" s="204"/>
      <c r="AA53" s="204"/>
      <c r="AB53" s="204"/>
      <c r="AC53" s="484"/>
      <c r="AD53" s="204"/>
      <c r="AE53" s="204"/>
      <c r="AF53" s="204"/>
      <c r="AG53" s="204"/>
      <c r="AH53" s="204"/>
      <c r="AI53" s="204"/>
      <c r="AJ53" s="204"/>
      <c r="AK53" s="484"/>
      <c r="AL53" s="204"/>
      <c r="AM53" s="485"/>
      <c r="AP53" s="151" t="str">
        <f>IF(T53="","",T53)</f>
        <v>Добавить схему подключения</v>
      </c>
      <c r="AS53" s="79">
        <v>14</v>
      </c>
    </row>
    <row customHeight="1" ht="1.05">
      <c r="A54" s="135" t="s">
        <v>272</v>
      </c>
      <c r="B54" s="135" t="s">
        <v>273</v>
      </c>
      <c r="C54" s="135" t="s">
        <v>274</v>
      </c>
      <c r="E54" s="456"/>
      <c r="F54" s="456"/>
      <c r="G54" s="447"/>
      <c r="T54" s="491" t="s">
        <v>492</v>
      </c>
      <c r="AP54" s="151" t="str">
        <f>IF(T54="","",T54)</f>
        <v>Добавить источник для дифференциации</v>
      </c>
      <c r="AS54" s="138">
        <v>1</v>
      </c>
    </row>
    <row customHeight="1" ht="1.05">
      <c r="A55" s="135" t="s">
        <v>272</v>
      </c>
      <c r="B55" s="135" t="s">
        <v>273</v>
      </c>
      <c r="E55" s="456"/>
      <c r="F55" s="447"/>
      <c r="T55" s="491" t="s">
        <v>493</v>
      </c>
      <c r="AP55" s="151" t="str">
        <f>IF(T55="","",T55)</f>
        <v>Добавить централизованную систему для дифференциации</v>
      </c>
      <c r="AS55" s="138">
        <v>1</v>
      </c>
    </row>
    <row customHeight="1" ht="1.05">
      <c r="A56" s="135" t="s">
        <v>272</v>
      </c>
      <c r="E56" s="447"/>
      <c r="T56" s="491" t="s">
        <v>494</v>
      </c>
      <c r="AP56" s="151" t="str">
        <f>IF(T56="","",T56)</f>
        <v>Добавить территорию для дифференциации</v>
      </c>
      <c r="AS56" s="138">
        <v>1</v>
      </c>
    </row>
    <row customHeight="1" ht="1.05">
      <c r="T57" s="491" t="s">
        <v>526</v>
      </c>
      <c r="AP57" s="151" t="str">
        <f>IF(T57="","",T57)</f>
        <v>Добавить наименование тарифа</v>
      </c>
      <c r="AS57" s="138">
        <v>1</v>
      </c>
    </row>
    <row customHeight="1" ht="11.549999999999999">
      <c r="AS58" s="79">
        <v>11</v>
      </c>
    </row>
    <row customHeight="1" ht="28.5">
      <c r="AS59" s="79">
        <v>27</v>
      </c>
    </row>
    <row customHeight="1" ht="78.75">
      <c r="AS60" s="79">
        <v>75</v>
      </c>
    </row>
    <row customHeight="1" ht="14.699999999999998">
      <c r="AS61" s="79">
        <v>14</v>
      </c>
    </row>
    <row customHeight="1" ht="18.75">
      <c r="AS62" s="79">
        <v>18</v>
      </c>
    </row>
    <row customHeight="1" ht="18.75">
      <c r="AS63" s="79">
        <v>18</v>
      </c>
    </row>
    <row customHeight="1" ht="39.75">
      <c r="AS64" s="79">
        <v>38</v>
      </c>
    </row>
    <row customHeight="1" ht="22.5" hidden="1">
      <c r="A65" s="100" t="s">
        <v>81</v>
      </c>
      <c r="B65" s="100">
        <v>0</v>
      </c>
      <c r="C65" s="100">
        <v>0</v>
      </c>
      <c r="D65" s="100">
        <v>0</v>
      </c>
      <c r="E65" s="100">
        <v>0</v>
      </c>
      <c r="F65" s="100">
        <v>0</v>
      </c>
      <c r="G65" s="100">
        <v>0</v>
      </c>
      <c r="H65" s="100">
        <v>0</v>
      </c>
      <c r="I65" s="100">
        <v>0</v>
      </c>
      <c r="J65" s="100">
        <v>0</v>
      </c>
      <c r="K65" s="100">
        <v>0</v>
      </c>
      <c r="L65" s="170">
        <v>0</v>
      </c>
      <c r="M65" s="104">
        <v>0</v>
      </c>
      <c r="N65" s="104">
        <v>0</v>
      </c>
      <c r="O65" s="104">
        <v>0</v>
      </c>
      <c r="P65" s="530">
        <v>3</v>
      </c>
      <c r="Q65" s="531">
        <v>3</v>
      </c>
      <c r="R65" s="531">
        <v>3</v>
      </c>
      <c r="S65" s="95">
        <v>12</v>
      </c>
      <c r="T65" s="79">
        <v>31</v>
      </c>
      <c r="U65" s="79">
        <v>0</v>
      </c>
      <c r="V65" s="79">
        <v>0</v>
      </c>
      <c r="W65" s="79">
        <v>0</v>
      </c>
      <c r="X65" s="79">
        <v>0</v>
      </c>
      <c r="Y65" s="79">
        <v>0</v>
      </c>
      <c r="Z65" s="79">
        <v>0</v>
      </c>
      <c r="AA65" s="79">
        <v>0</v>
      </c>
      <c r="AB65" s="79">
        <v>0</v>
      </c>
      <c r="AC65" s="79">
        <v>0</v>
      </c>
      <c r="AD65" s="79">
        <v>0</v>
      </c>
      <c r="AE65" s="79">
        <v>24</v>
      </c>
      <c r="AF65" s="79">
        <v>0</v>
      </c>
      <c r="AG65" s="79">
        <v>0</v>
      </c>
      <c r="AH65" s="79">
        <v>11</v>
      </c>
      <c r="AI65" s="79">
        <v>3</v>
      </c>
      <c r="AJ65" s="79">
        <v>11</v>
      </c>
      <c r="AK65" s="79">
        <v>0</v>
      </c>
      <c r="AL65" s="79">
        <v>4</v>
      </c>
      <c r="AM65" s="79">
        <v>115</v>
      </c>
      <c r="AN65" s="138">
        <v>10</v>
      </c>
      <c r="AO65" s="138">
        <v>10</v>
      </c>
      <c r="AP65" s="138">
        <v>10</v>
      </c>
      <c r="AQ65" s="138">
        <v>10</v>
      </c>
      <c r="AR65" s="138">
        <v>10</v>
      </c>
      <c r="AS65" s="7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A90F49-AB07-0ABF-2138-0.31C42B5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3391" width="10.57421875" hidden="1"/>
    <col min="2" max="2" style="3392" width="11.00390625" hidden="1" customWidth="1"/>
    <col min="3" max="3" style="3393" width="10.57421875" hidden="1"/>
    <col min="4" max="4" style="3394" width="11.8515625" hidden="1" customWidth="1"/>
    <col min="5" max="5" style="3395" width="10.00390625" hidden="1" customWidth="1"/>
    <col min="6" max="6" style="3396" width="8.7109375" hidden="1" customWidth="1"/>
    <col min="7" max="7" style="3397" width="7.57421875" hidden="1" customWidth="1"/>
    <col min="8" max="8" style="3398" width="11.421875" hidden="1" customWidth="1"/>
    <col min="9" max="9" style="3399" width="12.00390625" hidden="1" customWidth="1"/>
    <col min="10" max="10" style="3400" width="9.8515625" hidden="1" customWidth="1"/>
    <col min="11" max="11" style="3401" width="11.421875" hidden="1" customWidth="1"/>
    <col min="12" max="12" style="3402" width="19.140625" hidden="1" customWidth="1"/>
    <col min="13" max="13" style="3403" width="12.28125" hidden="1" customWidth="1"/>
    <col min="14" max="14" style="3404" width="12.28125" hidden="1" customWidth="1"/>
    <col min="15" max="15" style="3405" width="23.421875" hidden="1" customWidth="1"/>
    <col min="16" max="16" style="3406" width="3.7109375" hidden="1" customWidth="1"/>
    <col min="17" max="17" style="3407" width="3.00390625" customWidth="1"/>
    <col min="18" max="18" style="3408" width="3.00390625" customWidth="1"/>
    <col min="19" max="19" style="3409" width="12.00390625" customWidth="1"/>
    <col min="20" max="20" style="3410" width="31.00390625" customWidth="1"/>
    <col min="21" max="21" style="3411" width="0.140625" customWidth="1"/>
    <col min="22" max="22" style="3412" width="24.7109375" hidden="1" customWidth="1"/>
    <col min="23" max="23" style="3413" width="0.140625" hidden="1" customWidth="1"/>
    <col min="24" max="24" style="3414" width="24.7109375" hidden="1" customWidth="1"/>
    <col min="25" max="25" style="3415" width="24.7109375" hidden="1" customWidth="1"/>
    <col min="26" max="26" style="3416" width="11.7109375" hidden="1" customWidth="1"/>
    <col min="27" max="27" style="3417" width="3.7109375" hidden="1" customWidth="1"/>
    <col min="28" max="28" style="3418" width="11.7109375" hidden="1" customWidth="1"/>
    <col min="29" max="29" style="3419" width="8.57421875" hidden="1" customWidth="1"/>
    <col min="30" max="30" style="3420" width="24.7109375" customWidth="1"/>
    <col min="31" max="31" style="3421" width="0.140625" customWidth="1"/>
    <col min="32" max="32" style="3422" width="24.00390625" customWidth="1"/>
    <col min="33" max="33" style="3423" width="24.00390625" customWidth="1"/>
    <col min="34" max="34" style="3424" width="11.00390625" customWidth="1"/>
    <col min="35" max="35" style="3425" width="3.7109375" customWidth="1"/>
    <col min="36" max="36" style="3426" width="11.00390625" customWidth="1"/>
    <col min="37" max="37" style="3427" width="8.57421875" hidden="1" customWidth="1"/>
    <col min="38" max="38" style="3428" width="4.00390625" customWidth="1"/>
    <col min="39" max="39" style="3429" width="115.00390625" customWidth="1"/>
    <col min="40" max="40" style="3430" width="10.00390625" customWidth="1"/>
    <col min="41" max="41" style="3431" width="10.00390625" customWidth="1"/>
    <col min="42" max="42" style="3432" width="10.00390625" customWidth="1"/>
    <col min="43" max="43" style="3433" width="10.00390625" customWidth="1"/>
    <col min="44" max="44" style="3434" width="10.00390625" customWidth="1"/>
    <col min="45" max="45" style="3435" width="8.421875" hidden="1" customWidth="1"/>
  </cols>
  <sheetData>
    <row customHeight="1" ht="22.5" hidden="1">
      <c r="AS1" s="79" t="s">
        <v>14</v>
      </c>
    </row>
    <row customHeight="1" ht="21" hidden="1">
      <c r="E2" s="447">
        <v>1</v>
      </c>
      <c r="R2" s="448"/>
      <c r="S2" s="449">
        <f>INDEX(PT_DIFFERENTIATION_NUM_NTAR,MATCH(A2,PT_DIFFERENTIATION_NTAR_ID,0))</f>
      </c>
      <c r="T2" s="450" t="s">
        <v>209</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474</v>
      </c>
      <c r="AP2" s="151" t="str">
        <f>IF(T2="","",T2)</f>
        <v>Наименование тарифа</v>
      </c>
      <c r="AS2" s="79">
        <v>0</v>
      </c>
    </row>
    <row customHeight="1" ht="21" hidden="1">
      <c r="E3" s="456"/>
      <c r="F3" s="447">
        <v>1</v>
      </c>
      <c r="Q3" s="457"/>
      <c r="R3" s="458"/>
      <c r="S3" s="449">
        <f>INDEX(PT_DIFFERENTIATION_NUM_TER,MATCH(B3,PT_DIFFERENTIATION_TER_ID,0))</f>
      </c>
      <c r="T3" s="459" t="s">
        <v>475</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476</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477</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478</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479</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480</v>
      </c>
      <c r="AP5" s="151" t="str">
        <f>IF(T5="","",T5)</f>
        <v>Источник тепловой энергии  </v>
      </c>
      <c r="AS5" s="79">
        <v>0</v>
      </c>
    </row>
    <row customHeight="1" ht="14.25" hidden="1">
      <c r="E6" s="456"/>
      <c r="F6" s="456"/>
      <c r="G6" s="456"/>
      <c r="H6" s="456"/>
      <c r="I6" s="162">
        <f>S5&amp;".1"</f>
      </c>
      <c r="L6" s="462" t="s">
        <v>481</v>
      </c>
      <c r="P6" s="136">
        <v>1</v>
      </c>
      <c r="R6" s="463"/>
      <c r="S6" s="330"/>
      <c r="T6" s="540"/>
      <c r="U6" s="541"/>
      <c r="V6" s="542"/>
      <c r="W6" s="543"/>
      <c r="X6" s="543"/>
      <c r="Y6" s="543"/>
      <c r="Z6" s="543"/>
      <c r="AA6" s="543"/>
      <c r="AB6" s="543"/>
      <c r="AC6" s="544"/>
      <c r="AD6" s="542"/>
      <c r="AE6" s="543"/>
      <c r="AF6" s="543"/>
      <c r="AG6" s="543"/>
      <c r="AH6" s="543"/>
      <c r="AI6" s="543"/>
      <c r="AJ6" s="543"/>
      <c r="AK6" s="543"/>
      <c r="AL6" s="544"/>
      <c r="AM6" s="545"/>
      <c r="AP6" s="151" t="str">
        <f>IF(T6="","",T6)</f>
        <v/>
      </c>
      <c r="AS6" s="79">
        <v>0</v>
      </c>
    </row>
    <row customHeight="1" ht="21" hidden="1">
      <c r="E7" s="456"/>
      <c r="F7" s="456"/>
      <c r="G7" s="456"/>
      <c r="H7" s="456"/>
      <c r="I7" s="467"/>
      <c r="J7" s="162">
        <f>I6&amp;".1"</f>
      </c>
      <c r="L7" s="462" t="s">
        <v>484</v>
      </c>
      <c r="Q7" s="136">
        <v>1</v>
      </c>
      <c r="R7" s="468"/>
      <c r="S7" s="449">
        <f>$J7</f>
      </c>
      <c r="T7" s="469" t="s">
        <v>485</v>
      </c>
      <c r="U7" s="451"/>
      <c r="V7" s="405"/>
      <c r="W7" s="465"/>
      <c r="X7" s="465"/>
      <c r="Y7" s="465"/>
      <c r="Z7" s="465"/>
      <c r="AA7" s="465"/>
      <c r="AB7" s="465"/>
      <c r="AC7" s="466"/>
      <c r="AD7" s="405"/>
      <c r="AE7" s="465"/>
      <c r="AF7" s="465"/>
      <c r="AG7" s="465"/>
      <c r="AH7" s="465"/>
      <c r="AI7" s="465"/>
      <c r="AJ7" s="465"/>
      <c r="AK7" s="465"/>
      <c r="AL7" s="466"/>
      <c r="AM7" s="455" t="s">
        <v>486</v>
      </c>
      <c r="AP7" s="151" t="str">
        <f>IF(T7="","",T7)</f>
        <v>Группа потребителей</v>
      </c>
      <c r="AS7" s="79">
        <v>0</v>
      </c>
    </row>
    <row customHeight="1" ht="21" hidden="1">
      <c r="E8" s="456"/>
      <c r="F8" s="456"/>
      <c r="G8" s="456"/>
      <c r="H8" s="456"/>
      <c r="I8" s="467"/>
      <c r="J8" s="467"/>
      <c r="K8" s="162">
        <f>J7&amp;".1"</f>
      </c>
      <c r="L8" s="462" t="s">
        <v>487</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488</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3" t="s">
        <v>489</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5" hidden="1">
      <c r="E11" s="456"/>
      <c r="F11" s="456"/>
      <c r="G11" s="456"/>
      <c r="H11" s="456"/>
      <c r="I11" s="162"/>
      <c r="R11" s="463"/>
      <c r="S11" s="479"/>
      <c r="T11" s="486" t="s">
        <v>490</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546"/>
      <c r="T12" s="547"/>
      <c r="U12" s="548"/>
      <c r="V12" s="548"/>
      <c r="W12" s="548"/>
      <c r="X12" s="548"/>
      <c r="Y12" s="548"/>
      <c r="Z12" s="548"/>
      <c r="AA12" s="548"/>
      <c r="AB12" s="548"/>
      <c r="AC12" s="548"/>
      <c r="AD12" s="548"/>
      <c r="AE12" s="548"/>
      <c r="AF12" s="548"/>
      <c r="AG12" s="548"/>
      <c r="AH12" s="548"/>
      <c r="AI12" s="548"/>
      <c r="AJ12" s="548"/>
      <c r="AK12" s="548"/>
      <c r="AL12" s="548"/>
      <c r="AM12" s="549"/>
      <c r="AP12" s="151" t="str">
        <f>IF(T12="","",T12)</f>
        <v/>
      </c>
      <c r="AS12" s="79">
        <v>0</v>
      </c>
    </row>
    <row customHeight="1" ht="0.75" hidden="1">
      <c r="E13" s="456"/>
      <c r="F13" s="456"/>
      <c r="G13" s="447"/>
      <c r="S13" s="487"/>
      <c r="T13" s="488" t="s">
        <v>492</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493</v>
      </c>
      <c r="AP14" s="151" t="str">
        <f>IF(T14="","",T14)</f>
        <v>Добавить централизованную систему для дифференциации</v>
      </c>
      <c r="AS14" s="138">
        <v>0</v>
      </c>
    </row>
    <row customHeight="1" ht="0.75" hidden="1">
      <c r="E15" s="447"/>
      <c r="T15" s="491" t="s">
        <v>494</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495</v>
      </c>
      <c r="Z20" s="496"/>
      <c r="AB20" s="496"/>
      <c r="AH20" s="496"/>
      <c r="AJ20" s="496"/>
      <c r="AS20" s="100">
        <v>0</v>
      </c>
    </row>
    <row customHeight="1" ht="14.25" hidden="1">
      <c r="AS21" s="100">
        <v>0</v>
      </c>
    </row>
    <row customHeight="1" ht="14.25" hidden="1">
      <c r="O22" s="462" t="s">
        <v>496</v>
      </c>
      <c r="T22" s="100" t="s">
        <v>497</v>
      </c>
      <c r="AA22" s="218" t="s">
        <v>498</v>
      </c>
      <c r="AC22" s="218" t="s">
        <v>499</v>
      </c>
      <c r="AD22" s="100" t="s">
        <v>497</v>
      </c>
      <c r="AI22" s="218" t="s">
        <v>500</v>
      </c>
      <c r="AK22" s="218" t="s">
        <v>499</v>
      </c>
      <c r="AS22" s="100">
        <v>0</v>
      </c>
    </row>
    <row customHeight="1" ht="14.25" hidden="1">
      <c r="AS23" s="79">
        <v>0</v>
      </c>
    </row>
    <row customHeight="1" ht="14.25" hidden="1">
      <c r="AS24" s="79">
        <v>0</v>
      </c>
    </row>
    <row customHeight="1" ht="14.699999999999998">
      <c r="Q25" s="497"/>
      <c r="R25" s="497"/>
      <c r="S25" s="498"/>
      <c r="T25" s="101"/>
      <c r="U25" s="101"/>
      <c r="AS25" s="79">
        <v>14</v>
      </c>
    </row>
    <row customHeight="1" ht="63">
      <c r="Q26" s="497"/>
      <c r="R26" s="497"/>
      <c r="S26" s="4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26"/>
      <c r="U26" s="426"/>
      <c r="V26" s="426"/>
      <c r="W26" s="426"/>
      <c r="X26" s="426"/>
      <c r="Y26" s="426"/>
      <c r="Z26" s="426"/>
      <c r="AA26" s="426"/>
      <c r="AB26" s="426"/>
      <c r="AC26" s="426"/>
      <c r="AD26" s="426"/>
      <c r="AE26" s="426"/>
      <c r="AF26" s="426"/>
      <c r="AG26" s="426"/>
      <c r="AH26" s="426"/>
      <c r="AI26" s="426"/>
      <c r="AJ26" s="426"/>
      <c r="AS26" s="79">
        <v>60</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501</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502</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503</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504</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505</v>
      </c>
      <c r="AK36" s="138" t="s">
        <v>505</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378</v>
      </c>
      <c r="T38" s="152"/>
      <c r="U38" s="152"/>
      <c r="V38" s="152"/>
      <c r="W38" s="152"/>
      <c r="X38" s="152"/>
      <c r="Y38" s="152"/>
      <c r="Z38" s="152"/>
      <c r="AA38" s="152"/>
      <c r="AB38" s="152"/>
      <c r="AC38" s="152"/>
      <c r="AD38" s="152"/>
      <c r="AE38" s="152"/>
      <c r="AF38" s="152"/>
      <c r="AG38" s="152"/>
      <c r="AH38" s="152"/>
      <c r="AI38" s="152"/>
      <c r="AJ38" s="152"/>
      <c r="AK38" s="152"/>
      <c r="AL38" s="152"/>
      <c r="AM38" s="152" t="s">
        <v>379</v>
      </c>
      <c r="AS38" s="79">
        <v>14</v>
      </c>
    </row>
    <row customHeight="1" ht="14.699999999999998">
      <c r="Q39" s="497"/>
      <c r="R39" s="497"/>
      <c r="S39" s="449" t="s">
        <v>87</v>
      </c>
      <c r="T39" s="326" t="s">
        <v>506</v>
      </c>
      <c r="U39" s="506"/>
      <c r="V39" s="507" t="s">
        <v>507</v>
      </c>
      <c r="W39" s="508"/>
      <c r="X39" s="508"/>
      <c r="Y39" s="508"/>
      <c r="Z39" s="508"/>
      <c r="AA39" s="508"/>
      <c r="AB39" s="509"/>
      <c r="AC39" s="510" t="s">
        <v>508</v>
      </c>
      <c r="AD39" s="507" t="s">
        <v>507</v>
      </c>
      <c r="AE39" s="508"/>
      <c r="AF39" s="508"/>
      <c r="AG39" s="508"/>
      <c r="AH39" s="508"/>
      <c r="AI39" s="508"/>
      <c r="AJ39" s="509"/>
      <c r="AK39" s="510" t="s">
        <v>509</v>
      </c>
      <c r="AL39" s="511" t="s">
        <v>510</v>
      </c>
      <c r="AM39" s="152"/>
      <c r="AS39" s="79">
        <v>14</v>
      </c>
    </row>
    <row customHeight="1" ht="35.699999999999996">
      <c r="Q40" s="497"/>
      <c r="R40" s="497"/>
      <c r="S40" s="449"/>
      <c r="T40" s="326"/>
      <c r="U40" s="512"/>
      <c r="V40" s="291" t="s">
        <v>511</v>
      </c>
      <c r="W40" s="513"/>
      <c r="X40" s="84" t="s">
        <v>513</v>
      </c>
      <c r="Y40" s="83"/>
      <c r="Z40" s="84" t="s">
        <v>514</v>
      </c>
      <c r="AA40" s="142"/>
      <c r="AB40" s="83"/>
      <c r="AC40" s="514"/>
      <c r="AD40" s="291" t="s">
        <v>528</v>
      </c>
      <c r="AE40" s="513"/>
      <c r="AF40" s="84" t="s">
        <v>513</v>
      </c>
      <c r="AG40" s="83"/>
      <c r="AH40" s="84" t="s">
        <v>514</v>
      </c>
      <c r="AI40" s="142"/>
      <c r="AJ40" s="83"/>
      <c r="AK40" s="514"/>
      <c r="AL40" s="515"/>
      <c r="AM40" s="152"/>
      <c r="AS40" s="79">
        <v>34</v>
      </c>
    </row>
    <row customHeight="1" ht="35.699999999999996">
      <c r="B41" s="218" t="s">
        <v>221</v>
      </c>
      <c r="C41" s="218" t="s">
        <v>222</v>
      </c>
      <c r="D41" s="218" t="s">
        <v>223</v>
      </c>
      <c r="E41" s="462" t="s">
        <v>515</v>
      </c>
      <c r="F41" s="462" t="s">
        <v>516</v>
      </c>
      <c r="G41" s="462" t="s">
        <v>517</v>
      </c>
      <c r="H41" s="462" t="s">
        <v>518</v>
      </c>
      <c r="I41" s="462" t="s">
        <v>519</v>
      </c>
      <c r="J41" s="462" t="s">
        <v>520</v>
      </c>
      <c r="K41" s="462" t="s">
        <v>521</v>
      </c>
      <c r="L41" s="462" t="s">
        <v>496</v>
      </c>
      <c r="Q41" s="497"/>
      <c r="R41" s="497"/>
      <c r="S41" s="449"/>
      <c r="T41" s="326"/>
      <c r="U41" s="516"/>
      <c r="V41" s="157"/>
      <c r="W41" s="173"/>
      <c r="X41" s="246" t="s">
        <v>522</v>
      </c>
      <c r="Y41" s="246" t="s">
        <v>523</v>
      </c>
      <c r="Z41" s="246" t="s">
        <v>524</v>
      </c>
      <c r="AA41" s="388" t="s">
        <v>525</v>
      </c>
      <c r="AB41" s="390"/>
      <c r="AC41" s="517"/>
      <c r="AD41" s="157"/>
      <c r="AE41" s="173"/>
      <c r="AF41" s="246" t="s">
        <v>522</v>
      </c>
      <c r="AG41" s="246" t="s">
        <v>523</v>
      </c>
      <c r="AH41" s="246" t="s">
        <v>524</v>
      </c>
      <c r="AI41" s="388" t="s">
        <v>525</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248</v>
      </c>
      <c r="E43" s="447">
        <v>1</v>
      </c>
      <c r="R43" s="448"/>
      <c r="S43" s="449">
        <f>INDEX(PT_DIFFERENTIATION_NUM_NTAR,MATCH(A43,PT_DIFFERENTIATION_NTAR_ID,0))</f>
        <v>0</v>
      </c>
      <c r="T43" s="450" t="s">
        <v>209</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248</v>
      </c>
      <c r="B44" s="525" t="s">
        <v>249</v>
      </c>
      <c r="E44" s="456"/>
      <c r="F44" s="447">
        <v>1</v>
      </c>
      <c r="Q44" s="457"/>
      <c r="R44" s="458"/>
      <c r="S44" s="449" t="str">
        <f>INDEX(PT_DIFFERENTIATION_NUM_TER,MATCH(B44,PT_DIFFERENTIATION_TER_ID,0))</f>
        <v>.</v>
      </c>
      <c r="T44" s="459" t="s">
        <v>475</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476</v>
      </c>
      <c r="AP44" s="151" t="str">
        <f>IF(T44="","",T44)</f>
        <v>Территория действия тарифа</v>
      </c>
      <c r="AS44" s="79">
        <v>21</v>
      </c>
    </row>
    <row customHeight="1" ht="24">
      <c r="A45" s="525" t="s">
        <v>248</v>
      </c>
      <c r="B45" s="525" t="s">
        <v>249</v>
      </c>
      <c r="C45" s="525" t="s">
        <v>250</v>
      </c>
      <c r="E45" s="456"/>
      <c r="F45" s="456"/>
      <c r="G45" s="447">
        <v>1</v>
      </c>
      <c r="Q45" s="457"/>
      <c r="R45" s="458"/>
      <c r="S45" s="449" t="str">
        <f>INDEX(PT_DIFFERENTIATION_NUM_CS,MATCH(C45,PT_DIFFERENTIATION_CS_ID,0))</f>
        <v>..</v>
      </c>
      <c r="T45" s="460" t="s">
        <v>477</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478</v>
      </c>
      <c r="AP45" s="151" t="str">
        <f>IF(T45="","",T45)</f>
        <v>Наименование системы теплоснабжения </v>
      </c>
      <c r="AS45" s="79">
        <v>23</v>
      </c>
    </row>
    <row customHeight="1" ht="22.049999999999997">
      <c r="A46" s="525" t="s">
        <v>248</v>
      </c>
      <c r="B46" s="525" t="s">
        <v>249</v>
      </c>
      <c r="C46" s="525" t="s">
        <v>250</v>
      </c>
      <c r="D46" s="525" t="s">
        <v>251</v>
      </c>
      <c r="E46" s="456"/>
      <c r="F46" s="456"/>
      <c r="G46" s="456"/>
      <c r="H46" s="447">
        <v>1</v>
      </c>
      <c r="Q46" s="457"/>
      <c r="R46" s="458"/>
      <c r="S46" s="449" t="str">
        <f>INDEX(PT_DIFFERENTIATION_NUM_IST_TE,MATCH(D46,PT_DIFFERENTIATION_IST_TE_ID,0))</f>
        <v>...</v>
      </c>
      <c r="T46" s="461" t="s">
        <v>479</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480</v>
      </c>
      <c r="AP46" s="151" t="str">
        <f>IF(T46="","",T46)</f>
        <v>Источник тепловой энергии  </v>
      </c>
      <c r="AS46" s="79">
        <v>21</v>
      </c>
    </row>
    <row customHeight="1" ht="0">
      <c r="A47" s="135" t="s">
        <v>248</v>
      </c>
      <c r="B47" s="135" t="s">
        <v>249</v>
      </c>
      <c r="C47" s="135" t="s">
        <v>250</v>
      </c>
      <c r="D47" s="135" t="s">
        <v>251</v>
      </c>
      <c r="E47" s="456"/>
      <c r="F47" s="456"/>
      <c r="G47" s="456"/>
      <c r="H47" s="456"/>
      <c r="I47" s="162" t="str">
        <f>S46&amp;".1"</f>
        <v>....1</v>
      </c>
      <c r="L47" s="550" t="s">
        <v>481</v>
      </c>
      <c r="P47" s="136">
        <v>1</v>
      </c>
      <c r="R47" s="463"/>
      <c r="S47" s="330"/>
      <c r="T47" s="540"/>
      <c r="U47" s="541"/>
      <c r="V47" s="542"/>
      <c r="W47" s="543"/>
      <c r="X47" s="543"/>
      <c r="Y47" s="543"/>
      <c r="Z47" s="543"/>
      <c r="AA47" s="543"/>
      <c r="AB47" s="543"/>
      <c r="AC47" s="544"/>
      <c r="AD47" s="542"/>
      <c r="AE47" s="543"/>
      <c r="AF47" s="543"/>
      <c r="AG47" s="543"/>
      <c r="AH47" s="543"/>
      <c r="AI47" s="543"/>
      <c r="AJ47" s="543"/>
      <c r="AK47" s="543"/>
      <c r="AL47" s="544"/>
      <c r="AM47" s="545"/>
      <c r="AP47" s="151" t="str">
        <f>IF(T47="","",T47)</f>
        <v/>
      </c>
      <c r="AS47" s="138">
        <v>0</v>
      </c>
    </row>
    <row customHeight="1" ht="22.049999999999997">
      <c r="A48" s="525" t="s">
        <v>248</v>
      </c>
      <c r="B48" s="525" t="s">
        <v>249</v>
      </c>
      <c r="C48" s="525" t="s">
        <v>250</v>
      </c>
      <c r="D48" s="525" t="s">
        <v>251</v>
      </c>
      <c r="E48" s="456"/>
      <c r="F48" s="456"/>
      <c r="G48" s="456"/>
      <c r="H48" s="456"/>
      <c r="I48" s="467"/>
      <c r="J48" s="162" t="str">
        <f>S46&amp;".1"</f>
        <v>....1</v>
      </c>
      <c r="L48" s="462" t="s">
        <v>484</v>
      </c>
      <c r="Q48" s="136">
        <v>1</v>
      </c>
      <c r="R48" s="468"/>
      <c r="S48" s="449" t="str">
        <f>$J48</f>
        <v>....1</v>
      </c>
      <c r="T48" s="469" t="s">
        <v>485</v>
      </c>
      <c r="U48" s="451"/>
      <c r="V48" s="405"/>
      <c r="W48" s="465"/>
      <c r="X48" s="465"/>
      <c r="Y48" s="465"/>
      <c r="Z48" s="465"/>
      <c r="AA48" s="465"/>
      <c r="AB48" s="465"/>
      <c r="AC48" s="466"/>
      <c r="AD48" s="405"/>
      <c r="AE48" s="465"/>
      <c r="AF48" s="465"/>
      <c r="AG48" s="465"/>
      <c r="AH48" s="465"/>
      <c r="AI48" s="465"/>
      <c r="AJ48" s="465"/>
      <c r="AK48" s="465"/>
      <c r="AL48" s="466"/>
      <c r="AM48" s="455" t="s">
        <v>486</v>
      </c>
      <c r="AP48" s="151" t="str">
        <f>IF(T48="","",T48)</f>
        <v>Группа потребителей</v>
      </c>
      <c r="AS48" s="79">
        <v>21</v>
      </c>
    </row>
    <row customHeight="1" ht="22.049999999999997">
      <c r="A49" s="525" t="s">
        <v>248</v>
      </c>
      <c r="B49" s="525" t="s">
        <v>249</v>
      </c>
      <c r="C49" s="525" t="s">
        <v>250</v>
      </c>
      <c r="D49" s="525" t="s">
        <v>251</v>
      </c>
      <c r="E49" s="456"/>
      <c r="F49" s="456"/>
      <c r="G49" s="456"/>
      <c r="H49" s="456"/>
      <c r="I49" s="467"/>
      <c r="J49" s="467"/>
      <c r="K49" s="162" t="str">
        <f>J48&amp;".1"</f>
        <v>....1.1</v>
      </c>
      <c r="L49" s="462" t="s">
        <v>487</v>
      </c>
      <c r="R49" s="468">
        <v>1</v>
      </c>
      <c r="S49" s="449" t="str">
        <f>$K49</f>
        <v>....1.1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529</v>
      </c>
      <c r="AN49" s="138">
        <f>STRCHECKDATE(V50:AL50)</f>
      </c>
      <c r="AP49" s="151" t="str">
        <f>IF(T49="","",T49)</f>
        <v/>
      </c>
      <c r="AS49" s="79">
        <v>21</v>
      </c>
    </row>
    <row customHeight="1" ht="1.05">
      <c r="A50" s="525" t="s">
        <v>248</v>
      </c>
      <c r="B50" s="525" t="s">
        <v>249</v>
      </c>
      <c r="C50" s="525" t="s">
        <v>250</v>
      </c>
      <c r="D50" s="525" t="s">
        <v>251</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248</v>
      </c>
      <c r="B51" s="525" t="s">
        <v>249</v>
      </c>
      <c r="C51" s="525" t="s">
        <v>250</v>
      </c>
      <c r="D51" s="525" t="s">
        <v>251</v>
      </c>
      <c r="E51" s="456"/>
      <c r="F51" s="456"/>
      <c r="G51" s="456"/>
      <c r="H51" s="456"/>
      <c r="I51" s="467"/>
      <c r="J51" s="162"/>
      <c r="R51" s="463"/>
      <c r="S51" s="479"/>
      <c r="T51" s="483" t="s">
        <v>489</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248</v>
      </c>
      <c r="B52" s="525" t="s">
        <v>249</v>
      </c>
      <c r="C52" s="525" t="s">
        <v>250</v>
      </c>
      <c r="D52" s="525" t="s">
        <v>251</v>
      </c>
      <c r="E52" s="456"/>
      <c r="F52" s="456"/>
      <c r="G52" s="456"/>
      <c r="H52" s="456"/>
      <c r="I52" s="162"/>
      <c r="R52" s="463"/>
      <c r="S52" s="479"/>
      <c r="T52" s="486" t="s">
        <v>490</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0">
      <c r="A53" s="525" t="s">
        <v>248</v>
      </c>
      <c r="B53" s="525" t="s">
        <v>249</v>
      </c>
      <c r="C53" s="525" t="s">
        <v>250</v>
      </c>
      <c r="D53" s="525" t="s">
        <v>251</v>
      </c>
      <c r="E53" s="456"/>
      <c r="F53" s="456"/>
      <c r="G53" s="456"/>
      <c r="H53" s="447"/>
      <c r="R53" s="448"/>
      <c r="S53" s="546"/>
      <c r="T53" s="547"/>
      <c r="U53" s="548"/>
      <c r="V53" s="548"/>
      <c r="W53" s="548"/>
      <c r="X53" s="548"/>
      <c r="Y53" s="548"/>
      <c r="Z53" s="548"/>
      <c r="AA53" s="548"/>
      <c r="AB53" s="548"/>
      <c r="AC53" s="548"/>
      <c r="AD53" s="548"/>
      <c r="AE53" s="548"/>
      <c r="AF53" s="548"/>
      <c r="AG53" s="548"/>
      <c r="AH53" s="548"/>
      <c r="AI53" s="548"/>
      <c r="AJ53" s="548"/>
      <c r="AK53" s="548"/>
      <c r="AL53" s="548"/>
      <c r="AM53" s="549"/>
      <c r="AP53" s="151" t="str">
        <f>IF(T53="","",T53)</f>
        <v/>
      </c>
      <c r="AS53" s="79">
        <v>0</v>
      </c>
    </row>
    <row customHeight="1" ht="1.05">
      <c r="A54" s="135" t="s">
        <v>248</v>
      </c>
      <c r="B54" s="135" t="s">
        <v>249</v>
      </c>
      <c r="C54" s="135" t="s">
        <v>250</v>
      </c>
      <c r="E54" s="456"/>
      <c r="F54" s="456"/>
      <c r="G54" s="447"/>
      <c r="T54" s="491" t="s">
        <v>492</v>
      </c>
      <c r="AP54" s="151" t="str">
        <f>IF(T54="","",T54)</f>
        <v>Добавить источник для дифференциации</v>
      </c>
      <c r="AS54" s="138">
        <v>1</v>
      </c>
    </row>
    <row customHeight="1" ht="1.05">
      <c r="A55" s="135" t="s">
        <v>248</v>
      </c>
      <c r="B55" s="135" t="s">
        <v>249</v>
      </c>
      <c r="E55" s="456"/>
      <c r="F55" s="447"/>
      <c r="T55" s="491" t="s">
        <v>493</v>
      </c>
      <c r="AP55" s="151" t="str">
        <f>IF(T55="","",T55)</f>
        <v>Добавить централизованную систему для дифференциации</v>
      </c>
      <c r="AS55" s="138">
        <v>1</v>
      </c>
    </row>
    <row customHeight="1" ht="1.05">
      <c r="A56" s="135" t="s">
        <v>248</v>
      </c>
      <c r="E56" s="447"/>
      <c r="T56" s="491" t="s">
        <v>494</v>
      </c>
      <c r="AP56" s="151" t="str">
        <f>IF(T56="","",T56)</f>
        <v>Добавить территорию для дифференциации</v>
      </c>
      <c r="AS56" s="138">
        <v>1</v>
      </c>
    </row>
    <row customHeight="1" ht="1.05">
      <c r="T57" s="491" t="s">
        <v>526</v>
      </c>
      <c r="AP57" s="151" t="str">
        <f>IF(T57="","",T57)</f>
        <v>Добавить наименование тарифа</v>
      </c>
      <c r="AS57" s="138">
        <v>1</v>
      </c>
    </row>
    <row customHeight="1" ht="11.549999999999999">
      <c r="AS58" s="79">
        <v>11</v>
      </c>
    </row>
    <row customHeight="1" ht="19.95">
      <c r="AS59" s="79">
        <v>19</v>
      </c>
    </row>
    <row customHeight="1" ht="29.25">
      <c r="AS60" s="79">
        <v>28</v>
      </c>
    </row>
    <row customHeight="1" ht="42">
      <c r="AS61" s="79">
        <v>40</v>
      </c>
    </row>
    <row customHeight="1" ht="14.699999999999998">
      <c r="AS62" s="79">
        <v>14</v>
      </c>
    </row>
    <row customHeight="1" ht="21">
      <c r="AS63" s="79">
        <v>20</v>
      </c>
    </row>
    <row customHeight="1" ht="29.25">
      <c r="AS64" s="79">
        <v>28</v>
      </c>
    </row>
    <row customHeight="1" ht="35.699999999999996">
      <c r="AS65" s="79">
        <v>34</v>
      </c>
    </row>
    <row customHeight="1" ht="22.5" hidden="1">
      <c r="A66" s="100" t="s">
        <v>81</v>
      </c>
      <c r="B66" s="100">
        <v>0</v>
      </c>
      <c r="C66" s="100">
        <v>0</v>
      </c>
      <c r="D66" s="100">
        <v>0</v>
      </c>
      <c r="E66" s="100">
        <v>0</v>
      </c>
      <c r="F66" s="100">
        <v>0</v>
      </c>
      <c r="G66" s="100">
        <v>0</v>
      </c>
      <c r="H66" s="100">
        <v>0</v>
      </c>
      <c r="I66" s="100">
        <v>0</v>
      </c>
      <c r="J66" s="100">
        <v>0</v>
      </c>
      <c r="K66" s="100">
        <v>0</v>
      </c>
      <c r="L66" s="170">
        <v>0</v>
      </c>
      <c r="M66" s="104">
        <v>0</v>
      </c>
      <c r="N66" s="104">
        <v>0</v>
      </c>
      <c r="O66" s="104">
        <v>0</v>
      </c>
      <c r="P66" s="530">
        <v>0</v>
      </c>
      <c r="Q66" s="531">
        <v>3</v>
      </c>
      <c r="R66" s="531">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8">
        <v>10</v>
      </c>
      <c r="AO66" s="138">
        <v>10</v>
      </c>
      <c r="AP66" s="138">
        <v>10</v>
      </c>
      <c r="AQ66" s="138">
        <v>10</v>
      </c>
      <c r="AR66" s="138">
        <v>10</v>
      </c>
      <c r="AS66" s="7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166585-3F09-9C9F-2B89-0.79EEC45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3436" width="10.57421875" hidden="1"/>
    <col min="2" max="2" style="3437" width="11.00390625" hidden="1" customWidth="1"/>
    <col min="3" max="3" style="3438" width="10.57421875" hidden="1"/>
    <col min="4" max="4" style="3439" width="11.8515625" hidden="1" customWidth="1"/>
    <col min="5" max="5" style="3440" width="10.00390625" hidden="1" customWidth="1"/>
    <col min="6" max="6" style="3441" width="8.7109375" hidden="1" customWidth="1"/>
    <col min="7" max="7" style="3442" width="7.57421875" hidden="1" customWidth="1"/>
    <col min="8" max="8" style="3443" width="11.421875" hidden="1" customWidth="1"/>
    <col min="9" max="9" style="3444" width="12.00390625" hidden="1" customWidth="1"/>
    <col min="10" max="10" style="3445" width="9.8515625" hidden="1" customWidth="1"/>
    <col min="11" max="11" style="3446" width="11.421875" hidden="1" customWidth="1"/>
    <col min="12" max="12" style="3447" width="19.140625" hidden="1" customWidth="1"/>
    <col min="13" max="13" style="3448" width="12.28125" hidden="1" customWidth="1"/>
    <col min="14" max="14" style="3449" width="12.28125" hidden="1" customWidth="1"/>
    <col min="15" max="15" style="3450" width="23.421875" hidden="1" customWidth="1"/>
    <col min="16" max="16" style="3451" width="3.7109375" hidden="1" customWidth="1"/>
    <col min="17" max="17" style="3452" width="3.00390625" customWidth="1"/>
    <col min="18" max="18" style="3453" width="3.00390625" customWidth="1"/>
    <col min="19" max="19" style="3454" width="12.00390625" customWidth="1"/>
    <col min="20" max="20" style="3455" width="31.00390625" customWidth="1"/>
    <col min="21" max="21" style="3456" width="0.140625" customWidth="1"/>
    <col min="22" max="22" style="3457" width="24.7109375" hidden="1" customWidth="1"/>
    <col min="23" max="23" style="3458" width="0.140625" hidden="1" customWidth="1"/>
    <col min="24" max="24" style="3459" width="24.7109375" hidden="1" customWidth="1"/>
    <col min="25" max="25" style="3460" width="24.7109375" hidden="1" customWidth="1"/>
    <col min="26" max="26" style="3461" width="11.7109375" hidden="1" customWidth="1"/>
    <col min="27" max="27" style="3462" width="3.7109375" hidden="1" customWidth="1"/>
    <col min="28" max="28" style="3463" width="11.7109375" hidden="1" customWidth="1"/>
    <col min="29" max="29" style="3464" width="8.57421875" hidden="1" customWidth="1"/>
    <col min="30" max="30" style="3465" width="24.7109375" customWidth="1"/>
    <col min="31" max="31" style="3466" width="0.140625" customWidth="1"/>
    <col min="32" max="32" style="3467" width="24.00390625" customWidth="1"/>
    <col min="33" max="33" style="3468" width="24.00390625" customWidth="1"/>
    <col min="34" max="34" style="3469" width="11.00390625" customWidth="1"/>
    <col min="35" max="35" style="3470" width="3.7109375" customWidth="1"/>
    <col min="36" max="36" style="3471" width="11.00390625" customWidth="1"/>
    <col min="37" max="37" style="3472" width="8.57421875" hidden="1" customWidth="1"/>
    <col min="38" max="38" style="3473" width="4.00390625" customWidth="1"/>
    <col min="39" max="39" style="3474" width="115.00390625" customWidth="1"/>
    <col min="40" max="40" style="3475" width="10.00390625" customWidth="1"/>
    <col min="41" max="41" style="3476" width="10.00390625" customWidth="1"/>
    <col min="42" max="42" style="3477" width="10.00390625" customWidth="1"/>
    <col min="43" max="43" style="3478" width="10.00390625" customWidth="1"/>
    <col min="44" max="44" style="3479" width="10.00390625" customWidth="1"/>
    <col min="45" max="45" style="3480" width="10.57421875" hidden="1"/>
  </cols>
  <sheetData>
    <row customHeight="1" ht="22.5" hidden="1">
      <c r="AS1" s="79" t="s">
        <v>14</v>
      </c>
    </row>
    <row customHeight="1" ht="21" hidden="1">
      <c r="E2" s="447">
        <v>1</v>
      </c>
      <c r="R2" s="448"/>
      <c r="S2" s="449">
        <f>INDEX(PT_DIFFERENTIATION_NUM_NTAR,MATCH(A2,PT_DIFFERENTIATION_NTAR_ID,0))</f>
      </c>
      <c r="T2" s="450" t="s">
        <v>209</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474</v>
      </c>
      <c r="AP2" s="151" t="str">
        <f>IF(T2="","",T2)</f>
        <v>Наименование тарифа</v>
      </c>
      <c r="AS2" s="79">
        <v>0</v>
      </c>
    </row>
    <row customHeight="1" ht="21" hidden="1">
      <c r="E3" s="456"/>
      <c r="F3" s="447">
        <v>1</v>
      </c>
      <c r="Q3" s="457"/>
      <c r="R3" s="458"/>
      <c r="S3" s="449">
        <f>INDEX(PT_DIFFERENTIATION_NUM_TER,MATCH(B3,PT_DIFFERENTIATION_TER_ID,0))</f>
      </c>
      <c r="T3" s="459" t="s">
        <v>475</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476</v>
      </c>
      <c r="AP3" s="151" t="str">
        <f>IF(T3="","",T3)</f>
        <v>Территория действия тарифа</v>
      </c>
      <c r="AS3" s="79">
        <v>0</v>
      </c>
    </row>
    <row customHeight="1" ht="23.25" hidden="1">
      <c r="E4" s="456"/>
      <c r="F4" s="456"/>
      <c r="G4" s="447">
        <v>1</v>
      </c>
      <c r="Q4" s="457"/>
      <c r="R4" s="458"/>
      <c r="S4" s="551">
        <f>INDEX(PT_DIFFERENTIATION_NUM_CS,MATCH(C4,PT_DIFFERENTIATION_CS_ID,0))</f>
      </c>
      <c r="T4" s="552" t="s">
        <v>477</v>
      </c>
      <c r="U4" s="553"/>
      <c r="V4" s="554"/>
      <c r="W4" s="555"/>
      <c r="X4" s="555"/>
      <c r="Y4" s="555"/>
      <c r="Z4" s="555"/>
      <c r="AA4" s="555"/>
      <c r="AB4" s="555"/>
      <c r="AC4" s="556"/>
      <c r="AD4" s="554">
        <f>INDEX(PT_DIFFERENTIATION_CS,MATCH(C4,PT_DIFFERENTIATION_CS_ID,0))</f>
      </c>
      <c r="AE4" s="555"/>
      <c r="AF4" s="555"/>
      <c r="AG4" s="555"/>
      <c r="AH4" s="555"/>
      <c r="AI4" s="555"/>
      <c r="AJ4" s="555"/>
      <c r="AK4" s="555"/>
      <c r="AL4" s="556"/>
      <c r="AM4" s="455" t="s">
        <v>478</v>
      </c>
      <c r="AP4" s="151" t="str">
        <f>IF(T4="","",T4)</f>
        <v>Наименование системы теплоснабжения </v>
      </c>
      <c r="AS4" s="79">
        <v>0</v>
      </c>
    </row>
    <row customHeight="1" ht="21" hidden="1">
      <c r="E5" s="456"/>
      <c r="F5" s="456"/>
      <c r="G5" s="456"/>
      <c r="H5" s="447">
        <v>1</v>
      </c>
      <c r="Q5" s="457"/>
      <c r="S5" s="449">
        <f>INDEX(PT_DIFFERENTIATION_NUM_IST_TE,MATCH(D5,PT_DIFFERENTIATION_IST_TE_ID,0))</f>
      </c>
      <c r="T5" s="461" t="s">
        <v>479</v>
      </c>
      <c r="U5" s="451"/>
      <c r="V5" s="557"/>
      <c r="W5" s="557"/>
      <c r="X5" s="557"/>
      <c r="Y5" s="557"/>
      <c r="Z5" s="557"/>
      <c r="AA5" s="557"/>
      <c r="AB5" s="557"/>
      <c r="AC5" s="557"/>
      <c r="AD5" s="557">
        <f>INDEX(PT_DIFFERENTIATION_IST_TE,MATCH(D5,PT_DIFFERENTIATION_IST_TE_ID,0))</f>
      </c>
      <c r="AE5" s="557"/>
      <c r="AF5" s="557"/>
      <c r="AG5" s="557"/>
      <c r="AH5" s="557"/>
      <c r="AI5" s="557"/>
      <c r="AJ5" s="557"/>
      <c r="AK5" s="557"/>
      <c r="AL5" s="557"/>
      <c r="AM5" s="558" t="s">
        <v>480</v>
      </c>
      <c r="AP5" s="151" t="str">
        <f>IF(T5="","",T5)</f>
        <v>Источник тепловой энергии  </v>
      </c>
      <c r="AS5" s="79">
        <v>0</v>
      </c>
    </row>
    <row customHeight="1" ht="0.75" hidden="1">
      <c r="E6" s="456"/>
      <c r="F6" s="456"/>
      <c r="G6" s="456"/>
      <c r="H6" s="456"/>
      <c r="I6" s="162">
        <f>S5&amp;".1"</f>
      </c>
      <c r="L6" s="462" t="s">
        <v>481</v>
      </c>
      <c r="P6" s="136">
        <v>1</v>
      </c>
      <c r="S6" s="330"/>
      <c r="T6" s="540"/>
      <c r="U6" s="541"/>
      <c r="V6" s="330"/>
      <c r="W6" s="330"/>
      <c r="X6" s="330"/>
      <c r="Y6" s="330"/>
      <c r="Z6" s="330"/>
      <c r="AA6" s="330"/>
      <c r="AB6" s="330"/>
      <c r="AC6" s="330"/>
      <c r="AD6" s="330"/>
      <c r="AE6" s="330"/>
      <c r="AF6" s="330"/>
      <c r="AG6" s="330"/>
      <c r="AH6" s="330"/>
      <c r="AI6" s="330"/>
      <c r="AJ6" s="330"/>
      <c r="AK6" s="330"/>
      <c r="AL6" s="330"/>
      <c r="AM6" s="559"/>
      <c r="AP6" s="151" t="str">
        <f>IF(T6="","",T6)</f>
        <v/>
      </c>
      <c r="AS6" s="79">
        <v>0</v>
      </c>
    </row>
    <row customHeight="1" ht="84" hidden="1">
      <c r="E7" s="456"/>
      <c r="F7" s="456"/>
      <c r="G7" s="456"/>
      <c r="H7" s="456"/>
      <c r="I7" s="467"/>
      <c r="J7" s="162">
        <f>I6&amp;".1"</f>
      </c>
      <c r="L7" s="462" t="s">
        <v>484</v>
      </c>
      <c r="Q7" s="136">
        <v>1</v>
      </c>
      <c r="S7" s="449">
        <f>$J7</f>
      </c>
      <c r="T7" s="469" t="s">
        <v>485</v>
      </c>
      <c r="U7" s="451"/>
      <c r="V7" s="560"/>
      <c r="W7" s="560"/>
      <c r="X7" s="560"/>
      <c r="Y7" s="560"/>
      <c r="Z7" s="560"/>
      <c r="AA7" s="560"/>
      <c r="AB7" s="560"/>
      <c r="AC7" s="560"/>
      <c r="AD7" s="560"/>
      <c r="AE7" s="560"/>
      <c r="AF7" s="560"/>
      <c r="AG7" s="560"/>
      <c r="AH7" s="560"/>
      <c r="AI7" s="560"/>
      <c r="AJ7" s="560"/>
      <c r="AK7" s="560"/>
      <c r="AL7" s="560"/>
      <c r="AM7" s="558" t="s">
        <v>486</v>
      </c>
      <c r="AP7" s="151" t="str">
        <f>IF(T7="","",T7)</f>
        <v>Группа потребителей</v>
      </c>
      <c r="AS7" s="79">
        <v>0</v>
      </c>
    </row>
    <row customHeight="1" ht="11.25" hidden="1">
      <c r="E8" s="456"/>
      <c r="F8" s="456"/>
      <c r="G8" s="456"/>
      <c r="H8" s="456"/>
      <c r="I8" s="467"/>
      <c r="J8" s="467"/>
      <c r="K8" s="162">
        <f>J7&amp;".1"</f>
      </c>
      <c r="L8" s="462" t="s">
        <v>487</v>
      </c>
      <c r="R8" s="468">
        <v>1</v>
      </c>
      <c r="S8" s="561">
        <f>$K8</f>
      </c>
      <c r="T8" s="562"/>
      <c r="U8" s="563"/>
      <c r="V8" s="564"/>
      <c r="W8" s="529"/>
      <c r="X8" s="564"/>
      <c r="Y8" s="565"/>
      <c r="Z8" s="566"/>
      <c r="AA8" s="210" t="s">
        <v>61</v>
      </c>
      <c r="AB8" s="566"/>
      <c r="AC8" s="210" t="s">
        <v>61</v>
      </c>
      <c r="AD8" s="564"/>
      <c r="AE8" s="529"/>
      <c r="AF8" s="564"/>
      <c r="AG8" s="565"/>
      <c r="AH8" s="566"/>
      <c r="AI8" s="210" t="s">
        <v>61</v>
      </c>
      <c r="AJ8" s="566"/>
      <c r="AK8" s="210" t="s">
        <v>61</v>
      </c>
      <c r="AL8" s="529"/>
      <c r="AM8" s="475" t="s">
        <v>488</v>
      </c>
      <c r="AN8" s="138">
        <f>STRCHECKDATE(V9:AL9)</f>
      </c>
      <c r="AP8" s="151" t="str">
        <f>IF(T8="","",T8)</f>
        <v/>
      </c>
      <c r="AS8" s="79">
        <v>0</v>
      </c>
    </row>
    <row customHeight="1" ht="0.7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1.25" hidden="1">
      <c r="E10" s="456"/>
      <c r="F10" s="456"/>
      <c r="G10" s="456"/>
      <c r="H10" s="456"/>
      <c r="I10" s="467"/>
      <c r="J10" s="162"/>
      <c r="R10" s="463"/>
      <c r="S10" s="479"/>
      <c r="T10" s="483" t="s">
        <v>489</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1.25" hidden="1">
      <c r="E11" s="456"/>
      <c r="F11" s="456"/>
      <c r="G11" s="456"/>
      <c r="H11" s="456"/>
      <c r="I11" s="162"/>
      <c r="R11" s="463"/>
      <c r="S11" s="479"/>
      <c r="T11" s="486" t="s">
        <v>490</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0.75" hidden="1">
      <c r="E12" s="456"/>
      <c r="F12" s="456"/>
      <c r="G12" s="456"/>
      <c r="H12" s="447"/>
      <c r="R12" s="448"/>
      <c r="S12" s="546"/>
      <c r="T12" s="547"/>
      <c r="U12" s="548"/>
      <c r="V12" s="548"/>
      <c r="W12" s="548"/>
      <c r="X12" s="548"/>
      <c r="Y12" s="548"/>
      <c r="Z12" s="548"/>
      <c r="AA12" s="548"/>
      <c r="AB12" s="548"/>
      <c r="AC12" s="548"/>
      <c r="AD12" s="548"/>
      <c r="AE12" s="548"/>
      <c r="AF12" s="548"/>
      <c r="AG12" s="548"/>
      <c r="AH12" s="548"/>
      <c r="AI12" s="548"/>
      <c r="AJ12" s="548"/>
      <c r="AK12" s="548"/>
      <c r="AL12" s="548"/>
      <c r="AM12" s="549"/>
      <c r="AP12" s="151" t="str">
        <f>IF(T12="","",T12)</f>
        <v/>
      </c>
      <c r="AS12" s="79">
        <v>0</v>
      </c>
    </row>
    <row customHeight="1" ht="0.75" hidden="1">
      <c r="E13" s="456"/>
      <c r="F13" s="456"/>
      <c r="G13" s="447"/>
      <c r="S13" s="487"/>
      <c r="T13" s="488" t="s">
        <v>492</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0.75" hidden="1">
      <c r="E14" s="456"/>
      <c r="F14" s="447"/>
      <c r="T14" s="490" t="s">
        <v>493</v>
      </c>
      <c r="AP14" s="151" t="str">
        <f>IF(T14="","",T14)</f>
        <v>Добавить централизованную систему для дифференциации</v>
      </c>
      <c r="AS14" s="138">
        <v>0</v>
      </c>
    </row>
    <row customHeight="1" ht="0.75" hidden="1">
      <c r="E15" s="447"/>
      <c r="T15" s="491" t="s">
        <v>494</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495</v>
      </c>
      <c r="Z20" s="496"/>
      <c r="AB20" s="496"/>
      <c r="AH20" s="496"/>
      <c r="AJ20" s="496"/>
      <c r="AS20" s="100">
        <v>0</v>
      </c>
    </row>
    <row customHeight="1" ht="14.25" hidden="1">
      <c r="AS21" s="100">
        <v>0</v>
      </c>
    </row>
    <row customHeight="1" ht="14.25" hidden="1">
      <c r="O22" s="462" t="s">
        <v>496</v>
      </c>
      <c r="T22" s="100" t="s">
        <v>497</v>
      </c>
      <c r="AA22" s="218" t="s">
        <v>498</v>
      </c>
      <c r="AC22" s="218" t="s">
        <v>499</v>
      </c>
      <c r="AD22" s="100" t="s">
        <v>497</v>
      </c>
      <c r="AI22" s="218" t="s">
        <v>500</v>
      </c>
      <c r="AK22" s="218" t="s">
        <v>499</v>
      </c>
      <c r="AS22" s="100">
        <v>0</v>
      </c>
    </row>
    <row customHeight="1" ht="14.25" hidden="1">
      <c r="AS23" s="79">
        <v>0</v>
      </c>
    </row>
    <row customHeight="1" ht="14.25" hidden="1">
      <c r="AS24" s="79">
        <v>0</v>
      </c>
    </row>
    <row customHeight="1" ht="14.699999999999998">
      <c r="Q25" s="497"/>
      <c r="R25" s="497"/>
      <c r="S25" s="498"/>
      <c r="T25" s="101"/>
      <c r="U25" s="101"/>
      <c r="AS25" s="79">
        <v>14</v>
      </c>
    </row>
    <row customHeight="1" ht="54.75">
      <c r="Q26" s="497"/>
      <c r="R26" s="497"/>
      <c r="S26" s="28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86"/>
      <c r="U26" s="286"/>
      <c r="V26" s="286"/>
      <c r="W26" s="286"/>
      <c r="X26" s="286"/>
      <c r="Y26" s="286"/>
      <c r="Z26" s="286"/>
      <c r="AA26" s="286"/>
      <c r="AB26" s="286"/>
      <c r="AC26" s="286"/>
      <c r="AD26" s="286"/>
      <c r="AE26" s="286"/>
      <c r="AF26" s="286"/>
      <c r="AG26" s="286"/>
      <c r="AH26" s="286"/>
      <c r="AI26" s="286"/>
      <c r="AJ26" s="286"/>
      <c r="AS26" s="79">
        <v>52</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501</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502</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503</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18.75" hidden="1">
      <c r="S35" s="500" t="s">
        <v>504</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505</v>
      </c>
      <c r="AK36" s="138" t="s">
        <v>505</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378</v>
      </c>
      <c r="T38" s="152"/>
      <c r="U38" s="152"/>
      <c r="V38" s="152"/>
      <c r="W38" s="152"/>
      <c r="X38" s="152"/>
      <c r="Y38" s="152"/>
      <c r="Z38" s="152"/>
      <c r="AA38" s="152"/>
      <c r="AB38" s="152"/>
      <c r="AC38" s="152"/>
      <c r="AD38" s="152"/>
      <c r="AE38" s="152"/>
      <c r="AF38" s="152"/>
      <c r="AG38" s="152"/>
      <c r="AH38" s="152"/>
      <c r="AI38" s="152"/>
      <c r="AJ38" s="152"/>
      <c r="AK38" s="152"/>
      <c r="AL38" s="152"/>
      <c r="AM38" s="152" t="s">
        <v>379</v>
      </c>
      <c r="AS38" s="79">
        <v>14</v>
      </c>
    </row>
    <row customHeight="1" ht="14.699999999999998">
      <c r="Q39" s="497"/>
      <c r="R39" s="497"/>
      <c r="S39" s="449" t="s">
        <v>87</v>
      </c>
      <c r="T39" s="326" t="s">
        <v>506</v>
      </c>
      <c r="U39" s="506"/>
      <c r="V39" s="507" t="s">
        <v>507</v>
      </c>
      <c r="W39" s="508"/>
      <c r="X39" s="508"/>
      <c r="Y39" s="508"/>
      <c r="Z39" s="508"/>
      <c r="AA39" s="508"/>
      <c r="AB39" s="509"/>
      <c r="AC39" s="510" t="s">
        <v>508</v>
      </c>
      <c r="AD39" s="507" t="s">
        <v>507</v>
      </c>
      <c r="AE39" s="508"/>
      <c r="AF39" s="508"/>
      <c r="AG39" s="508"/>
      <c r="AH39" s="508"/>
      <c r="AI39" s="508"/>
      <c r="AJ39" s="509"/>
      <c r="AK39" s="510" t="s">
        <v>509</v>
      </c>
      <c r="AL39" s="511" t="s">
        <v>510</v>
      </c>
      <c r="AM39" s="152"/>
      <c r="AS39" s="79">
        <v>14</v>
      </c>
    </row>
    <row customHeight="1" ht="35.699999999999996">
      <c r="Q40" s="497"/>
      <c r="R40" s="497"/>
      <c r="S40" s="449"/>
      <c r="T40" s="326"/>
      <c r="U40" s="512"/>
      <c r="V40" s="291" t="s">
        <v>511</v>
      </c>
      <c r="W40" s="513"/>
      <c r="X40" s="84" t="s">
        <v>513</v>
      </c>
      <c r="Y40" s="83"/>
      <c r="Z40" s="84" t="s">
        <v>514</v>
      </c>
      <c r="AA40" s="142"/>
      <c r="AB40" s="83"/>
      <c r="AC40" s="514"/>
      <c r="AD40" s="291" t="s">
        <v>528</v>
      </c>
      <c r="AE40" s="513"/>
      <c r="AF40" s="84" t="s">
        <v>513</v>
      </c>
      <c r="AG40" s="83"/>
      <c r="AH40" s="84" t="s">
        <v>514</v>
      </c>
      <c r="AI40" s="142"/>
      <c r="AJ40" s="83"/>
      <c r="AK40" s="514"/>
      <c r="AL40" s="515"/>
      <c r="AM40" s="152"/>
      <c r="AS40" s="79">
        <v>34</v>
      </c>
    </row>
    <row customHeight="1" ht="35.699999999999996">
      <c r="B41" s="218" t="s">
        <v>221</v>
      </c>
      <c r="C41" s="218" t="s">
        <v>222</v>
      </c>
      <c r="D41" s="218" t="s">
        <v>223</v>
      </c>
      <c r="E41" s="462" t="s">
        <v>515</v>
      </c>
      <c r="F41" s="462" t="s">
        <v>516</v>
      </c>
      <c r="G41" s="462" t="s">
        <v>517</v>
      </c>
      <c r="H41" s="462" t="s">
        <v>518</v>
      </c>
      <c r="I41" s="462" t="s">
        <v>519</v>
      </c>
      <c r="J41" s="462" t="s">
        <v>520</v>
      </c>
      <c r="K41" s="462" t="s">
        <v>521</v>
      </c>
      <c r="L41" s="462" t="s">
        <v>496</v>
      </c>
      <c r="Q41" s="497"/>
      <c r="R41" s="497"/>
      <c r="S41" s="449"/>
      <c r="T41" s="326"/>
      <c r="U41" s="516"/>
      <c r="V41" s="157"/>
      <c r="W41" s="173"/>
      <c r="X41" s="246" t="s">
        <v>522</v>
      </c>
      <c r="Y41" s="246" t="s">
        <v>523</v>
      </c>
      <c r="Z41" s="246" t="s">
        <v>524</v>
      </c>
      <c r="AA41" s="388" t="s">
        <v>525</v>
      </c>
      <c r="AB41" s="390"/>
      <c r="AC41" s="517"/>
      <c r="AD41" s="157"/>
      <c r="AE41" s="173"/>
      <c r="AF41" s="246" t="s">
        <v>522</v>
      </c>
      <c r="AG41" s="246" t="s">
        <v>523</v>
      </c>
      <c r="AH41" s="246" t="s">
        <v>524</v>
      </c>
      <c r="AI41" s="388" t="s">
        <v>525</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260</v>
      </c>
      <c r="E43" s="447">
        <v>1</v>
      </c>
      <c r="R43" s="448"/>
      <c r="S43" s="449">
        <f>INDEX(PT_DIFFERENTIATION_NUM_NTAR,MATCH(A43,PT_DIFFERENTIATION_NTAR_ID,0))</f>
        <v>0</v>
      </c>
      <c r="T43" s="450" t="s">
        <v>209</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260</v>
      </c>
      <c r="B44" s="525" t="s">
        <v>261</v>
      </c>
      <c r="E44" s="456"/>
      <c r="F44" s="447">
        <v>1</v>
      </c>
      <c r="Q44" s="457"/>
      <c r="R44" s="458"/>
      <c r="S44" s="449" t="str">
        <f>INDEX(PT_DIFFERENTIATION_NUM_TER,MATCH(B44,PT_DIFFERENTIATION_TER_ID,0))</f>
        <v>.</v>
      </c>
      <c r="T44" s="459" t="s">
        <v>475</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476</v>
      </c>
      <c r="AP44" s="151" t="str">
        <f>IF(T44="","",T44)</f>
        <v>Территория действия тарифа</v>
      </c>
      <c r="AS44" s="79">
        <v>21</v>
      </c>
    </row>
    <row customHeight="1" ht="24">
      <c r="A45" s="525" t="s">
        <v>260</v>
      </c>
      <c r="B45" s="525" t="s">
        <v>261</v>
      </c>
      <c r="C45" s="525" t="s">
        <v>262</v>
      </c>
      <c r="E45" s="456"/>
      <c r="F45" s="456"/>
      <c r="G45" s="447">
        <v>1</v>
      </c>
      <c r="Q45" s="457"/>
      <c r="R45" s="458"/>
      <c r="S45" s="449" t="str">
        <f>INDEX(PT_DIFFERENTIATION_NUM_CS,MATCH(C45,PT_DIFFERENTIATION_CS_ID,0))</f>
        <v>..</v>
      </c>
      <c r="T45" s="460" t="s">
        <v>477</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478</v>
      </c>
      <c r="AP45" s="151" t="str">
        <f>IF(T45="","",T45)</f>
        <v>Наименование системы теплоснабжения </v>
      </c>
      <c r="AS45" s="79">
        <v>23</v>
      </c>
    </row>
    <row customHeight="1" ht="22.049999999999997">
      <c r="A46" s="525" t="s">
        <v>260</v>
      </c>
      <c r="B46" s="525" t="s">
        <v>261</v>
      </c>
      <c r="C46" s="525" t="s">
        <v>262</v>
      </c>
      <c r="D46" s="525" t="s">
        <v>263</v>
      </c>
      <c r="E46" s="456"/>
      <c r="F46" s="456"/>
      <c r="G46" s="456"/>
      <c r="H46" s="447">
        <v>1</v>
      </c>
      <c r="Q46" s="457"/>
      <c r="R46" s="458"/>
      <c r="S46" s="449" t="str">
        <f>INDEX(PT_DIFFERENTIATION_NUM_IST_TE,MATCH(D46,PT_DIFFERENTIATION_IST_TE_ID,0))</f>
        <v>...</v>
      </c>
      <c r="T46" s="461" t="s">
        <v>479</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480</v>
      </c>
      <c r="AP46" s="151" t="str">
        <f>IF(T46="","",T46)</f>
        <v>Источник тепловой энергии  </v>
      </c>
      <c r="AS46" s="79">
        <v>21</v>
      </c>
    </row>
    <row customHeight="1" ht="0">
      <c r="A47" s="135" t="s">
        <v>260</v>
      </c>
      <c r="B47" s="135" t="s">
        <v>261</v>
      </c>
      <c r="C47" s="135" t="s">
        <v>262</v>
      </c>
      <c r="D47" s="135" t="s">
        <v>263</v>
      </c>
      <c r="E47" s="456"/>
      <c r="F47" s="456"/>
      <c r="G47" s="456"/>
      <c r="H47" s="456"/>
      <c r="I47" s="162" t="str">
        <f>S46&amp;".1"</f>
        <v>....1</v>
      </c>
      <c r="L47" s="550" t="s">
        <v>481</v>
      </c>
      <c r="P47" s="136">
        <v>1</v>
      </c>
      <c r="R47" s="463"/>
      <c r="S47" s="330"/>
      <c r="T47" s="540"/>
      <c r="U47" s="541"/>
      <c r="V47" s="542"/>
      <c r="W47" s="543"/>
      <c r="X47" s="543"/>
      <c r="Y47" s="543"/>
      <c r="Z47" s="543"/>
      <c r="AA47" s="543"/>
      <c r="AB47" s="543"/>
      <c r="AC47" s="544"/>
      <c r="AD47" s="542"/>
      <c r="AE47" s="543"/>
      <c r="AF47" s="543"/>
      <c r="AG47" s="543"/>
      <c r="AH47" s="543"/>
      <c r="AI47" s="543"/>
      <c r="AJ47" s="543"/>
      <c r="AK47" s="543"/>
      <c r="AL47" s="544"/>
      <c r="AM47" s="545"/>
      <c r="AP47" s="151" t="str">
        <f>IF(T47="","",T47)</f>
        <v/>
      </c>
      <c r="AS47" s="138">
        <v>0</v>
      </c>
    </row>
    <row customHeight="1" ht="22.049999999999997">
      <c r="A48" s="525" t="s">
        <v>260</v>
      </c>
      <c r="B48" s="525" t="s">
        <v>261</v>
      </c>
      <c r="C48" s="525" t="s">
        <v>262</v>
      </c>
      <c r="D48" s="525" t="s">
        <v>263</v>
      </c>
      <c r="E48" s="456"/>
      <c r="F48" s="456"/>
      <c r="G48" s="456"/>
      <c r="H48" s="456"/>
      <c r="I48" s="467"/>
      <c r="J48" s="162" t="str">
        <f>S46&amp;".1"</f>
        <v>....1</v>
      </c>
      <c r="L48" s="462" t="s">
        <v>484</v>
      </c>
      <c r="Q48" s="136">
        <v>1</v>
      </c>
      <c r="R48" s="468"/>
      <c r="S48" s="449" t="str">
        <f>$J48</f>
        <v>....1</v>
      </c>
      <c r="T48" s="469" t="s">
        <v>485</v>
      </c>
      <c r="U48" s="451"/>
      <c r="V48" s="405"/>
      <c r="W48" s="465"/>
      <c r="X48" s="465"/>
      <c r="Y48" s="465"/>
      <c r="Z48" s="465"/>
      <c r="AA48" s="465"/>
      <c r="AB48" s="465"/>
      <c r="AC48" s="466"/>
      <c r="AD48" s="405"/>
      <c r="AE48" s="465"/>
      <c r="AF48" s="465"/>
      <c r="AG48" s="465"/>
      <c r="AH48" s="465"/>
      <c r="AI48" s="465"/>
      <c r="AJ48" s="465"/>
      <c r="AK48" s="465"/>
      <c r="AL48" s="466"/>
      <c r="AM48" s="455" t="s">
        <v>486</v>
      </c>
      <c r="AP48" s="151" t="str">
        <f>IF(T48="","",T48)</f>
        <v>Группа потребителей</v>
      </c>
      <c r="AS48" s="79">
        <v>21</v>
      </c>
    </row>
    <row customHeight="1" ht="22.049999999999997">
      <c r="A49" s="525" t="s">
        <v>260</v>
      </c>
      <c r="B49" s="525" t="s">
        <v>261</v>
      </c>
      <c r="C49" s="525" t="s">
        <v>262</v>
      </c>
      <c r="D49" s="525" t="s">
        <v>263</v>
      </c>
      <c r="E49" s="456"/>
      <c r="F49" s="456"/>
      <c r="G49" s="456"/>
      <c r="H49" s="456"/>
      <c r="I49" s="467"/>
      <c r="J49" s="467"/>
      <c r="K49" s="162" t="str">
        <f>J48&amp;".1"</f>
        <v>....1.1</v>
      </c>
      <c r="L49" s="462" t="s">
        <v>487</v>
      </c>
      <c r="R49" s="468">
        <v>1</v>
      </c>
      <c r="S49" s="449" t="str">
        <f>$K49</f>
        <v>....1.1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529</v>
      </c>
      <c r="AN49" s="138">
        <f>STRCHECKDATE(V50:AL50)</f>
      </c>
      <c r="AP49" s="151" t="str">
        <f>IF(T49="","",T49)</f>
        <v/>
      </c>
      <c r="AS49" s="79">
        <v>21</v>
      </c>
    </row>
    <row customHeight="1" ht="1.05">
      <c r="A50" s="525" t="s">
        <v>260</v>
      </c>
      <c r="B50" s="525" t="s">
        <v>261</v>
      </c>
      <c r="C50" s="525" t="s">
        <v>262</v>
      </c>
      <c r="D50" s="525" t="s">
        <v>263</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1</v>
      </c>
    </row>
    <row customHeight="1" ht="11.549999999999999">
      <c r="A51" s="525" t="s">
        <v>260</v>
      </c>
      <c r="B51" s="525" t="s">
        <v>261</v>
      </c>
      <c r="C51" s="525" t="s">
        <v>262</v>
      </c>
      <c r="D51" s="525" t="s">
        <v>263</v>
      </c>
      <c r="E51" s="456"/>
      <c r="F51" s="456"/>
      <c r="G51" s="456"/>
      <c r="H51" s="456"/>
      <c r="I51" s="467"/>
      <c r="J51" s="162"/>
      <c r="R51" s="463"/>
      <c r="S51" s="479"/>
      <c r="T51" s="483" t="s">
        <v>489</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260</v>
      </c>
      <c r="B52" s="525" t="s">
        <v>261</v>
      </c>
      <c r="C52" s="525" t="s">
        <v>262</v>
      </c>
      <c r="D52" s="525" t="s">
        <v>263</v>
      </c>
      <c r="E52" s="456"/>
      <c r="F52" s="456"/>
      <c r="G52" s="456"/>
      <c r="H52" s="456"/>
      <c r="I52" s="162"/>
      <c r="R52" s="463"/>
      <c r="S52" s="479"/>
      <c r="T52" s="486" t="s">
        <v>490</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0">
      <c r="A53" s="525" t="s">
        <v>260</v>
      </c>
      <c r="B53" s="525" t="s">
        <v>261</v>
      </c>
      <c r="C53" s="525" t="s">
        <v>262</v>
      </c>
      <c r="D53" s="525" t="s">
        <v>263</v>
      </c>
      <c r="E53" s="456"/>
      <c r="F53" s="456"/>
      <c r="G53" s="456"/>
      <c r="H53" s="447"/>
      <c r="R53" s="448"/>
      <c r="S53" s="546"/>
      <c r="T53" s="547"/>
      <c r="U53" s="548"/>
      <c r="V53" s="548"/>
      <c r="W53" s="548"/>
      <c r="X53" s="548"/>
      <c r="Y53" s="548"/>
      <c r="Z53" s="548"/>
      <c r="AA53" s="548"/>
      <c r="AB53" s="548"/>
      <c r="AC53" s="548"/>
      <c r="AD53" s="548"/>
      <c r="AE53" s="548"/>
      <c r="AF53" s="548"/>
      <c r="AG53" s="548"/>
      <c r="AH53" s="548"/>
      <c r="AI53" s="548"/>
      <c r="AJ53" s="548"/>
      <c r="AK53" s="548"/>
      <c r="AL53" s="548"/>
      <c r="AM53" s="549"/>
      <c r="AP53" s="151" t="str">
        <f>IF(T53="","",T53)</f>
        <v/>
      </c>
      <c r="AS53" s="79">
        <v>0</v>
      </c>
    </row>
    <row customHeight="1" ht="1.05">
      <c r="A54" s="135" t="s">
        <v>260</v>
      </c>
      <c r="B54" s="135" t="s">
        <v>261</v>
      </c>
      <c r="C54" s="135" t="s">
        <v>262</v>
      </c>
      <c r="E54" s="456"/>
      <c r="F54" s="456"/>
      <c r="G54" s="447"/>
      <c r="T54" s="491" t="s">
        <v>492</v>
      </c>
      <c r="AP54" s="151" t="str">
        <f>IF(T54="","",T54)</f>
        <v>Добавить источник для дифференциации</v>
      </c>
      <c r="AS54" s="138">
        <v>1</v>
      </c>
    </row>
    <row customHeight="1" ht="1.05">
      <c r="A55" s="135" t="s">
        <v>260</v>
      </c>
      <c r="B55" s="135" t="s">
        <v>261</v>
      </c>
      <c r="E55" s="456"/>
      <c r="F55" s="447"/>
      <c r="T55" s="491" t="s">
        <v>493</v>
      </c>
      <c r="AP55" s="151" t="str">
        <f>IF(T55="","",T55)</f>
        <v>Добавить централизованную систему для дифференциации</v>
      </c>
      <c r="AS55" s="138">
        <v>1</v>
      </c>
    </row>
    <row customHeight="1" ht="1.05">
      <c r="A56" s="135" t="s">
        <v>260</v>
      </c>
      <c r="E56" s="447"/>
      <c r="T56" s="491" t="s">
        <v>494</v>
      </c>
      <c r="AP56" s="151" t="str">
        <f>IF(T56="","",T56)</f>
        <v>Добавить территорию для дифференциации</v>
      </c>
      <c r="AS56" s="138">
        <v>1</v>
      </c>
    </row>
    <row customHeight="1" ht="1.05">
      <c r="T57" s="491" t="s">
        <v>526</v>
      </c>
      <c r="AP57" s="151" t="str">
        <f>IF(T57="","",T57)</f>
        <v>Добавить наименование тарифа</v>
      </c>
      <c r="AS57" s="138">
        <v>1</v>
      </c>
    </row>
    <row customHeight="1" ht="11.549999999999999">
      <c r="AS58" s="79">
        <v>11</v>
      </c>
    </row>
    <row customHeight="1" ht="23.25">
      <c r="AS59" s="79">
        <v>22</v>
      </c>
    </row>
    <row customHeight="1" ht="30.45">
      <c r="AS60" s="79">
        <v>29</v>
      </c>
    </row>
    <row customHeight="1" ht="42">
      <c r="AS61" s="79">
        <v>40</v>
      </c>
    </row>
    <row customHeight="1" ht="14.699999999999998">
      <c r="AS62" s="79">
        <v>14</v>
      </c>
    </row>
    <row customHeight="1" ht="21">
      <c r="AS63" s="79">
        <v>20</v>
      </c>
    </row>
    <row customHeight="1" ht="29.25">
      <c r="AS64" s="79">
        <v>28</v>
      </c>
    </row>
    <row customHeight="1" ht="35.699999999999996">
      <c r="AS65" s="79">
        <v>34</v>
      </c>
    </row>
    <row customHeight="1" ht="22.5" hidden="1">
      <c r="A66" s="100" t="s">
        <v>81</v>
      </c>
      <c r="B66" s="100">
        <v>0</v>
      </c>
      <c r="C66" s="100">
        <v>0</v>
      </c>
      <c r="D66" s="100">
        <v>0</v>
      </c>
      <c r="E66" s="100">
        <v>0</v>
      </c>
      <c r="F66" s="100">
        <v>0</v>
      </c>
      <c r="G66" s="100">
        <v>0</v>
      </c>
      <c r="H66" s="100">
        <v>0</v>
      </c>
      <c r="I66" s="100">
        <v>0</v>
      </c>
      <c r="J66" s="100">
        <v>0</v>
      </c>
      <c r="K66" s="100">
        <v>0</v>
      </c>
      <c r="L66" s="170">
        <v>0</v>
      </c>
      <c r="M66" s="104">
        <v>0</v>
      </c>
      <c r="N66" s="104">
        <v>0</v>
      </c>
      <c r="O66" s="104">
        <v>0</v>
      </c>
      <c r="P66" s="530">
        <v>0</v>
      </c>
      <c r="Q66" s="531">
        <v>3</v>
      </c>
      <c r="R66" s="531">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8">
        <v>10</v>
      </c>
      <c r="AO66" s="138">
        <v>10</v>
      </c>
      <c r="AP66" s="138">
        <v>10</v>
      </c>
      <c r="AQ66" s="138">
        <v>10</v>
      </c>
      <c r="AR66" s="138">
        <v>10</v>
      </c>
      <c r="AS66" s="7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017164-6A03-3AF6-29BB-0.B53874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3481" width="10.57421875" hidden="1"/>
    <col min="2" max="2" style="3482" width="11.00390625" hidden="1" customWidth="1"/>
    <col min="3" max="3" style="3483" width="10.57421875" hidden="1"/>
    <col min="4" max="4" style="3484" width="11.8515625" hidden="1" customWidth="1"/>
    <col min="5" max="5" style="3485" width="10.00390625" hidden="1" customWidth="1"/>
    <col min="6" max="6" style="3486" width="8.7109375" hidden="1" customWidth="1"/>
    <col min="7" max="7" style="3487" width="7.57421875" hidden="1" customWidth="1"/>
    <col min="8" max="8" style="3488" width="11.421875" hidden="1" customWidth="1"/>
    <col min="9" max="9" style="3489" width="12.00390625" hidden="1" customWidth="1"/>
    <col min="10" max="10" style="3490" width="9.8515625" hidden="1" customWidth="1"/>
    <col min="11" max="11" style="3491" width="11.421875" hidden="1" customWidth="1"/>
    <col min="12" max="12" style="3492" width="19.140625" hidden="1" customWidth="1"/>
    <col min="13" max="13" style="3493" width="12.28125" hidden="1" customWidth="1"/>
    <col min="14" max="14" style="3494" width="12.28125" hidden="1" customWidth="1"/>
    <col min="15" max="15" style="3495" width="23.421875" hidden="1" customWidth="1"/>
    <col min="16" max="16" style="3496" width="3.7109375" hidden="1" customWidth="1"/>
    <col min="17" max="17" style="3497" width="3.00390625" customWidth="1"/>
    <col min="18" max="18" style="3498" width="3.00390625" customWidth="1"/>
    <col min="19" max="19" style="3499" width="12.00390625" customWidth="1"/>
    <col min="20" max="20" style="3500" width="31.00390625" customWidth="1"/>
    <col min="21" max="21" style="3501" width="0.140625" customWidth="1"/>
    <col min="22" max="22" style="3502" width="24.7109375" hidden="1" customWidth="1"/>
    <col min="23" max="23" style="3503" width="0.140625" hidden="1" customWidth="1"/>
    <col min="24" max="24" style="3504" width="24.7109375" hidden="1" customWidth="1"/>
    <col min="25" max="25" style="3505" width="24.7109375" hidden="1" customWidth="1"/>
    <col min="26" max="26" style="3506" width="11.7109375" hidden="1" customWidth="1"/>
    <col min="27" max="27" style="3507" width="3.7109375" hidden="1" customWidth="1"/>
    <col min="28" max="28" style="3508" width="11.7109375" hidden="1" customWidth="1"/>
    <col min="29" max="29" style="3509" width="8.57421875" hidden="1" customWidth="1"/>
    <col min="30" max="30" style="3510" width="24.7109375" customWidth="1"/>
    <col min="31" max="31" style="3511" width="0.140625" customWidth="1"/>
    <col min="32" max="32" style="3512" width="24.00390625" customWidth="1"/>
    <col min="33" max="33" style="3513" width="24.00390625" customWidth="1"/>
    <col min="34" max="34" style="3514" width="11.00390625" customWidth="1"/>
    <col min="35" max="35" style="3515" width="3.7109375" customWidth="1"/>
    <col min="36" max="36" style="3516" width="11.00390625" customWidth="1"/>
    <col min="37" max="37" style="3517" width="8.57421875" hidden="1" customWidth="1"/>
    <col min="38" max="38" style="3518" width="4.00390625" customWidth="1"/>
    <col min="39" max="39" style="3519" width="115.00390625" customWidth="1"/>
    <col min="40" max="40" style="3520" width="10.00390625" customWidth="1"/>
    <col min="41" max="41" style="3521" width="10.00390625" customWidth="1"/>
    <col min="42" max="42" style="3522" width="10.00390625" customWidth="1"/>
    <col min="43" max="43" style="3523" width="10.00390625" customWidth="1"/>
    <col min="44" max="44" style="3524" width="10.00390625" customWidth="1"/>
    <col min="45" max="45" style="3525" width="10.57421875" hidden="1"/>
  </cols>
  <sheetData>
    <row customHeight="1" ht="22.5" hidden="1">
      <c r="AS1" s="79" t="s">
        <v>14</v>
      </c>
    </row>
    <row customHeight="1" ht="21" hidden="1">
      <c r="E2" s="447">
        <v>1</v>
      </c>
      <c r="R2" s="448"/>
      <c r="S2" s="449">
        <f>INDEX(PT_DIFFERENTIATION_NUM_NTAR,MATCH(A2,PT_DIFFERENTIATION_NTAR_ID,0))</f>
      </c>
      <c r="T2" s="450" t="s">
        <v>209</v>
      </c>
      <c r="U2" s="451"/>
      <c r="V2" s="452"/>
      <c r="W2" s="453"/>
      <c r="X2" s="453"/>
      <c r="Y2" s="453"/>
      <c r="Z2" s="453"/>
      <c r="AA2" s="453"/>
      <c r="AB2" s="453"/>
      <c r="AC2" s="454"/>
      <c r="AD2" s="452">
        <f>INDEX(PT_DIFFERENTIATION_NTAR,MATCH(A2,PT_DIFFERENTIATION_NTAR_ID,0))</f>
      </c>
      <c r="AE2" s="453"/>
      <c r="AF2" s="453"/>
      <c r="AG2" s="453"/>
      <c r="AH2" s="453"/>
      <c r="AI2" s="453"/>
      <c r="AJ2" s="453"/>
      <c r="AK2" s="453"/>
      <c r="AL2" s="454"/>
      <c r="AM2" s="455" t="s">
        <v>474</v>
      </c>
      <c r="AP2" s="151" t="str">
        <f>IF(T2="","",T2)</f>
        <v>Наименование тарифа</v>
      </c>
      <c r="AS2" s="79">
        <v>0</v>
      </c>
    </row>
    <row customHeight="1" ht="21" hidden="1">
      <c r="E3" s="456"/>
      <c r="F3" s="447">
        <v>1</v>
      </c>
      <c r="Q3" s="457"/>
      <c r="R3" s="458"/>
      <c r="S3" s="449">
        <f>INDEX(PT_DIFFERENTIATION_NUM_TER,MATCH(B3,PT_DIFFERENTIATION_TER_ID,0))</f>
      </c>
      <c r="T3" s="459" t="s">
        <v>475</v>
      </c>
      <c r="U3" s="451"/>
      <c r="V3" s="452"/>
      <c r="W3" s="453"/>
      <c r="X3" s="453"/>
      <c r="Y3" s="453"/>
      <c r="Z3" s="453"/>
      <c r="AA3" s="453"/>
      <c r="AB3" s="453"/>
      <c r="AC3" s="454"/>
      <c r="AD3" s="452">
        <f>INDEX(PT_DIFFERENTIATION_TER,MATCH(B3,PT_DIFFERENTIATION_TER_ID,0))</f>
      </c>
      <c r="AE3" s="453"/>
      <c r="AF3" s="453"/>
      <c r="AG3" s="453"/>
      <c r="AH3" s="453"/>
      <c r="AI3" s="453"/>
      <c r="AJ3" s="453"/>
      <c r="AK3" s="453"/>
      <c r="AL3" s="454"/>
      <c r="AM3" s="455" t="s">
        <v>476</v>
      </c>
      <c r="AP3" s="151" t="str">
        <f>IF(T3="","",T3)</f>
        <v>Территория действия тарифа</v>
      </c>
      <c r="AS3" s="79">
        <v>0</v>
      </c>
    </row>
    <row customHeight="1" ht="23.25" hidden="1">
      <c r="E4" s="456"/>
      <c r="F4" s="456"/>
      <c r="G4" s="447">
        <v>1</v>
      </c>
      <c r="Q4" s="457"/>
      <c r="R4" s="458"/>
      <c r="S4" s="449">
        <f>INDEX(PT_DIFFERENTIATION_NUM_CS,MATCH(C4,PT_DIFFERENTIATION_CS_ID,0))</f>
      </c>
      <c r="T4" s="460" t="s">
        <v>477</v>
      </c>
      <c r="U4" s="451"/>
      <c r="V4" s="452"/>
      <c r="W4" s="453"/>
      <c r="X4" s="453"/>
      <c r="Y4" s="453"/>
      <c r="Z4" s="453"/>
      <c r="AA4" s="453"/>
      <c r="AB4" s="453"/>
      <c r="AC4" s="454"/>
      <c r="AD4" s="452">
        <f>INDEX(PT_DIFFERENTIATION_CS,MATCH(C4,PT_DIFFERENTIATION_CS_ID,0))</f>
      </c>
      <c r="AE4" s="453"/>
      <c r="AF4" s="453"/>
      <c r="AG4" s="453"/>
      <c r="AH4" s="453"/>
      <c r="AI4" s="453"/>
      <c r="AJ4" s="453"/>
      <c r="AK4" s="453"/>
      <c r="AL4" s="454"/>
      <c r="AM4" s="455" t="s">
        <v>478</v>
      </c>
      <c r="AP4" s="151" t="str">
        <f>IF(T4="","",T4)</f>
        <v>Наименование системы теплоснабжения </v>
      </c>
      <c r="AS4" s="79">
        <v>0</v>
      </c>
    </row>
    <row customHeight="1" ht="21" hidden="1">
      <c r="E5" s="456"/>
      <c r="F5" s="456"/>
      <c r="G5" s="456"/>
      <c r="H5" s="447">
        <v>1</v>
      </c>
      <c r="Q5" s="457"/>
      <c r="R5" s="458"/>
      <c r="S5" s="449">
        <f>INDEX(PT_DIFFERENTIATION_NUM_IST_TE,MATCH(D5,PT_DIFFERENTIATION_IST_TE_ID,0))</f>
      </c>
      <c r="T5" s="461" t="s">
        <v>479</v>
      </c>
      <c r="U5" s="451"/>
      <c r="V5" s="452"/>
      <c r="W5" s="453"/>
      <c r="X5" s="453"/>
      <c r="Y5" s="453"/>
      <c r="Z5" s="453"/>
      <c r="AA5" s="453"/>
      <c r="AB5" s="453"/>
      <c r="AC5" s="454"/>
      <c r="AD5" s="452">
        <f>INDEX(PT_DIFFERENTIATION_IST_TE,MATCH(D5,PT_DIFFERENTIATION_IST_TE_ID,0))</f>
      </c>
      <c r="AE5" s="453"/>
      <c r="AF5" s="453"/>
      <c r="AG5" s="453"/>
      <c r="AH5" s="453"/>
      <c r="AI5" s="453"/>
      <c r="AJ5" s="453"/>
      <c r="AK5" s="453"/>
      <c r="AL5" s="454"/>
      <c r="AM5" s="455" t="s">
        <v>480</v>
      </c>
      <c r="AP5" s="151" t="str">
        <f>IF(T5="","",T5)</f>
        <v>Источник тепловой энергии  </v>
      </c>
      <c r="AS5" s="79">
        <v>0</v>
      </c>
    </row>
    <row customHeight="1" ht="14.25" hidden="1">
      <c r="E6" s="456"/>
      <c r="F6" s="456"/>
      <c r="G6" s="456"/>
      <c r="H6" s="456"/>
      <c r="I6" s="162">
        <f>S5&amp;".1"</f>
      </c>
      <c r="L6" s="462" t="s">
        <v>481</v>
      </c>
      <c r="P6" s="136">
        <v>1</v>
      </c>
      <c r="R6" s="463"/>
      <c r="S6" s="330"/>
      <c r="T6" s="540"/>
      <c r="U6" s="541"/>
      <c r="V6" s="542"/>
      <c r="W6" s="543"/>
      <c r="X6" s="543"/>
      <c r="Y6" s="543"/>
      <c r="Z6" s="543"/>
      <c r="AA6" s="543"/>
      <c r="AB6" s="543"/>
      <c r="AC6" s="544"/>
      <c r="AD6" s="542"/>
      <c r="AE6" s="543"/>
      <c r="AF6" s="543"/>
      <c r="AG6" s="543"/>
      <c r="AH6" s="543"/>
      <c r="AI6" s="543"/>
      <c r="AJ6" s="543"/>
      <c r="AK6" s="543"/>
      <c r="AL6" s="544"/>
      <c r="AM6" s="545"/>
      <c r="AP6" s="151" t="str">
        <f>IF(T6="","",T6)</f>
        <v/>
      </c>
      <c r="AS6" s="79">
        <v>0</v>
      </c>
    </row>
    <row customHeight="1" ht="21" hidden="1">
      <c r="E7" s="456"/>
      <c r="F7" s="456"/>
      <c r="G7" s="456"/>
      <c r="H7" s="456"/>
      <c r="I7" s="467"/>
      <c r="J7" s="162">
        <f>I6&amp;".1"</f>
      </c>
      <c r="L7" s="462" t="s">
        <v>484</v>
      </c>
      <c r="Q7" s="136">
        <v>1</v>
      </c>
      <c r="R7" s="468"/>
      <c r="S7" s="449">
        <f>$J7</f>
      </c>
      <c r="T7" s="469" t="s">
        <v>485</v>
      </c>
      <c r="U7" s="451"/>
      <c r="V7" s="405"/>
      <c r="W7" s="465"/>
      <c r="X7" s="465"/>
      <c r="Y7" s="465"/>
      <c r="Z7" s="465"/>
      <c r="AA7" s="465"/>
      <c r="AB7" s="465"/>
      <c r="AC7" s="466"/>
      <c r="AD7" s="405"/>
      <c r="AE7" s="465"/>
      <c r="AF7" s="465"/>
      <c r="AG7" s="465"/>
      <c r="AH7" s="465"/>
      <c r="AI7" s="465"/>
      <c r="AJ7" s="465"/>
      <c r="AK7" s="465"/>
      <c r="AL7" s="466"/>
      <c r="AM7" s="455" t="s">
        <v>486</v>
      </c>
      <c r="AP7" s="151" t="str">
        <f>IF(T7="","",T7)</f>
        <v>Группа потребителей</v>
      </c>
      <c r="AS7" s="79">
        <v>0</v>
      </c>
    </row>
    <row customHeight="1" ht="21" hidden="1">
      <c r="E8" s="456"/>
      <c r="F8" s="456"/>
      <c r="G8" s="456"/>
      <c r="H8" s="456"/>
      <c r="I8" s="467"/>
      <c r="J8" s="467"/>
      <c r="K8" s="162">
        <f>J7&amp;".1"</f>
      </c>
      <c r="L8" s="462" t="s">
        <v>487</v>
      </c>
      <c r="R8" s="468">
        <v>1</v>
      </c>
      <c r="S8" s="449">
        <f>$K8</f>
      </c>
      <c r="T8" s="470"/>
      <c r="U8" s="451"/>
      <c r="V8" s="471"/>
      <c r="W8" s="472"/>
      <c r="X8" s="471"/>
      <c r="Y8" s="473"/>
      <c r="Z8" s="474"/>
      <c r="AA8" s="214" t="s">
        <v>61</v>
      </c>
      <c r="AB8" s="474"/>
      <c r="AC8" s="214" t="s">
        <v>61</v>
      </c>
      <c r="AD8" s="471"/>
      <c r="AE8" s="472"/>
      <c r="AF8" s="471"/>
      <c r="AG8" s="473"/>
      <c r="AH8" s="474"/>
      <c r="AI8" s="214" t="s">
        <v>61</v>
      </c>
      <c r="AJ8" s="474"/>
      <c r="AK8" s="214" t="s">
        <v>61</v>
      </c>
      <c r="AL8" s="472"/>
      <c r="AM8" s="475" t="s">
        <v>488</v>
      </c>
      <c r="AN8" s="138">
        <f>STRCHECKDATE(V9:AL9)</f>
      </c>
      <c r="AP8" s="151" t="str">
        <f>IF(T8="","",T8)</f>
        <v/>
      </c>
      <c r="AS8" s="79">
        <v>0</v>
      </c>
    </row>
    <row customHeight="1" ht="14.25" hidden="1">
      <c r="E9" s="456"/>
      <c r="F9" s="456"/>
      <c r="G9" s="456"/>
      <c r="H9" s="456"/>
      <c r="I9" s="467"/>
      <c r="J9" s="467"/>
      <c r="K9" s="162"/>
      <c r="R9" s="468"/>
      <c r="S9" s="430"/>
      <c r="T9" s="451"/>
      <c r="U9" s="451"/>
      <c r="V9" s="472"/>
      <c r="W9" s="472"/>
      <c r="X9" s="472"/>
      <c r="Y9" s="476" t="str">
        <f>Z8&amp;"-"&amp;AB8</f>
        <v>-</v>
      </c>
      <c r="Z9" s="477"/>
      <c r="AA9" s="214"/>
      <c r="AB9" s="477"/>
      <c r="AC9" s="214"/>
      <c r="AD9" s="472"/>
      <c r="AE9" s="472"/>
      <c r="AF9" s="472"/>
      <c r="AG9" s="476" t="str">
        <f>AH8&amp;"-"&amp;AJ8</f>
        <v>-</v>
      </c>
      <c r="AH9" s="477"/>
      <c r="AI9" s="214"/>
      <c r="AJ9" s="477"/>
      <c r="AK9" s="214"/>
      <c r="AL9" s="472"/>
      <c r="AM9" s="478"/>
      <c r="AP9" s="151" t="str">
        <f>IF(T9="","",T9)</f>
        <v/>
      </c>
      <c r="AS9" s="79">
        <v>0</v>
      </c>
    </row>
    <row customHeight="1" ht="15" hidden="1">
      <c r="E10" s="456"/>
      <c r="F10" s="456"/>
      <c r="G10" s="456"/>
      <c r="H10" s="456"/>
      <c r="I10" s="467"/>
      <c r="J10" s="162"/>
      <c r="R10" s="463"/>
      <c r="S10" s="479"/>
      <c r="T10" s="483" t="s">
        <v>489</v>
      </c>
      <c r="U10" s="204"/>
      <c r="V10" s="204"/>
      <c r="W10" s="204"/>
      <c r="X10" s="204"/>
      <c r="Y10" s="204"/>
      <c r="Z10" s="204"/>
      <c r="AA10" s="204"/>
      <c r="AB10" s="204"/>
      <c r="AC10" s="204"/>
      <c r="AD10" s="204"/>
      <c r="AE10" s="204"/>
      <c r="AF10" s="204"/>
      <c r="AG10" s="204"/>
      <c r="AH10" s="204"/>
      <c r="AI10" s="204"/>
      <c r="AJ10" s="204"/>
      <c r="AK10" s="204"/>
      <c r="AL10" s="481"/>
      <c r="AM10" s="482"/>
      <c r="AP10" s="151" t="str">
        <f>IF(T10="","",T10)</f>
        <v>Добавить вид теплоносителя (параметры теплоносителя)</v>
      </c>
      <c r="AS10" s="79">
        <v>0</v>
      </c>
    </row>
    <row customHeight="1" ht="11.25" hidden="1">
      <c r="E11" s="456"/>
      <c r="F11" s="456"/>
      <c r="G11" s="456"/>
      <c r="H11" s="456"/>
      <c r="I11" s="162"/>
      <c r="R11" s="463"/>
      <c r="S11" s="479"/>
      <c r="T11" s="486" t="s">
        <v>490</v>
      </c>
      <c r="U11" s="204"/>
      <c r="V11" s="204"/>
      <c r="W11" s="204"/>
      <c r="X11" s="204"/>
      <c r="Y11" s="204"/>
      <c r="Z11" s="204"/>
      <c r="AA11" s="204"/>
      <c r="AB11" s="204"/>
      <c r="AC11" s="484"/>
      <c r="AD11" s="204"/>
      <c r="AE11" s="204"/>
      <c r="AF11" s="204"/>
      <c r="AG11" s="204"/>
      <c r="AH11" s="204"/>
      <c r="AI11" s="204"/>
      <c r="AJ11" s="204"/>
      <c r="AK11" s="484"/>
      <c r="AL11" s="204"/>
      <c r="AM11" s="485"/>
      <c r="AP11" s="151" t="str">
        <f>IF(T11="","",T11)</f>
        <v>Добавить группу потребителей</v>
      </c>
      <c r="AS11" s="79">
        <v>0</v>
      </c>
    </row>
    <row customHeight="1" ht="14.25" hidden="1">
      <c r="E12" s="456"/>
      <c r="F12" s="456"/>
      <c r="G12" s="456"/>
      <c r="H12" s="447"/>
      <c r="R12" s="448"/>
      <c r="S12" s="546"/>
      <c r="T12" s="547"/>
      <c r="U12" s="548"/>
      <c r="V12" s="548"/>
      <c r="W12" s="548"/>
      <c r="X12" s="548"/>
      <c r="Y12" s="548"/>
      <c r="Z12" s="548"/>
      <c r="AA12" s="548"/>
      <c r="AB12" s="548"/>
      <c r="AC12" s="548"/>
      <c r="AD12" s="548"/>
      <c r="AE12" s="548"/>
      <c r="AF12" s="548"/>
      <c r="AG12" s="548"/>
      <c r="AH12" s="548"/>
      <c r="AI12" s="548"/>
      <c r="AJ12" s="548"/>
      <c r="AK12" s="548"/>
      <c r="AL12" s="548"/>
      <c r="AM12" s="549"/>
      <c r="AP12" s="151" t="str">
        <f>IF(T12="","",T12)</f>
        <v/>
      </c>
      <c r="AS12" s="79">
        <v>0</v>
      </c>
    </row>
    <row customHeight="1" ht="14.25" hidden="1">
      <c r="E13" s="456"/>
      <c r="F13" s="456"/>
      <c r="G13" s="447"/>
      <c r="S13" s="487"/>
      <c r="T13" s="488" t="s">
        <v>492</v>
      </c>
      <c r="U13" s="489"/>
      <c r="V13" s="489"/>
      <c r="W13" s="489"/>
      <c r="X13" s="489"/>
      <c r="Y13" s="489"/>
      <c r="Z13" s="489"/>
      <c r="AA13" s="489"/>
      <c r="AB13" s="489"/>
      <c r="AC13" s="489"/>
      <c r="AD13" s="489"/>
      <c r="AE13" s="489"/>
      <c r="AF13" s="489"/>
      <c r="AG13" s="489"/>
      <c r="AH13" s="489"/>
      <c r="AI13" s="489"/>
      <c r="AJ13" s="489"/>
      <c r="AK13" s="489"/>
      <c r="AL13" s="489"/>
      <c r="AM13" s="489"/>
      <c r="AP13" s="151" t="str">
        <f>IF(T13="","",T13)</f>
        <v>Добавить источник для дифференциации</v>
      </c>
      <c r="AS13" s="138">
        <v>0</v>
      </c>
    </row>
    <row customHeight="1" ht="14.25" hidden="1">
      <c r="E14" s="456"/>
      <c r="F14" s="447"/>
      <c r="T14" s="490" t="s">
        <v>493</v>
      </c>
      <c r="AP14" s="151" t="str">
        <f>IF(T14="","",T14)</f>
        <v>Добавить централизованную систему для дифференциации</v>
      </c>
      <c r="AS14" s="138">
        <v>0</v>
      </c>
    </row>
    <row customHeight="1" ht="14.25" hidden="1">
      <c r="E15" s="447"/>
      <c r="T15" s="491" t="s">
        <v>494</v>
      </c>
      <c r="AP15" s="151" t="str">
        <f>IF(T15="","",T15)</f>
        <v>Добавить территорию для дифференциации</v>
      </c>
      <c r="AS15" s="138">
        <v>0</v>
      </c>
    </row>
    <row customHeight="1" ht="14.25" hidden="1">
      <c r="AS16" s="79">
        <v>0</v>
      </c>
    </row>
    <row customHeight="1" ht="14.25" hidden="1">
      <c r="AD17" s="492"/>
      <c r="AE17" s="492"/>
      <c r="AF17" s="492"/>
      <c r="AG17" s="493"/>
      <c r="AH17" s="494"/>
      <c r="AI17" s="495" t="s">
        <v>61</v>
      </c>
      <c r="AJ17" s="494"/>
      <c r="AK17" s="495" t="s">
        <v>61</v>
      </c>
      <c r="AS17" s="79">
        <v>0</v>
      </c>
    </row>
    <row customHeight="1" ht="14.25" hidden="1">
      <c r="AD18" s="492"/>
      <c r="AE18" s="492"/>
      <c r="AF18" s="492"/>
      <c r="AG18" s="476" t="str">
        <f>AH17&amp;"-"&amp;AJ17</f>
        <v>-</v>
      </c>
      <c r="AH18" s="495"/>
      <c r="AI18" s="495"/>
      <c r="AJ18" s="495"/>
      <c r="AK18" s="495"/>
      <c r="AS18" s="79">
        <v>0</v>
      </c>
    </row>
    <row customHeight="1" ht="14.25" hidden="1">
      <c r="AS19" s="79">
        <v>0</v>
      </c>
    </row>
    <row customHeight="1" ht="22.5" hidden="1">
      <c r="O20" s="496" t="s">
        <v>495</v>
      </c>
      <c r="Z20" s="496"/>
      <c r="AB20" s="496"/>
      <c r="AH20" s="496"/>
      <c r="AJ20" s="496"/>
      <c r="AS20" s="100">
        <v>0</v>
      </c>
    </row>
    <row customHeight="1" ht="14.25" hidden="1">
      <c r="AS21" s="100">
        <v>0</v>
      </c>
    </row>
    <row customHeight="1" ht="14.25" hidden="1">
      <c r="O22" s="462" t="s">
        <v>496</v>
      </c>
      <c r="T22" s="100" t="s">
        <v>497</v>
      </c>
      <c r="AA22" s="218" t="s">
        <v>498</v>
      </c>
      <c r="AC22" s="218" t="s">
        <v>499</v>
      </c>
      <c r="AD22" s="100" t="s">
        <v>497</v>
      </c>
      <c r="AI22" s="218" t="s">
        <v>500</v>
      </c>
      <c r="AK22" s="218" t="s">
        <v>499</v>
      </c>
      <c r="AS22" s="100">
        <v>0</v>
      </c>
    </row>
    <row customHeight="1" ht="14.25" hidden="1">
      <c r="AS23" s="79">
        <v>0</v>
      </c>
    </row>
    <row customHeight="1" ht="14.25" hidden="1">
      <c r="AS24" s="79">
        <v>0</v>
      </c>
    </row>
    <row customHeight="1" ht="14.699999999999998">
      <c r="Q25" s="497"/>
      <c r="R25" s="497"/>
      <c r="S25" s="498"/>
      <c r="T25" s="101"/>
      <c r="U25" s="101"/>
      <c r="AS25" s="79">
        <v>14</v>
      </c>
    </row>
    <row customHeight="1" ht="53.54999999999999">
      <c r="Q26" s="497"/>
      <c r="R26" s="497"/>
      <c r="S26" s="4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26"/>
      <c r="U26" s="426"/>
      <c r="V26" s="426"/>
      <c r="W26" s="426"/>
      <c r="X26" s="426"/>
      <c r="Y26" s="426"/>
      <c r="Z26" s="426"/>
      <c r="AA26" s="426"/>
      <c r="AB26" s="426"/>
      <c r="AC26" s="426"/>
      <c r="AD26" s="426"/>
      <c r="AE26" s="426"/>
      <c r="AF26" s="426"/>
      <c r="AG26" s="426"/>
      <c r="AH26" s="426"/>
      <c r="AI26" s="426"/>
      <c r="AJ26" s="426"/>
      <c r="AS26" s="79">
        <v>51</v>
      </c>
    </row>
    <row customHeight="1" ht="14.699999999999998">
      <c r="Q27" s="497"/>
      <c r="R27" s="497"/>
      <c r="S27" s="287" t="str">
        <f>IF(org=0,"Не определено",org)</f>
        <v>ГУП СК "Ставрополькрайводоканал"</v>
      </c>
      <c r="T27" s="287"/>
      <c r="U27" s="287"/>
      <c r="V27" s="287"/>
      <c r="W27" s="287"/>
      <c r="X27" s="287"/>
      <c r="Y27" s="287"/>
      <c r="Z27" s="287"/>
      <c r="AA27" s="287"/>
      <c r="AB27" s="287"/>
      <c r="AC27" s="287"/>
      <c r="AD27" s="287"/>
      <c r="AE27" s="287"/>
      <c r="AF27" s="287"/>
      <c r="AG27" s="287"/>
      <c r="AH27" s="287"/>
      <c r="AI27" s="287"/>
      <c r="AJ27" s="287"/>
      <c r="AS27" s="79">
        <v>14</v>
      </c>
    </row>
    <row customHeight="1" ht="14.25" hidden="1">
      <c r="Q28" s="497"/>
      <c r="R28" s="497"/>
      <c r="S28" s="498"/>
      <c r="T28" s="101"/>
      <c r="U28" s="101"/>
      <c r="V28" s="499"/>
      <c r="W28" s="499"/>
      <c r="X28" s="499"/>
      <c r="Y28" s="499"/>
      <c r="Z28" s="499"/>
      <c r="AA28" s="499"/>
      <c r="AB28" s="499"/>
      <c r="AC28" s="499"/>
      <c r="AD28" s="499"/>
      <c r="AE28" s="499"/>
      <c r="AF28" s="499"/>
      <c r="AG28" s="499"/>
      <c r="AH28" s="499"/>
      <c r="AI28" s="499"/>
      <c r="AJ28" s="499"/>
      <c r="AK28" s="499"/>
      <c r="AS28" s="79">
        <v>0</v>
      </c>
    </row>
    <row customHeight="1" ht="25.5" hidden="1">
      <c r="S29" s="500" t="s">
        <v>41</v>
      </c>
      <c r="T29" s="500"/>
      <c r="U29" s="501"/>
      <c r="V29" s="502" t="str">
        <f>IF(TITLE_NAME_OR_PR_CHANGE="",IF(TITLE_NAME_OR_PR="","",TITLE_NAME_OR_PR),TITLE_NAME_OR_PR_CHANGE)</f>
        <v/>
      </c>
      <c r="W29" s="502"/>
      <c r="X29" s="502"/>
      <c r="Y29" s="502"/>
      <c r="Z29" s="502"/>
      <c r="AA29" s="502"/>
      <c r="AB29" s="502"/>
      <c r="AD29" s="502" t="str">
        <f>IF(TITLE_NAME_OR_PR_CHANGE="",IF(TITLE_NAME_OR_PR="","",TITLE_NAME_OR_PR),TITLE_NAME_OR_PR_CHANGE)</f>
        <v/>
      </c>
      <c r="AE29" s="502"/>
      <c r="AF29" s="502"/>
      <c r="AG29" s="502"/>
      <c r="AH29" s="502"/>
      <c r="AI29" s="502"/>
      <c r="AJ29" s="502"/>
      <c r="AS29" s="182">
        <v>0</v>
      </c>
    </row>
    <row customHeight="1" ht="18.75" hidden="1">
      <c r="S30" s="500" t="s">
        <v>501</v>
      </c>
      <c r="T30" s="500"/>
      <c r="U30" s="501"/>
      <c r="V30" s="503" t="str">
        <f>IF(TITLE_DATE_PR_CHANGE="",IF(TITLE_DATE_PR="","",TITLE_DATE_PR),TITLE_DATE_PR_CHANGE)</f>
        <v/>
      </c>
      <c r="W30" s="503"/>
      <c r="X30" s="503"/>
      <c r="Y30" s="503"/>
      <c r="Z30" s="503"/>
      <c r="AA30" s="503"/>
      <c r="AB30" s="503"/>
      <c r="AD30" s="503" t="str">
        <f>IF(TITLE_DATE_PR_CHANGE="",IF(TITLE_DATE_PR="","",TITLE_DATE_PR),TITLE_DATE_PR_CHANGE)</f>
        <v/>
      </c>
      <c r="AE30" s="503"/>
      <c r="AF30" s="503"/>
      <c r="AG30" s="503"/>
      <c r="AH30" s="503"/>
      <c r="AI30" s="503"/>
      <c r="AJ30" s="503"/>
      <c r="AS30" s="182">
        <v>0</v>
      </c>
    </row>
    <row customHeight="1" ht="18.75" hidden="1">
      <c r="S31" s="500" t="s">
        <v>502</v>
      </c>
      <c r="T31" s="500"/>
      <c r="U31" s="501"/>
      <c r="V31" s="502" t="str">
        <f>IF(TITLE_NUMBER_PR_CHANGE="",IF(TITLE_NUMBER_PR="","",TITLE_NUMBER_PR),TITLE_NUMBER_PR_CHANGE)</f>
        <v/>
      </c>
      <c r="W31" s="502"/>
      <c r="X31" s="502"/>
      <c r="Y31" s="502"/>
      <c r="Z31" s="502"/>
      <c r="AA31" s="502"/>
      <c r="AB31" s="502"/>
      <c r="AD31" s="502" t="str">
        <f>IF(TITLE_NUMBER_PR_CHANGE="",IF(TITLE_NUMBER_PR="","",TITLE_NUMBER_PR),TITLE_NUMBER_PR_CHANGE)</f>
        <v/>
      </c>
      <c r="AE31" s="502"/>
      <c r="AF31" s="502"/>
      <c r="AG31" s="502"/>
      <c r="AH31" s="502"/>
      <c r="AI31" s="502"/>
      <c r="AJ31" s="502"/>
      <c r="AS31" s="182">
        <v>0</v>
      </c>
    </row>
    <row customHeight="1" ht="18.75" hidden="1">
      <c r="S32" s="500" t="s">
        <v>42</v>
      </c>
      <c r="T32" s="500"/>
      <c r="U32" s="501"/>
      <c r="V32" s="502" t="str">
        <f>IF(TITLE_IST_PUB_CHANGE="",IF(TITLE_IST_PUB="","",TITLE_IST_PUB),TITLE_IST_PUB_CHANGE)</f>
        <v/>
      </c>
      <c r="W32" s="502"/>
      <c r="X32" s="502"/>
      <c r="Y32" s="502"/>
      <c r="Z32" s="502"/>
      <c r="AA32" s="502"/>
      <c r="AB32" s="502"/>
      <c r="AD32" s="502" t="str">
        <f>IF(TITLE_IST_PUB_CHANGE="",IF(TITLE_IST_PUB="","",TITLE_IST_PUB),TITLE_IST_PUB_CHANGE)</f>
        <v/>
      </c>
      <c r="AE32" s="502"/>
      <c r="AF32" s="502"/>
      <c r="AG32" s="502"/>
      <c r="AH32" s="502"/>
      <c r="AI32" s="502"/>
      <c r="AJ32" s="502"/>
      <c r="AS32" s="182">
        <v>0</v>
      </c>
    </row>
    <row customHeight="1" ht="14.25" hidden="1">
      <c r="Q33" s="497"/>
      <c r="R33" s="497"/>
      <c r="S33" s="498"/>
      <c r="T33" s="101"/>
      <c r="U33" s="101"/>
      <c r="V33" s="499"/>
      <c r="W33" s="499"/>
      <c r="X33" s="499"/>
      <c r="Y33" s="499"/>
      <c r="Z33" s="499"/>
      <c r="AA33" s="499"/>
      <c r="AB33" s="499"/>
      <c r="AC33" s="499"/>
      <c r="AD33" s="499"/>
      <c r="AE33" s="499"/>
      <c r="AF33" s="499"/>
      <c r="AG33" s="499"/>
      <c r="AH33" s="499"/>
      <c r="AI33" s="499"/>
      <c r="AJ33" s="499"/>
      <c r="AK33" s="499"/>
      <c r="AS33" s="79">
        <v>0</v>
      </c>
    </row>
    <row customHeight="1" ht="18.75" hidden="1">
      <c r="S34" s="500" t="s">
        <v>503</v>
      </c>
      <c r="T34" s="500"/>
      <c r="U34" s="501"/>
      <c r="V34" s="503" t="str">
        <f>IF(TITLE_DATE_PR_CHANGE="",IF(TITLE_DATE_PR="","",TITLE_DATE_PR),TITLE_DATE_PR_CHANGE)</f>
        <v/>
      </c>
      <c r="W34" s="503"/>
      <c r="X34" s="503"/>
      <c r="Y34" s="503"/>
      <c r="Z34" s="503"/>
      <c r="AA34" s="503"/>
      <c r="AB34" s="503"/>
      <c r="AD34" s="503" t="str">
        <f>IF(TITLE_DATE_PR_CHANGE="",IF(TITLE_DATE_PR="","",TITLE_DATE_PR),TITLE_DATE_PR_CHANGE)</f>
        <v/>
      </c>
      <c r="AE34" s="503"/>
      <c r="AF34" s="503"/>
      <c r="AG34" s="503"/>
      <c r="AH34" s="503"/>
      <c r="AI34" s="503"/>
      <c r="AJ34" s="503"/>
      <c r="AS34" s="182">
        <v>0</v>
      </c>
    </row>
    <row customHeight="1" ht="25.5" hidden="1">
      <c r="S35" s="500" t="s">
        <v>504</v>
      </c>
      <c r="T35" s="500"/>
      <c r="U35" s="501"/>
      <c r="V35" s="502" t="str">
        <f>IF(TITLE_NUMBER_PR_CHANGE="",IF(TITLE_NUMBER_PR="","",TITLE_NUMBER_PR),TITLE_NUMBER_PR_CHANGE)</f>
        <v/>
      </c>
      <c r="W35" s="502"/>
      <c r="X35" s="502"/>
      <c r="Y35" s="502"/>
      <c r="Z35" s="502"/>
      <c r="AA35" s="502"/>
      <c r="AB35" s="502"/>
      <c r="AD35" s="502" t="str">
        <f>IF(TITLE_NUMBER_PR_CHANGE="",IF(TITLE_NUMBER_PR="","",TITLE_NUMBER_PR),TITLE_NUMBER_PR_CHANGE)</f>
        <v/>
      </c>
      <c r="AE35" s="502"/>
      <c r="AF35" s="502"/>
      <c r="AG35" s="502"/>
      <c r="AH35" s="502"/>
      <c r="AI35" s="502"/>
      <c r="AJ35" s="502"/>
      <c r="AS35" s="182">
        <v>0</v>
      </c>
    </row>
    <row customHeight="1" ht="0">
      <c r="AC36" s="138" t="s">
        <v>505</v>
      </c>
      <c r="AK36" s="138" t="s">
        <v>505</v>
      </c>
      <c r="AS36" s="182">
        <v>0</v>
      </c>
    </row>
    <row customHeight="1" ht="14.699999999999998">
      <c r="Q37" s="497"/>
      <c r="R37" s="497"/>
      <c r="S37" s="498"/>
      <c r="T37" s="101"/>
      <c r="U37" s="504"/>
      <c r="V37" s="505"/>
      <c r="W37" s="505"/>
      <c r="X37" s="505"/>
      <c r="Y37" s="505"/>
      <c r="Z37" s="505"/>
      <c r="AA37" s="505"/>
      <c r="AB37" s="505"/>
      <c r="AC37" s="505"/>
      <c r="AD37" s="505"/>
      <c r="AE37" s="505"/>
      <c r="AF37" s="505"/>
      <c r="AG37" s="505"/>
      <c r="AH37" s="505"/>
      <c r="AI37" s="505"/>
      <c r="AJ37" s="505"/>
      <c r="AK37" s="505"/>
      <c r="AS37" s="79">
        <v>14</v>
      </c>
    </row>
    <row customHeight="1" ht="14.699999999999998">
      <c r="Q38" s="497"/>
      <c r="R38" s="497"/>
      <c r="S38" s="152" t="s">
        <v>378</v>
      </c>
      <c r="T38" s="152"/>
      <c r="U38" s="152"/>
      <c r="V38" s="152"/>
      <c r="W38" s="152"/>
      <c r="X38" s="152"/>
      <c r="Y38" s="152"/>
      <c r="Z38" s="152"/>
      <c r="AA38" s="152"/>
      <c r="AB38" s="152"/>
      <c r="AC38" s="152"/>
      <c r="AD38" s="152"/>
      <c r="AE38" s="152"/>
      <c r="AF38" s="152"/>
      <c r="AG38" s="152"/>
      <c r="AH38" s="152"/>
      <c r="AI38" s="152"/>
      <c r="AJ38" s="152"/>
      <c r="AK38" s="152"/>
      <c r="AL38" s="152"/>
      <c r="AM38" s="152" t="s">
        <v>379</v>
      </c>
      <c r="AS38" s="79">
        <v>14</v>
      </c>
    </row>
    <row customHeight="1" ht="14.699999999999998">
      <c r="Q39" s="497"/>
      <c r="R39" s="497"/>
      <c r="S39" s="449" t="s">
        <v>87</v>
      </c>
      <c r="T39" s="326" t="s">
        <v>506</v>
      </c>
      <c r="U39" s="506"/>
      <c r="V39" s="507" t="s">
        <v>507</v>
      </c>
      <c r="W39" s="508"/>
      <c r="X39" s="508"/>
      <c r="Y39" s="508"/>
      <c r="Z39" s="508"/>
      <c r="AA39" s="508"/>
      <c r="AB39" s="509"/>
      <c r="AC39" s="510" t="s">
        <v>508</v>
      </c>
      <c r="AD39" s="507" t="s">
        <v>507</v>
      </c>
      <c r="AE39" s="508"/>
      <c r="AF39" s="508"/>
      <c r="AG39" s="508"/>
      <c r="AH39" s="508"/>
      <c r="AI39" s="508"/>
      <c r="AJ39" s="509"/>
      <c r="AK39" s="510" t="s">
        <v>509</v>
      </c>
      <c r="AL39" s="511" t="s">
        <v>510</v>
      </c>
      <c r="AM39" s="152"/>
      <c r="AS39" s="79">
        <v>14</v>
      </c>
    </row>
    <row customHeight="1" ht="35.699999999999996">
      <c r="Q40" s="497"/>
      <c r="R40" s="497"/>
      <c r="S40" s="449"/>
      <c r="T40" s="326"/>
      <c r="U40" s="512"/>
      <c r="V40" s="291" t="s">
        <v>511</v>
      </c>
      <c r="W40" s="513"/>
      <c r="X40" s="84" t="s">
        <v>513</v>
      </c>
      <c r="Y40" s="83"/>
      <c r="Z40" s="84" t="s">
        <v>514</v>
      </c>
      <c r="AA40" s="142"/>
      <c r="AB40" s="83"/>
      <c r="AC40" s="514"/>
      <c r="AD40" s="291" t="s">
        <v>528</v>
      </c>
      <c r="AE40" s="513"/>
      <c r="AF40" s="84" t="s">
        <v>513</v>
      </c>
      <c r="AG40" s="83"/>
      <c r="AH40" s="84" t="s">
        <v>514</v>
      </c>
      <c r="AI40" s="142"/>
      <c r="AJ40" s="83"/>
      <c r="AK40" s="514"/>
      <c r="AL40" s="515"/>
      <c r="AM40" s="152"/>
      <c r="AS40" s="79">
        <v>34</v>
      </c>
    </row>
    <row customHeight="1" ht="35.699999999999996">
      <c r="B41" s="218" t="s">
        <v>221</v>
      </c>
      <c r="C41" s="218" t="s">
        <v>222</v>
      </c>
      <c r="D41" s="218" t="s">
        <v>223</v>
      </c>
      <c r="E41" s="462" t="s">
        <v>515</v>
      </c>
      <c r="F41" s="462" t="s">
        <v>516</v>
      </c>
      <c r="G41" s="462" t="s">
        <v>517</v>
      </c>
      <c r="H41" s="462" t="s">
        <v>518</v>
      </c>
      <c r="I41" s="462" t="s">
        <v>519</v>
      </c>
      <c r="J41" s="462" t="s">
        <v>520</v>
      </c>
      <c r="K41" s="462" t="s">
        <v>521</v>
      </c>
      <c r="L41" s="462" t="s">
        <v>496</v>
      </c>
      <c r="Q41" s="497"/>
      <c r="R41" s="497"/>
      <c r="S41" s="449"/>
      <c r="T41" s="326"/>
      <c r="U41" s="516"/>
      <c r="V41" s="157"/>
      <c r="W41" s="173"/>
      <c r="X41" s="246" t="s">
        <v>522</v>
      </c>
      <c r="Y41" s="246" t="s">
        <v>523</v>
      </c>
      <c r="Z41" s="246" t="s">
        <v>524</v>
      </c>
      <c r="AA41" s="388" t="s">
        <v>525</v>
      </c>
      <c r="AB41" s="390"/>
      <c r="AC41" s="517"/>
      <c r="AD41" s="157"/>
      <c r="AE41" s="173"/>
      <c r="AF41" s="246" t="s">
        <v>522</v>
      </c>
      <c r="AG41" s="246" t="s">
        <v>523</v>
      </c>
      <c r="AH41" s="246" t="s">
        <v>524</v>
      </c>
      <c r="AI41" s="388" t="s">
        <v>525</v>
      </c>
      <c r="AJ41" s="390"/>
      <c r="AK41" s="517"/>
      <c r="AL41" s="518"/>
      <c r="AM41" s="152"/>
      <c r="AS41" s="79">
        <v>34</v>
      </c>
    </row>
    <row customHeight="1" ht="11.25" hidden="1">
      <c r="Q42" s="519"/>
      <c r="R42" s="520">
        <v>1</v>
      </c>
      <c r="S42" s="521" t="s">
        <v>98</v>
      </c>
      <c r="T42" s="522" t="s">
        <v>101</v>
      </c>
      <c r="U42" s="523" t="str">
        <f>OFFSET(U42,0,-1)</f>
        <v>2</v>
      </c>
      <c r="V42" s="524">
        <f>OFFSET(V42,0,-1)+1</f>
        <v>3</v>
      </c>
      <c r="W42" s="524"/>
      <c r="X42" s="524">
        <f>OFFSET(X42,0,-1)+1</f>
        <v>1</v>
      </c>
      <c r="Y42" s="524">
        <f>OFFSET(Y42,0,-1)+1</f>
        <v>2</v>
      </c>
      <c r="Z42" s="524">
        <f>OFFSET(Z42,0,-1)+1</f>
        <v>3</v>
      </c>
      <c r="AA42" s="524">
        <f>OFFSET(AA42,0,-1)+1</f>
        <v>4</v>
      </c>
      <c r="AB42" s="524"/>
      <c r="AC42" s="524">
        <f>OFFSET(AC42,0,-2)+1</f>
        <v>5</v>
      </c>
      <c r="AD42" s="524">
        <f>OFFSET(AD42,0,-1)+1</f>
        <v>6</v>
      </c>
      <c r="AE42" s="524"/>
      <c r="AF42" s="524">
        <f>OFFSET(AF42,0,-1)+1</f>
        <v>1</v>
      </c>
      <c r="AG42" s="524">
        <f>OFFSET(AG42,0,-1)+1</f>
        <v>2</v>
      </c>
      <c r="AH42" s="524">
        <f>OFFSET(AH42,0,-1)+1</f>
        <v>3</v>
      </c>
      <c r="AI42" s="524">
        <f>OFFSET(AI42,0,-1)+1</f>
        <v>4</v>
      </c>
      <c r="AJ42" s="524"/>
      <c r="AK42" s="524">
        <f>OFFSET(AK42,0,-2)+1</f>
        <v>5</v>
      </c>
      <c r="AL42" s="523">
        <f>OFFSET(AL42,0,-1)</f>
        <v>5</v>
      </c>
      <c r="AM42" s="524">
        <f>OFFSET(AM42,0,-1)+1</f>
        <v>6</v>
      </c>
      <c r="AS42" s="403">
        <v>0</v>
      </c>
    </row>
    <row customHeight="1" ht="22.049999999999997">
      <c r="A43" s="525" t="s">
        <v>266</v>
      </c>
      <c r="E43" s="447">
        <v>1</v>
      </c>
      <c r="R43" s="448"/>
      <c r="S43" s="449">
        <f>INDEX(PT_DIFFERENTIATION_NUM_NTAR,MATCH(A43,PT_DIFFERENTIATION_NTAR_ID,0))</f>
        <v>0</v>
      </c>
      <c r="T43" s="450" t="s">
        <v>209</v>
      </c>
      <c r="U43" s="451"/>
      <c r="V43" s="452"/>
      <c r="W43" s="453"/>
      <c r="X43" s="453"/>
      <c r="Y43" s="453"/>
      <c r="Z43" s="453"/>
      <c r="AA43" s="453"/>
      <c r="AB43" s="453"/>
      <c r="AC43" s="454"/>
      <c r="AD43" s="452" t="str">
        <f>INDEX(PT_DIFFERENTIATION_NTAR,MATCH(A43,PT_DIFFERENTIATION_NTAR_ID,0))</f>
        <v/>
      </c>
      <c r="AE43" s="453"/>
      <c r="AF43" s="453"/>
      <c r="AG43" s="453"/>
      <c r="AH43" s="453"/>
      <c r="AI43" s="453"/>
      <c r="AJ43" s="453"/>
      <c r="AK43" s="453"/>
      <c r="AL43" s="454"/>
      <c r="AM43" s="45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151" t="str">
        <f>IF(T43="","",T43)</f>
        <v>Наименование тарифа</v>
      </c>
      <c r="AS43" s="79">
        <v>21</v>
      </c>
    </row>
    <row customHeight="1" ht="22.049999999999997">
      <c r="A44" s="525" t="s">
        <v>266</v>
      </c>
      <c r="B44" s="525" t="s">
        <v>267</v>
      </c>
      <c r="E44" s="456"/>
      <c r="F44" s="447">
        <v>1</v>
      </c>
      <c r="Q44" s="457"/>
      <c r="R44" s="458"/>
      <c r="S44" s="449" t="str">
        <f>INDEX(PT_DIFFERENTIATION_NUM_TER,MATCH(B44,PT_DIFFERENTIATION_TER_ID,0))</f>
        <v>.</v>
      </c>
      <c r="T44" s="459" t="s">
        <v>475</v>
      </c>
      <c r="U44" s="451"/>
      <c r="V44" s="452"/>
      <c r="W44" s="453"/>
      <c r="X44" s="453"/>
      <c r="Y44" s="453"/>
      <c r="Z44" s="453"/>
      <c r="AA44" s="453"/>
      <c r="AB44" s="453"/>
      <c r="AC44" s="454"/>
      <c r="AD44" s="452" t="str">
        <f>INDEX(PT_DIFFERENTIATION_TER,MATCH(B44,PT_DIFFERENTIATION_TER_ID,0))</f>
        <v/>
      </c>
      <c r="AE44" s="453"/>
      <c r="AF44" s="453"/>
      <c r="AG44" s="453"/>
      <c r="AH44" s="453"/>
      <c r="AI44" s="453"/>
      <c r="AJ44" s="453"/>
      <c r="AK44" s="453"/>
      <c r="AL44" s="454"/>
      <c r="AM44" s="455" t="s">
        <v>476</v>
      </c>
      <c r="AP44" s="151" t="str">
        <f>IF(T44="","",T44)</f>
        <v>Территория действия тарифа</v>
      </c>
      <c r="AS44" s="79">
        <v>21</v>
      </c>
    </row>
    <row customHeight="1" ht="24">
      <c r="A45" s="525" t="s">
        <v>266</v>
      </c>
      <c r="B45" s="525" t="s">
        <v>267</v>
      </c>
      <c r="C45" s="525" t="s">
        <v>268</v>
      </c>
      <c r="E45" s="456"/>
      <c r="F45" s="456"/>
      <c r="G45" s="447">
        <v>1</v>
      </c>
      <c r="Q45" s="457"/>
      <c r="R45" s="458"/>
      <c r="S45" s="449" t="str">
        <f>INDEX(PT_DIFFERENTIATION_NUM_CS,MATCH(C45,PT_DIFFERENTIATION_CS_ID,0))</f>
        <v>..</v>
      </c>
      <c r="T45" s="460" t="s">
        <v>477</v>
      </c>
      <c r="U45" s="451"/>
      <c r="V45" s="452"/>
      <c r="W45" s="453"/>
      <c r="X45" s="453"/>
      <c r="Y45" s="453"/>
      <c r="Z45" s="453"/>
      <c r="AA45" s="453"/>
      <c r="AB45" s="453"/>
      <c r="AC45" s="454"/>
      <c r="AD45" s="452" t="str">
        <f>INDEX(PT_DIFFERENTIATION_CS,MATCH(C45,PT_DIFFERENTIATION_CS_ID,0))</f>
        <v/>
      </c>
      <c r="AE45" s="453"/>
      <c r="AF45" s="453"/>
      <c r="AG45" s="453"/>
      <c r="AH45" s="453"/>
      <c r="AI45" s="453"/>
      <c r="AJ45" s="453"/>
      <c r="AK45" s="453"/>
      <c r="AL45" s="454"/>
      <c r="AM45" s="455" t="s">
        <v>478</v>
      </c>
      <c r="AP45" s="151" t="str">
        <f>IF(T45="","",T45)</f>
        <v>Наименование системы теплоснабжения </v>
      </c>
      <c r="AS45" s="79">
        <v>23</v>
      </c>
    </row>
    <row customHeight="1" ht="22.049999999999997">
      <c r="A46" s="525" t="s">
        <v>266</v>
      </c>
      <c r="B46" s="525" t="s">
        <v>267</v>
      </c>
      <c r="C46" s="525" t="s">
        <v>268</v>
      </c>
      <c r="D46" s="525" t="s">
        <v>269</v>
      </c>
      <c r="E46" s="456"/>
      <c r="F46" s="456"/>
      <c r="G46" s="456"/>
      <c r="H46" s="447">
        <v>1</v>
      </c>
      <c r="Q46" s="457"/>
      <c r="R46" s="458"/>
      <c r="S46" s="449" t="str">
        <f>INDEX(PT_DIFFERENTIATION_NUM_IST_TE,MATCH(D46,PT_DIFFERENTIATION_IST_TE_ID,0))</f>
        <v>...</v>
      </c>
      <c r="T46" s="461" t="s">
        <v>479</v>
      </c>
      <c r="U46" s="451"/>
      <c r="V46" s="452"/>
      <c r="W46" s="453"/>
      <c r="X46" s="453"/>
      <c r="Y46" s="453"/>
      <c r="Z46" s="453"/>
      <c r="AA46" s="453"/>
      <c r="AB46" s="453"/>
      <c r="AC46" s="454"/>
      <c r="AD46" s="452" t="str">
        <f>INDEX(PT_DIFFERENTIATION_IST_TE,MATCH(D46,PT_DIFFERENTIATION_IST_TE_ID,0))</f>
        <v/>
      </c>
      <c r="AE46" s="453"/>
      <c r="AF46" s="453"/>
      <c r="AG46" s="453"/>
      <c r="AH46" s="453"/>
      <c r="AI46" s="453"/>
      <c r="AJ46" s="453"/>
      <c r="AK46" s="453"/>
      <c r="AL46" s="454"/>
      <c r="AM46" s="455" t="s">
        <v>480</v>
      </c>
      <c r="AP46" s="151" t="str">
        <f>IF(T46="","",T46)</f>
        <v>Источник тепловой энергии  </v>
      </c>
      <c r="AS46" s="79">
        <v>21</v>
      </c>
    </row>
    <row customHeight="1" ht="0">
      <c r="A47" s="135" t="s">
        <v>266</v>
      </c>
      <c r="B47" s="135" t="s">
        <v>267</v>
      </c>
      <c r="C47" s="135" t="s">
        <v>268</v>
      </c>
      <c r="D47" s="135" t="s">
        <v>269</v>
      </c>
      <c r="E47" s="456"/>
      <c r="F47" s="456"/>
      <c r="G47" s="456"/>
      <c r="H47" s="456"/>
      <c r="I47" s="162" t="str">
        <f>S46&amp;".1"</f>
        <v>....1</v>
      </c>
      <c r="L47" s="550" t="s">
        <v>481</v>
      </c>
      <c r="P47" s="136">
        <v>1</v>
      </c>
      <c r="R47" s="463"/>
      <c r="S47" s="330"/>
      <c r="T47" s="540"/>
      <c r="U47" s="541"/>
      <c r="V47" s="542"/>
      <c r="W47" s="543"/>
      <c r="X47" s="543"/>
      <c r="Y47" s="543"/>
      <c r="Z47" s="543"/>
      <c r="AA47" s="543"/>
      <c r="AB47" s="543"/>
      <c r="AC47" s="544"/>
      <c r="AD47" s="542"/>
      <c r="AE47" s="543"/>
      <c r="AF47" s="543"/>
      <c r="AG47" s="543"/>
      <c r="AH47" s="543"/>
      <c r="AI47" s="543"/>
      <c r="AJ47" s="543"/>
      <c r="AK47" s="543"/>
      <c r="AL47" s="544"/>
      <c r="AM47" s="545"/>
      <c r="AP47" s="151" t="str">
        <f>IF(T47="","",T47)</f>
        <v/>
      </c>
      <c r="AS47" s="138">
        <v>0</v>
      </c>
    </row>
    <row customHeight="1" ht="22.049999999999997">
      <c r="A48" s="525" t="s">
        <v>266</v>
      </c>
      <c r="B48" s="525" t="s">
        <v>267</v>
      </c>
      <c r="C48" s="525" t="s">
        <v>268</v>
      </c>
      <c r="D48" s="525" t="s">
        <v>269</v>
      </c>
      <c r="E48" s="456"/>
      <c r="F48" s="456"/>
      <c r="G48" s="456"/>
      <c r="H48" s="456"/>
      <c r="I48" s="467"/>
      <c r="J48" s="162" t="str">
        <f>S46&amp;".1"</f>
        <v>....1</v>
      </c>
      <c r="L48" s="462" t="s">
        <v>484</v>
      </c>
      <c r="Q48" s="136">
        <v>1</v>
      </c>
      <c r="R48" s="468"/>
      <c r="S48" s="449" t="str">
        <f>$J48</f>
        <v>....1</v>
      </c>
      <c r="T48" s="469" t="s">
        <v>485</v>
      </c>
      <c r="U48" s="451"/>
      <c r="V48" s="405"/>
      <c r="W48" s="465"/>
      <c r="X48" s="465"/>
      <c r="Y48" s="465"/>
      <c r="Z48" s="465"/>
      <c r="AA48" s="465"/>
      <c r="AB48" s="465"/>
      <c r="AC48" s="466"/>
      <c r="AD48" s="405"/>
      <c r="AE48" s="465"/>
      <c r="AF48" s="465"/>
      <c r="AG48" s="465"/>
      <c r="AH48" s="465"/>
      <c r="AI48" s="465"/>
      <c r="AJ48" s="465"/>
      <c r="AK48" s="465"/>
      <c r="AL48" s="466"/>
      <c r="AM48" s="455" t="s">
        <v>486</v>
      </c>
      <c r="AP48" s="151" t="str">
        <f>IF(T48="","",T48)</f>
        <v>Группа потребителей</v>
      </c>
      <c r="AS48" s="79">
        <v>21</v>
      </c>
    </row>
    <row customHeight="1" ht="22.049999999999997">
      <c r="A49" s="525" t="s">
        <v>266</v>
      </c>
      <c r="B49" s="525" t="s">
        <v>267</v>
      </c>
      <c r="C49" s="525" t="s">
        <v>268</v>
      </c>
      <c r="D49" s="525" t="s">
        <v>269</v>
      </c>
      <c r="E49" s="456"/>
      <c r="F49" s="456"/>
      <c r="G49" s="456"/>
      <c r="H49" s="456"/>
      <c r="I49" s="467"/>
      <c r="J49" s="467"/>
      <c r="K49" s="162" t="str">
        <f>J48&amp;".1"</f>
        <v>....1.1</v>
      </c>
      <c r="L49" s="462" t="s">
        <v>487</v>
      </c>
      <c r="R49" s="468">
        <v>1</v>
      </c>
      <c r="S49" s="449" t="str">
        <f>$K49</f>
        <v>....1.1</v>
      </c>
      <c r="T49" s="470"/>
      <c r="U49" s="451"/>
      <c r="V49" s="471"/>
      <c r="W49" s="472"/>
      <c r="X49" s="471"/>
      <c r="Y49" s="473"/>
      <c r="Z49" s="474"/>
      <c r="AA49" s="214" t="s">
        <v>61</v>
      </c>
      <c r="AB49" s="474"/>
      <c r="AC49" s="214" t="s">
        <v>61</v>
      </c>
      <c r="AD49" s="471"/>
      <c r="AE49" s="472"/>
      <c r="AF49" s="471"/>
      <c r="AG49" s="473"/>
      <c r="AH49" s="474"/>
      <c r="AI49" s="214" t="s">
        <v>61</v>
      </c>
      <c r="AJ49" s="526"/>
      <c r="AK49" s="214" t="s">
        <v>61</v>
      </c>
      <c r="AL49" s="527"/>
      <c r="AM49" s="475" t="s">
        <v>529</v>
      </c>
      <c r="AN49" s="138">
        <f>STRCHECKDATE(V50:AL50)</f>
      </c>
      <c r="AP49" s="151" t="str">
        <f>IF(T49="","",T49)</f>
        <v/>
      </c>
      <c r="AS49" s="79">
        <v>21</v>
      </c>
    </row>
    <row customHeight="1" ht="0">
      <c r="A50" s="525" t="s">
        <v>266</v>
      </c>
      <c r="B50" s="525" t="s">
        <v>267</v>
      </c>
      <c r="C50" s="525" t="s">
        <v>268</v>
      </c>
      <c r="D50" s="525" t="s">
        <v>269</v>
      </c>
      <c r="E50" s="456"/>
      <c r="F50" s="456"/>
      <c r="G50" s="456"/>
      <c r="H50" s="456"/>
      <c r="I50" s="467"/>
      <c r="J50" s="467"/>
      <c r="K50" s="162"/>
      <c r="R50" s="468"/>
      <c r="S50" s="430"/>
      <c r="T50" s="451"/>
      <c r="U50" s="451"/>
      <c r="V50" s="472"/>
      <c r="W50" s="472"/>
      <c r="X50" s="472"/>
      <c r="Y50" s="476" t="str">
        <f>Z49&amp;"-"&amp;AB49</f>
        <v>-</v>
      </c>
      <c r="Z50" s="477"/>
      <c r="AA50" s="214"/>
      <c r="AB50" s="477"/>
      <c r="AC50" s="214"/>
      <c r="AD50" s="472"/>
      <c r="AE50" s="472"/>
      <c r="AF50" s="472"/>
      <c r="AG50" s="476" t="str">
        <f>AH49&amp;"-"&amp;AJ49</f>
        <v>-</v>
      </c>
      <c r="AH50" s="477"/>
      <c r="AI50" s="214"/>
      <c r="AJ50" s="528"/>
      <c r="AK50" s="214"/>
      <c r="AL50" s="529"/>
      <c r="AM50" s="478"/>
      <c r="AP50" s="151" t="str">
        <f>IF(T50="","",T50)</f>
        <v/>
      </c>
      <c r="AS50" s="79">
        <v>0</v>
      </c>
    </row>
    <row customHeight="1" ht="11.549999999999999">
      <c r="A51" s="525" t="s">
        <v>266</v>
      </c>
      <c r="B51" s="525" t="s">
        <v>267</v>
      </c>
      <c r="C51" s="525" t="s">
        <v>268</v>
      </c>
      <c r="D51" s="525" t="s">
        <v>269</v>
      </c>
      <c r="E51" s="456"/>
      <c r="F51" s="456"/>
      <c r="G51" s="456"/>
      <c r="H51" s="456"/>
      <c r="I51" s="467"/>
      <c r="J51" s="162"/>
      <c r="R51" s="463"/>
      <c r="S51" s="479"/>
      <c r="T51" s="483" t="s">
        <v>489</v>
      </c>
      <c r="U51" s="204"/>
      <c r="V51" s="204"/>
      <c r="W51" s="204"/>
      <c r="X51" s="204"/>
      <c r="Y51" s="204"/>
      <c r="Z51" s="204"/>
      <c r="AA51" s="204"/>
      <c r="AB51" s="204"/>
      <c r="AC51" s="204"/>
      <c r="AD51" s="204"/>
      <c r="AE51" s="204"/>
      <c r="AF51" s="204"/>
      <c r="AG51" s="204"/>
      <c r="AH51" s="204"/>
      <c r="AI51" s="204"/>
      <c r="AJ51" s="204"/>
      <c r="AK51" s="204"/>
      <c r="AL51" s="481"/>
      <c r="AM51" s="482"/>
      <c r="AP51" s="151" t="str">
        <f>IF(T51="","",T51)</f>
        <v>Добавить вид теплоносителя (параметры теплоносителя)</v>
      </c>
      <c r="AS51" s="79">
        <v>11</v>
      </c>
    </row>
    <row customHeight="1" ht="11.549999999999999">
      <c r="A52" s="525" t="s">
        <v>266</v>
      </c>
      <c r="B52" s="525" t="s">
        <v>267</v>
      </c>
      <c r="C52" s="525" t="s">
        <v>268</v>
      </c>
      <c r="D52" s="525" t="s">
        <v>269</v>
      </c>
      <c r="E52" s="456"/>
      <c r="F52" s="456"/>
      <c r="G52" s="456"/>
      <c r="H52" s="456"/>
      <c r="I52" s="162"/>
      <c r="R52" s="463"/>
      <c r="S52" s="479"/>
      <c r="T52" s="486" t="s">
        <v>490</v>
      </c>
      <c r="U52" s="204"/>
      <c r="V52" s="204"/>
      <c r="W52" s="204"/>
      <c r="X52" s="204"/>
      <c r="Y52" s="204"/>
      <c r="Z52" s="204"/>
      <c r="AA52" s="204"/>
      <c r="AB52" s="204"/>
      <c r="AC52" s="484"/>
      <c r="AD52" s="204"/>
      <c r="AE52" s="204"/>
      <c r="AF52" s="204"/>
      <c r="AG52" s="204"/>
      <c r="AH52" s="204"/>
      <c r="AI52" s="204"/>
      <c r="AJ52" s="204"/>
      <c r="AK52" s="484"/>
      <c r="AL52" s="204"/>
      <c r="AM52" s="485"/>
      <c r="AP52" s="151" t="str">
        <f>IF(T52="","",T52)</f>
        <v>Добавить группу потребителей</v>
      </c>
      <c r="AS52" s="79">
        <v>11</v>
      </c>
    </row>
    <row customHeight="1" ht="0">
      <c r="A53" s="525" t="s">
        <v>266</v>
      </c>
      <c r="B53" s="525" t="s">
        <v>267</v>
      </c>
      <c r="C53" s="525" t="s">
        <v>268</v>
      </c>
      <c r="D53" s="525" t="s">
        <v>269</v>
      </c>
      <c r="E53" s="456"/>
      <c r="F53" s="456"/>
      <c r="G53" s="456"/>
      <c r="H53" s="447"/>
      <c r="R53" s="448"/>
      <c r="S53" s="546"/>
      <c r="T53" s="547"/>
      <c r="U53" s="548"/>
      <c r="V53" s="548"/>
      <c r="W53" s="548"/>
      <c r="X53" s="548"/>
      <c r="Y53" s="548"/>
      <c r="Z53" s="548"/>
      <c r="AA53" s="548"/>
      <c r="AB53" s="548"/>
      <c r="AC53" s="548"/>
      <c r="AD53" s="548"/>
      <c r="AE53" s="548"/>
      <c r="AF53" s="548"/>
      <c r="AG53" s="548"/>
      <c r="AH53" s="548"/>
      <c r="AI53" s="548"/>
      <c r="AJ53" s="548"/>
      <c r="AK53" s="548"/>
      <c r="AL53" s="548"/>
      <c r="AM53" s="549"/>
      <c r="AP53" s="151" t="str">
        <f>IF(T53="","",T53)</f>
        <v/>
      </c>
      <c r="AS53" s="79">
        <v>0</v>
      </c>
    </row>
    <row customHeight="1" ht="0">
      <c r="A54" s="135" t="s">
        <v>266</v>
      </c>
      <c r="B54" s="135" t="s">
        <v>267</v>
      </c>
      <c r="C54" s="135" t="s">
        <v>268</v>
      </c>
      <c r="E54" s="456"/>
      <c r="F54" s="456"/>
      <c r="G54" s="447"/>
      <c r="T54" s="491" t="s">
        <v>492</v>
      </c>
      <c r="AP54" s="151" t="str">
        <f>IF(T54="","",T54)</f>
        <v>Добавить источник для дифференциации</v>
      </c>
      <c r="AS54" s="138">
        <v>0</v>
      </c>
    </row>
    <row customHeight="1" ht="0">
      <c r="A55" s="135" t="s">
        <v>266</v>
      </c>
      <c r="B55" s="135" t="s">
        <v>267</v>
      </c>
      <c r="E55" s="456"/>
      <c r="F55" s="447"/>
      <c r="T55" s="491" t="s">
        <v>493</v>
      </c>
      <c r="AP55" s="151" t="str">
        <f>IF(T55="","",T55)</f>
        <v>Добавить централизованную систему для дифференциации</v>
      </c>
      <c r="AS55" s="138">
        <v>0</v>
      </c>
    </row>
    <row customHeight="1" ht="0">
      <c r="A56" s="135" t="s">
        <v>266</v>
      </c>
      <c r="E56" s="447"/>
      <c r="T56" s="491" t="s">
        <v>494</v>
      </c>
      <c r="AP56" s="151" t="str">
        <f>IF(T56="","",T56)</f>
        <v>Добавить территорию для дифференциации</v>
      </c>
      <c r="AS56" s="138">
        <v>0</v>
      </c>
    </row>
    <row customHeight="1" ht="4.2">
      <c r="T57" s="491" t="s">
        <v>526</v>
      </c>
      <c r="AP57" s="151" t="str">
        <f>IF(T57="","",T57)</f>
        <v>Добавить наименование тарифа</v>
      </c>
      <c r="AS57" s="138">
        <v>4</v>
      </c>
    </row>
    <row customHeight="1" ht="11.549999999999999">
      <c r="AS58" s="79">
        <v>11</v>
      </c>
    </row>
    <row customHeight="1" ht="14.699999999999998">
      <c r="AS59" s="79">
        <v>14</v>
      </c>
    </row>
    <row customHeight="1" ht="14.699999999999998">
      <c r="AS60" s="79">
        <v>14</v>
      </c>
    </row>
    <row customHeight="1" ht="14.699999999999998">
      <c r="AS61" s="79">
        <v>14</v>
      </c>
    </row>
    <row customHeight="1" ht="14.699999999999998">
      <c r="AS62" s="79">
        <v>14</v>
      </c>
    </row>
    <row customHeight="1" ht="14.699999999999998">
      <c r="AS63" s="79">
        <v>14</v>
      </c>
    </row>
    <row customHeight="1" ht="14.699999999999998">
      <c r="AS64" s="79">
        <v>14</v>
      </c>
    </row>
    <row customHeight="1" ht="14.699999999999998">
      <c r="AS65" s="79">
        <v>14</v>
      </c>
    </row>
    <row customHeight="1" ht="22.5" hidden="1">
      <c r="A66" s="100" t="s">
        <v>81</v>
      </c>
      <c r="B66" s="100">
        <v>0</v>
      </c>
      <c r="C66" s="100">
        <v>0</v>
      </c>
      <c r="D66" s="100">
        <v>0</v>
      </c>
      <c r="E66" s="100">
        <v>0</v>
      </c>
      <c r="F66" s="100">
        <v>0</v>
      </c>
      <c r="G66" s="100">
        <v>0</v>
      </c>
      <c r="H66" s="100">
        <v>0</v>
      </c>
      <c r="I66" s="100">
        <v>0</v>
      </c>
      <c r="J66" s="100">
        <v>0</v>
      </c>
      <c r="K66" s="100">
        <v>0</v>
      </c>
      <c r="L66" s="170">
        <v>0</v>
      </c>
      <c r="M66" s="104">
        <v>0</v>
      </c>
      <c r="N66" s="104">
        <v>0</v>
      </c>
      <c r="O66" s="104">
        <v>0</v>
      </c>
      <c r="P66" s="530">
        <v>0</v>
      </c>
      <c r="Q66" s="531">
        <v>3</v>
      </c>
      <c r="R66" s="531">
        <v>3</v>
      </c>
      <c r="S66" s="95">
        <v>12</v>
      </c>
      <c r="T66" s="79">
        <v>31</v>
      </c>
      <c r="U66" s="79">
        <v>0</v>
      </c>
      <c r="V66" s="79">
        <v>0</v>
      </c>
      <c r="W66" s="79">
        <v>0</v>
      </c>
      <c r="X66" s="79">
        <v>0</v>
      </c>
      <c r="Y66" s="79">
        <v>0</v>
      </c>
      <c r="Z66" s="79">
        <v>0</v>
      </c>
      <c r="AA66" s="79">
        <v>0</v>
      </c>
      <c r="AB66" s="79">
        <v>0</v>
      </c>
      <c r="AC66" s="79">
        <v>0</v>
      </c>
      <c r="AD66" s="79">
        <v>24</v>
      </c>
      <c r="AE66" s="79">
        <v>0</v>
      </c>
      <c r="AF66" s="79">
        <v>24</v>
      </c>
      <c r="AG66" s="79">
        <v>24</v>
      </c>
      <c r="AH66" s="79">
        <v>11</v>
      </c>
      <c r="AI66" s="79">
        <v>3</v>
      </c>
      <c r="AJ66" s="79">
        <v>11</v>
      </c>
      <c r="AK66" s="79">
        <v>0</v>
      </c>
      <c r="AL66" s="79">
        <v>4</v>
      </c>
      <c r="AM66" s="79">
        <v>115</v>
      </c>
      <c r="AN66" s="138">
        <v>10</v>
      </c>
      <c r="AO66" s="138">
        <v>10</v>
      </c>
      <c r="AP66" s="138">
        <v>10</v>
      </c>
      <c r="AQ66" s="138">
        <v>10</v>
      </c>
      <c r="AR66" s="138">
        <v>10</v>
      </c>
      <c r="AS66" s="7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9D04D3-6FEC-023B-325B-0.F92A17A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3527" width="10.57421875" hidden="1"/>
    <col min="2" max="2" style="3528" width="11.00390625" hidden="1" customWidth="1"/>
    <col min="3" max="3" style="3529" width="10.57421875" hidden="1"/>
    <col min="4" max="4" style="3530" width="11.8515625" hidden="1" customWidth="1"/>
    <col min="5" max="5" style="3531" width="10.00390625" hidden="1" customWidth="1"/>
    <col min="6" max="6" style="3532" width="8.7109375" hidden="1" customWidth="1"/>
    <col min="7" max="7" style="3533" width="7.57421875" hidden="1" customWidth="1"/>
    <col min="8" max="8" style="3534" width="11.421875" hidden="1" customWidth="1"/>
    <col min="9" max="9" style="3535" width="12.00390625" hidden="1" customWidth="1"/>
    <col min="10" max="10" style="3536" width="9.8515625" hidden="1" customWidth="1"/>
    <col min="11" max="11" style="3537" width="11.421875" hidden="1" customWidth="1"/>
    <col min="12" max="12" style="3538" width="11.421875" hidden="1" customWidth="1"/>
    <col min="13" max="13" style="3539" width="19.140625" hidden="1" customWidth="1"/>
    <col min="14" max="14" style="3540" width="12.28125" hidden="1" customWidth="1"/>
    <col min="15" max="15" style="3541" width="12.28125" hidden="1" customWidth="1"/>
    <col min="16" max="16" style="3542" width="23.421875" hidden="1" customWidth="1"/>
    <col min="17" max="17" style="3543" width="3.7109375" hidden="1" customWidth="1"/>
    <col min="18" max="18" style="3544" width="3.00390625" customWidth="1"/>
    <col min="19" max="19" style="3545" width="3.00390625" customWidth="1"/>
    <col min="20" max="20" style="3546" width="3.00390625" customWidth="1"/>
    <col min="21" max="21" style="3547" width="12.00390625" customWidth="1"/>
    <col min="22" max="22" style="3548" width="31.00390625" customWidth="1"/>
    <col min="23" max="23" style="3549" width="0.140625" customWidth="1"/>
    <col min="24" max="24" style="3550" width="21.7109375" hidden="1" customWidth="1"/>
    <col min="25" max="25" style="3551" width="21.7109375" hidden="1" customWidth="1"/>
    <col min="26" max="26" style="3552" width="21.7109375" hidden="1" customWidth="1"/>
    <col min="27" max="27" style="3553" width="21.7109375" hidden="1" customWidth="1"/>
    <col min="28" max="28" style="3554" width="21.7109375" hidden="1" customWidth="1"/>
    <col min="29" max="29" style="3555" width="11.7109375" hidden="1" customWidth="1"/>
    <col min="30" max="30" style="3556" width="3.7109375" hidden="1" customWidth="1"/>
    <col min="31" max="31" style="3557" width="11.7109375" hidden="1" customWidth="1"/>
    <col min="32" max="32" style="3558" width="8.57421875" hidden="1" customWidth="1"/>
    <col min="33" max="33" style="3559" width="21.7109375" customWidth="1"/>
    <col min="34" max="34" style="3560" width="21.00390625" customWidth="1"/>
    <col min="35" max="35" style="3561" width="21.00390625" customWidth="1"/>
    <col min="36" max="36" style="3562" width="21.00390625" customWidth="1"/>
    <col min="37" max="37" style="3563" width="21.00390625" customWidth="1"/>
    <col min="38" max="38" style="3564" width="11.00390625" customWidth="1"/>
    <col min="39" max="39" style="3565" width="3.7109375" customWidth="1"/>
    <col min="40" max="40" style="3566" width="11.00390625" customWidth="1"/>
    <col min="41" max="41" style="3567" width="8.57421875" hidden="1" customWidth="1"/>
    <col min="42" max="42" style="3568" width="4.00390625" customWidth="1"/>
    <col min="43" max="43" style="3569" width="115.00390625" customWidth="1"/>
    <col min="44" max="44" style="3570" width="10.00390625" customWidth="1"/>
    <col min="45" max="45" style="3571" width="10.00390625" customWidth="1"/>
    <col min="46" max="46" style="3572" width="10.00390625" customWidth="1"/>
    <col min="47" max="47" style="3573" width="10.00390625" customWidth="1"/>
    <col min="48" max="48" style="3574" width="10.00390625" customWidth="1"/>
    <col min="49" max="49" style="3575" width="10.57421875" hidden="1"/>
  </cols>
  <sheetData>
    <row customHeight="1" ht="22.5" hidden="1">
      <c r="AW1" s="79" t="s">
        <v>14</v>
      </c>
    </row>
    <row customHeight="1" ht="21" hidden="1">
      <c r="E2" s="532">
        <v>1</v>
      </c>
      <c r="T2" s="448"/>
      <c r="U2" s="449">
        <f>INDEX(PT_DIFFERENTIATION_NUM_NTAR,MATCH(A2,PT_DIFFERENTIATION_NTAR_ID,0))</f>
      </c>
      <c r="V2" s="450" t="s">
        <v>209</v>
      </c>
      <c r="W2" s="451"/>
      <c r="X2" s="452"/>
      <c r="Y2" s="453"/>
      <c r="Z2" s="453"/>
      <c r="AA2" s="453"/>
      <c r="AB2" s="453"/>
      <c r="AC2" s="453"/>
      <c r="AD2" s="453"/>
      <c r="AE2" s="453"/>
      <c r="AF2" s="454"/>
      <c r="AG2" s="452">
        <f>INDEX(PT_DIFFERENTIATION_NTAR,MATCH(A2,PT_DIFFERENTIATION_NTAR_ID,0))</f>
      </c>
      <c r="AH2" s="453"/>
      <c r="AI2" s="453"/>
      <c r="AJ2" s="453"/>
      <c r="AK2" s="453"/>
      <c r="AL2" s="453"/>
      <c r="AM2" s="453"/>
      <c r="AN2" s="453"/>
      <c r="AO2" s="453"/>
      <c r="AP2" s="454"/>
      <c r="AQ2" s="455" t="s">
        <v>474</v>
      </c>
      <c r="AT2" s="151" t="str">
        <f>IF(V2="","",V2)</f>
        <v>Наименование тарифа</v>
      </c>
      <c r="AW2" s="79">
        <v>0</v>
      </c>
    </row>
    <row customHeight="1" ht="21" hidden="1">
      <c r="E3" s="533"/>
      <c r="F3" s="532">
        <v>1</v>
      </c>
      <c r="R3" s="457"/>
      <c r="T3" s="458"/>
      <c r="U3" s="449">
        <f>INDEX(PT_DIFFERENTIATION_NUM_TER,MATCH(B3,PT_DIFFERENTIATION_TER_ID,0))</f>
      </c>
      <c r="V3" s="459" t="s">
        <v>475</v>
      </c>
      <c r="W3" s="451"/>
      <c r="X3" s="452"/>
      <c r="Y3" s="453"/>
      <c r="Z3" s="453"/>
      <c r="AA3" s="453"/>
      <c r="AB3" s="453"/>
      <c r="AC3" s="453"/>
      <c r="AD3" s="453"/>
      <c r="AE3" s="453"/>
      <c r="AF3" s="454"/>
      <c r="AG3" s="452">
        <f>INDEX(PT_DIFFERENTIATION_TER,MATCH(B3,PT_DIFFERENTIATION_TER_ID,0))</f>
      </c>
      <c r="AH3" s="453"/>
      <c r="AI3" s="453"/>
      <c r="AJ3" s="453"/>
      <c r="AK3" s="453"/>
      <c r="AL3" s="453"/>
      <c r="AM3" s="453"/>
      <c r="AN3" s="453"/>
      <c r="AO3" s="453"/>
      <c r="AP3" s="454"/>
      <c r="AQ3" s="455" t="s">
        <v>476</v>
      </c>
      <c r="AT3" s="151" t="str">
        <f>IF(V3="","",V3)</f>
        <v>Территория действия тарифа</v>
      </c>
      <c r="AW3" s="79">
        <v>0</v>
      </c>
    </row>
    <row customHeight="1" ht="22.5" hidden="1">
      <c r="E4" s="533"/>
      <c r="F4" s="533"/>
      <c r="G4" s="532">
        <v>1</v>
      </c>
      <c r="R4" s="457"/>
      <c r="T4" s="458"/>
      <c r="U4" s="449">
        <f>INDEX(PT_DIFFERENTIATION_NUM_CS,MATCH(C4,PT_DIFFERENTIATION_CS_ID,0))</f>
      </c>
      <c r="V4" s="460" t="s">
        <v>477</v>
      </c>
      <c r="W4" s="451"/>
      <c r="X4" s="452"/>
      <c r="Y4" s="453"/>
      <c r="Z4" s="453"/>
      <c r="AA4" s="453"/>
      <c r="AB4" s="453"/>
      <c r="AC4" s="453"/>
      <c r="AD4" s="453"/>
      <c r="AE4" s="453"/>
      <c r="AF4" s="454"/>
      <c r="AG4" s="452">
        <f>INDEX(PT_DIFFERENTIATION_CS,MATCH(C4,PT_DIFFERENTIATION_CS_ID,0))</f>
      </c>
      <c r="AH4" s="453"/>
      <c r="AI4" s="453"/>
      <c r="AJ4" s="453"/>
      <c r="AK4" s="453"/>
      <c r="AL4" s="453"/>
      <c r="AM4" s="453"/>
      <c r="AN4" s="453"/>
      <c r="AO4" s="453"/>
      <c r="AP4" s="454"/>
      <c r="AQ4" s="455" t="s">
        <v>478</v>
      </c>
      <c r="AT4" s="151" t="str">
        <f>IF(V4="","",V4)</f>
        <v>Наименование системы теплоснабжения </v>
      </c>
      <c r="AW4" s="79">
        <v>0</v>
      </c>
    </row>
    <row customHeight="1" ht="21" hidden="1">
      <c r="E5" s="533"/>
      <c r="F5" s="533"/>
      <c r="G5" s="533"/>
      <c r="H5" s="532">
        <v>1</v>
      </c>
      <c r="R5" s="457"/>
      <c r="T5" s="458"/>
      <c r="U5" s="449">
        <f>INDEX(PT_DIFFERENTIATION_NUM_IST_TE,MATCH(D5,PT_DIFFERENTIATION_IST_TE_ID,0))</f>
      </c>
      <c r="V5" s="461" t="s">
        <v>479</v>
      </c>
      <c r="W5" s="451"/>
      <c r="X5" s="452"/>
      <c r="Y5" s="453"/>
      <c r="Z5" s="453"/>
      <c r="AA5" s="453"/>
      <c r="AB5" s="453"/>
      <c r="AC5" s="453"/>
      <c r="AD5" s="453"/>
      <c r="AE5" s="453"/>
      <c r="AF5" s="454"/>
      <c r="AG5" s="452">
        <f>INDEX(PT_DIFFERENTIATION_IST_TE,MATCH(D5,PT_DIFFERENTIATION_IST_TE_ID,0))</f>
      </c>
      <c r="AH5" s="453"/>
      <c r="AI5" s="453"/>
      <c r="AJ5" s="453"/>
      <c r="AK5" s="453"/>
      <c r="AL5" s="453"/>
      <c r="AM5" s="453"/>
      <c r="AN5" s="453"/>
      <c r="AO5" s="453"/>
      <c r="AP5" s="454"/>
      <c r="AQ5" s="455" t="s">
        <v>480</v>
      </c>
      <c r="AT5" s="151" t="str">
        <f>IF(V5="","",V5)</f>
        <v>Источник тепловой энергии  </v>
      </c>
      <c r="AW5" s="79">
        <v>0</v>
      </c>
    </row>
    <row customHeight="1" ht="14.25" hidden="1">
      <c r="E6" s="533"/>
      <c r="F6" s="533"/>
      <c r="G6" s="533"/>
      <c r="H6" s="533"/>
      <c r="I6" s="152">
        <f>U5&amp;".1"</f>
      </c>
      <c r="M6" s="534" t="s">
        <v>481</v>
      </c>
      <c r="Q6" s="136">
        <v>1</v>
      </c>
      <c r="T6" s="463"/>
      <c r="U6" s="330"/>
      <c r="V6" s="540"/>
      <c r="W6" s="541"/>
      <c r="X6" s="542"/>
      <c r="Y6" s="543"/>
      <c r="Z6" s="543"/>
      <c r="AA6" s="543"/>
      <c r="AB6" s="543"/>
      <c r="AC6" s="543"/>
      <c r="AD6" s="543"/>
      <c r="AE6" s="543"/>
      <c r="AF6" s="544"/>
      <c r="AG6" s="542"/>
      <c r="AH6" s="543"/>
      <c r="AI6" s="543"/>
      <c r="AJ6" s="543"/>
      <c r="AK6" s="543"/>
      <c r="AL6" s="543"/>
      <c r="AM6" s="543"/>
      <c r="AN6" s="543"/>
      <c r="AO6" s="543"/>
      <c r="AP6" s="544"/>
      <c r="AQ6" s="545"/>
      <c r="AT6" s="151" t="str">
        <f>IF(V6="","",V6)</f>
        <v/>
      </c>
      <c r="AW6" s="79">
        <v>0</v>
      </c>
    </row>
    <row customHeight="1" ht="21" hidden="1">
      <c r="E7" s="533"/>
      <c r="F7" s="533"/>
      <c r="G7" s="533"/>
      <c r="H7" s="533"/>
      <c r="I7" s="84"/>
      <c r="J7" s="152">
        <f>I6&amp;".1"</f>
      </c>
      <c r="M7" s="534" t="s">
        <v>484</v>
      </c>
      <c r="R7" s="136">
        <v>1</v>
      </c>
      <c r="T7" s="468"/>
      <c r="U7" s="449">
        <f>$J7</f>
      </c>
      <c r="V7" s="469" t="s">
        <v>485</v>
      </c>
      <c r="W7" s="451"/>
      <c r="X7" s="405"/>
      <c r="Y7" s="465"/>
      <c r="Z7" s="465"/>
      <c r="AA7" s="465"/>
      <c r="AB7" s="465"/>
      <c r="AC7" s="420"/>
      <c r="AD7" s="420"/>
      <c r="AE7" s="420"/>
      <c r="AF7" s="567"/>
      <c r="AG7" s="405"/>
      <c r="AH7" s="465"/>
      <c r="AI7" s="465"/>
      <c r="AJ7" s="465"/>
      <c r="AK7" s="465"/>
      <c r="AL7" s="465"/>
      <c r="AM7" s="465"/>
      <c r="AN7" s="465"/>
      <c r="AO7" s="465"/>
      <c r="AP7" s="466"/>
      <c r="AQ7" s="455" t="s">
        <v>486</v>
      </c>
      <c r="AT7" s="151" t="str">
        <f>IF(V7="","",V7)</f>
        <v>Группа потребителей</v>
      </c>
      <c r="AW7" s="79">
        <v>0</v>
      </c>
    </row>
    <row customHeight="1" ht="21" hidden="1">
      <c r="E8" s="533"/>
      <c r="F8" s="533"/>
      <c r="G8" s="533"/>
      <c r="H8" s="533"/>
      <c r="I8" s="84"/>
      <c r="J8" s="84"/>
      <c r="K8" s="152">
        <f>J7&amp;".1"</f>
      </c>
      <c r="M8" s="534" t="s">
        <v>487</v>
      </c>
      <c r="S8" s="136">
        <v>1</v>
      </c>
      <c r="T8" s="468"/>
      <c r="U8" s="449">
        <f>$K8</f>
      </c>
      <c r="V8" s="470"/>
      <c r="W8" s="451"/>
      <c r="X8" s="471"/>
      <c r="Y8" s="471"/>
      <c r="Z8" s="471"/>
      <c r="AA8" s="471"/>
      <c r="AB8" s="568"/>
      <c r="AC8" s="474"/>
      <c r="AD8" s="214" t="s">
        <v>61</v>
      </c>
      <c r="AE8" s="474"/>
      <c r="AF8" s="214" t="s">
        <v>61</v>
      </c>
      <c r="AG8" s="569"/>
      <c r="AH8" s="471"/>
      <c r="AI8" s="471"/>
      <c r="AJ8" s="471"/>
      <c r="AK8" s="473"/>
      <c r="AL8" s="474"/>
      <c r="AM8" s="214" t="s">
        <v>61</v>
      </c>
      <c r="AN8" s="474"/>
      <c r="AO8" s="214" t="s">
        <v>61</v>
      </c>
      <c r="AP8" s="472"/>
      <c r="AQ8" s="570" t="s">
        <v>530</v>
      </c>
      <c r="AR8" s="138">
        <f>STRCHECKDATE(X10:AP10)</f>
      </c>
      <c r="AT8" s="151" t="str">
        <f>IF(V8="","",V8)</f>
        <v/>
      </c>
      <c r="AW8" s="79">
        <v>0</v>
      </c>
    </row>
    <row customHeight="1" ht="21" hidden="1">
      <c r="E9" s="533"/>
      <c r="F9" s="533"/>
      <c r="G9" s="533"/>
      <c r="H9" s="533"/>
      <c r="I9" s="84"/>
      <c r="J9" s="84"/>
      <c r="K9" s="84"/>
      <c r="L9" s="152">
        <f>K8&amp;".1"</f>
      </c>
      <c r="T9" s="468"/>
      <c r="U9" s="449">
        <f>$L9</f>
      </c>
      <c r="V9" s="571"/>
      <c r="W9" s="451"/>
      <c r="X9" s="472"/>
      <c r="Y9" s="471"/>
      <c r="Z9" s="471"/>
      <c r="AA9" s="471"/>
      <c r="AB9" s="568"/>
      <c r="AC9" s="477"/>
      <c r="AD9" s="214"/>
      <c r="AE9" s="477"/>
      <c r="AF9" s="214"/>
      <c r="AG9" s="569"/>
      <c r="AH9" s="471"/>
      <c r="AI9" s="471"/>
      <c r="AJ9" s="471"/>
      <c r="AK9" s="473"/>
      <c r="AL9" s="477"/>
      <c r="AM9" s="214"/>
      <c r="AN9" s="477"/>
      <c r="AO9" s="214"/>
      <c r="AP9" s="472"/>
      <c r="AQ9" s="475" t="s">
        <v>531</v>
      </c>
      <c r="AW9" s="79">
        <v>0</v>
      </c>
    </row>
    <row customHeight="1" ht="14.25" hidden="1">
      <c r="E10" s="533"/>
      <c r="F10" s="533"/>
      <c r="G10" s="533"/>
      <c r="H10" s="533"/>
      <c r="I10" s="84"/>
      <c r="J10" s="84"/>
      <c r="K10" s="84"/>
      <c r="L10" s="152"/>
      <c r="T10" s="468"/>
      <c r="U10" s="430"/>
      <c r="V10" s="451"/>
      <c r="W10" s="451"/>
      <c r="X10" s="472"/>
      <c r="Y10" s="472"/>
      <c r="Z10" s="472"/>
      <c r="AA10" s="472"/>
      <c r="AB10" s="572" t="str">
        <f>AC8&amp;"-"&amp;AE8</f>
        <v>-</v>
      </c>
      <c r="AC10" s="477"/>
      <c r="AD10" s="214"/>
      <c r="AE10" s="477"/>
      <c r="AF10" s="214"/>
      <c r="AG10" s="573"/>
      <c r="AH10" s="472"/>
      <c r="AI10" s="472"/>
      <c r="AJ10" s="472"/>
      <c r="AK10" s="476" t="str">
        <f>AL8&amp;"-"&amp;AN8</f>
        <v>-</v>
      </c>
      <c r="AL10" s="477"/>
      <c r="AM10" s="214"/>
      <c r="AN10" s="477"/>
      <c r="AO10" s="214"/>
      <c r="AP10" s="472"/>
      <c r="AQ10" s="478"/>
      <c r="AT10" s="151" t="str">
        <f>IF(V10="","",V10)</f>
        <v/>
      </c>
      <c r="AW10" s="79">
        <v>0</v>
      </c>
    </row>
    <row customHeight="1" ht="11.25" hidden="1">
      <c r="E11" s="533"/>
      <c r="F11" s="533"/>
      <c r="G11" s="533"/>
      <c r="H11" s="533"/>
      <c r="I11" s="84"/>
      <c r="J11" s="84"/>
      <c r="K11" s="152"/>
      <c r="T11" s="468"/>
      <c r="U11" s="479"/>
      <c r="V11" s="480" t="s">
        <v>532</v>
      </c>
      <c r="W11" s="574"/>
      <c r="X11" s="575"/>
      <c r="Y11" s="575"/>
      <c r="Z11" s="575"/>
      <c r="AA11" s="575"/>
      <c r="AB11" s="576"/>
      <c r="AC11" s="477"/>
      <c r="AD11" s="214"/>
      <c r="AE11" s="477"/>
      <c r="AF11" s="214"/>
      <c r="AG11" s="575"/>
      <c r="AH11" s="575"/>
      <c r="AI11" s="575"/>
      <c r="AJ11" s="575"/>
      <c r="AK11" s="576"/>
      <c r="AL11" s="477"/>
      <c r="AM11" s="214"/>
      <c r="AN11" s="477"/>
      <c r="AO11" s="214"/>
      <c r="AP11" s="577"/>
      <c r="AQ11" s="478"/>
      <c r="AW11" s="79">
        <v>0</v>
      </c>
    </row>
    <row customHeight="1" ht="15" hidden="1">
      <c r="E12" s="533"/>
      <c r="F12" s="533"/>
      <c r="G12" s="533"/>
      <c r="H12" s="533"/>
      <c r="I12" s="84"/>
      <c r="J12" s="152"/>
      <c r="T12" s="463"/>
      <c r="U12" s="479"/>
      <c r="V12" s="483" t="s">
        <v>489</v>
      </c>
      <c r="W12" s="204"/>
      <c r="X12" s="204"/>
      <c r="Y12" s="204"/>
      <c r="Z12" s="204"/>
      <c r="AA12" s="204"/>
      <c r="AB12" s="204"/>
      <c r="AC12" s="578"/>
      <c r="AD12" s="578"/>
      <c r="AE12" s="578"/>
      <c r="AF12" s="578"/>
      <c r="AG12" s="204"/>
      <c r="AH12" s="204"/>
      <c r="AI12" s="204"/>
      <c r="AJ12" s="204"/>
      <c r="AK12" s="204"/>
      <c r="AL12" s="204"/>
      <c r="AM12" s="204"/>
      <c r="AN12" s="204"/>
      <c r="AO12" s="204"/>
      <c r="AP12" s="481"/>
      <c r="AQ12" s="482"/>
      <c r="AT12" s="151" t="str">
        <f>IF(V12="","",V12)</f>
        <v>Добавить вид теплоносителя (параметры теплоносителя)</v>
      </c>
      <c r="AW12" s="79">
        <v>0</v>
      </c>
    </row>
    <row customHeight="1" ht="11.25" hidden="1">
      <c r="E13" s="533"/>
      <c r="F13" s="533"/>
      <c r="G13" s="533"/>
      <c r="H13" s="533"/>
      <c r="I13" s="152"/>
      <c r="T13" s="463"/>
      <c r="U13" s="479"/>
      <c r="V13" s="486" t="s">
        <v>490</v>
      </c>
      <c r="W13" s="204"/>
      <c r="X13" s="204"/>
      <c r="Y13" s="204"/>
      <c r="Z13" s="204"/>
      <c r="AA13" s="204"/>
      <c r="AB13" s="204"/>
      <c r="AC13" s="204"/>
      <c r="AD13" s="204"/>
      <c r="AE13" s="204"/>
      <c r="AF13" s="484"/>
      <c r="AG13" s="204"/>
      <c r="AH13" s="204"/>
      <c r="AI13" s="204"/>
      <c r="AJ13" s="204"/>
      <c r="AK13" s="204"/>
      <c r="AL13" s="204"/>
      <c r="AM13" s="204"/>
      <c r="AN13" s="204"/>
      <c r="AO13" s="484"/>
      <c r="AP13" s="204"/>
      <c r="AQ13" s="485"/>
      <c r="AT13" s="151" t="str">
        <f>IF(V13="","",V13)</f>
        <v>Добавить группу потребителей</v>
      </c>
      <c r="AW13" s="79">
        <v>0</v>
      </c>
    </row>
    <row customHeight="1" ht="14.25" hidden="1">
      <c r="E14" s="533"/>
      <c r="F14" s="533"/>
      <c r="G14" s="533"/>
      <c r="H14" s="532"/>
      <c r="S14" s="448"/>
      <c r="U14" s="546"/>
      <c r="V14" s="547"/>
      <c r="W14" s="548"/>
      <c r="X14" s="548"/>
      <c r="Y14" s="548"/>
      <c r="Z14" s="548"/>
      <c r="AA14" s="548"/>
      <c r="AB14" s="548"/>
      <c r="AC14" s="548"/>
      <c r="AD14" s="548"/>
      <c r="AE14" s="548"/>
      <c r="AF14" s="548"/>
      <c r="AG14" s="548"/>
      <c r="AH14" s="548"/>
      <c r="AI14" s="548"/>
      <c r="AJ14" s="548"/>
      <c r="AK14" s="548"/>
      <c r="AL14" s="548"/>
      <c r="AM14" s="548"/>
      <c r="AN14" s="548"/>
      <c r="AO14" s="548"/>
      <c r="AP14" s="548"/>
      <c r="AQ14" s="549"/>
      <c r="AT14" s="151" t="str">
        <f>IF(V14="","",V14)</f>
        <v/>
      </c>
      <c r="AW14" s="79">
        <v>0</v>
      </c>
    </row>
    <row customHeight="1" ht="14.25" hidden="1">
      <c r="E15" s="533"/>
      <c r="F15" s="533"/>
      <c r="G15" s="532"/>
      <c r="U15" s="487"/>
      <c r="V15" s="488" t="s">
        <v>492</v>
      </c>
      <c r="W15" s="489"/>
      <c r="X15" s="489"/>
      <c r="Y15" s="489"/>
      <c r="Z15" s="489"/>
      <c r="AA15" s="489"/>
      <c r="AB15" s="489"/>
      <c r="AC15" s="489"/>
      <c r="AD15" s="489"/>
      <c r="AE15" s="489"/>
      <c r="AF15" s="489"/>
      <c r="AG15" s="489"/>
      <c r="AH15" s="489"/>
      <c r="AI15" s="489"/>
      <c r="AJ15" s="489"/>
      <c r="AK15" s="489"/>
      <c r="AL15" s="489"/>
      <c r="AM15" s="489"/>
      <c r="AN15" s="489"/>
      <c r="AO15" s="489"/>
      <c r="AP15" s="489"/>
      <c r="AQ15" s="489"/>
      <c r="AT15" s="151" t="str">
        <f>IF(V15="","",V15)</f>
        <v>Добавить источник для дифференциации</v>
      </c>
      <c r="AW15" s="138">
        <v>0</v>
      </c>
    </row>
    <row customHeight="1" ht="14.25" hidden="1">
      <c r="E16" s="533"/>
      <c r="F16" s="532"/>
      <c r="V16" s="490" t="s">
        <v>493</v>
      </c>
      <c r="AT16" s="151" t="str">
        <f>IF(V16="","",V16)</f>
        <v>Добавить централизованную систему для дифференциации</v>
      </c>
      <c r="AW16" s="138">
        <v>0</v>
      </c>
    </row>
    <row customHeight="1" ht="14.25" hidden="1">
      <c r="E17" s="532"/>
      <c r="V17" s="491" t="s">
        <v>494</v>
      </c>
      <c r="AT17" s="151" t="str">
        <f>IF(V17="","",V17)</f>
        <v>Добавить территорию для дифференциации</v>
      </c>
      <c r="AW17" s="138">
        <v>0</v>
      </c>
    </row>
    <row customHeight="1" ht="14.25" hidden="1">
      <c r="AW18" s="79">
        <v>0</v>
      </c>
    </row>
    <row customHeight="1" ht="14.25" hidden="1">
      <c r="AG19" s="492"/>
      <c r="AH19" s="492"/>
      <c r="AI19" s="492"/>
      <c r="AJ19" s="492"/>
      <c r="AK19" s="493"/>
      <c r="AL19" s="494"/>
      <c r="AM19" s="495" t="s">
        <v>61</v>
      </c>
      <c r="AN19" s="494"/>
      <c r="AO19" s="495" t="s">
        <v>61</v>
      </c>
      <c r="AW19" s="79">
        <v>0</v>
      </c>
    </row>
    <row customHeight="1" ht="14.25" hidden="1">
      <c r="AG20" s="492"/>
      <c r="AH20" s="492"/>
      <c r="AI20" s="492"/>
      <c r="AJ20" s="492"/>
      <c r="AK20" s="493"/>
      <c r="AL20" s="494"/>
      <c r="AM20" s="495"/>
      <c r="AN20" s="494"/>
      <c r="AO20" s="495"/>
      <c r="AW20" s="79">
        <v>0</v>
      </c>
    </row>
    <row customHeight="1" ht="14.25" hidden="1">
      <c r="AG21" s="492"/>
      <c r="AH21" s="492"/>
      <c r="AI21" s="492"/>
      <c r="AJ21" s="492"/>
      <c r="AK21" s="493"/>
      <c r="AL21" s="494"/>
      <c r="AM21" s="495"/>
      <c r="AN21" s="494"/>
      <c r="AO21" s="495"/>
      <c r="AW21" s="79">
        <v>0</v>
      </c>
    </row>
    <row customHeight="1" ht="14.25" hidden="1">
      <c r="AG22" s="492"/>
      <c r="AH22" s="492"/>
      <c r="AI22" s="492"/>
      <c r="AJ22" s="492"/>
      <c r="AK22" s="476" t="str">
        <f>AL19&amp;"-"&amp;AN19</f>
        <v>-</v>
      </c>
      <c r="AL22" s="495"/>
      <c r="AM22" s="495"/>
      <c r="AN22" s="495"/>
      <c r="AO22" s="495"/>
      <c r="AW22" s="79">
        <v>0</v>
      </c>
    </row>
    <row customHeight="1" ht="14.25" hidden="1">
      <c r="AW23" s="79">
        <v>0</v>
      </c>
    </row>
    <row customHeight="1" ht="22.5" hidden="1">
      <c r="P24" s="535" t="s">
        <v>495</v>
      </c>
      <c r="AC24" s="496"/>
      <c r="AE24" s="496"/>
      <c r="AL24" s="496"/>
      <c r="AN24" s="496"/>
      <c r="AW24" s="100">
        <v>0</v>
      </c>
    </row>
    <row customHeight="1" ht="14.25" hidden="1">
      <c r="AW25" s="100">
        <v>0</v>
      </c>
    </row>
    <row customHeight="1" ht="14.25" hidden="1">
      <c r="P26" s="534" t="s">
        <v>496</v>
      </c>
      <c r="V26" s="100" t="s">
        <v>497</v>
      </c>
      <c r="AD26" s="218" t="s">
        <v>498</v>
      </c>
      <c r="AF26" s="218" t="s">
        <v>499</v>
      </c>
      <c r="AG26" s="100" t="s">
        <v>497</v>
      </c>
      <c r="AM26" s="218" t="s">
        <v>500</v>
      </c>
      <c r="AO26" s="218" t="s">
        <v>499</v>
      </c>
      <c r="AW26" s="100">
        <v>0</v>
      </c>
    </row>
    <row customHeight="1" ht="14.25" hidden="1">
      <c r="AW27" s="79">
        <v>0</v>
      </c>
    </row>
    <row customHeight="1" ht="14.25" hidden="1">
      <c r="AW28" s="79">
        <v>0</v>
      </c>
    </row>
    <row customHeight="1" ht="14.699999999999998">
      <c r="R29" s="497"/>
      <c r="S29" s="497"/>
      <c r="T29" s="497"/>
      <c r="U29" s="498"/>
      <c r="V29" s="101"/>
      <c r="W29" s="101"/>
      <c r="AW29" s="79">
        <v>14</v>
      </c>
    </row>
    <row customHeight="1" ht="56.699999999999996">
      <c r="R30" s="497"/>
      <c r="S30" s="497"/>
      <c r="T30" s="497"/>
      <c r="U30" s="42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426"/>
      <c r="W30" s="426"/>
      <c r="X30" s="426"/>
      <c r="Y30" s="426"/>
      <c r="Z30" s="426"/>
      <c r="AA30" s="426"/>
      <c r="AB30" s="426"/>
      <c r="AC30" s="426"/>
      <c r="AD30" s="426"/>
      <c r="AE30" s="426"/>
      <c r="AF30" s="426"/>
      <c r="AG30" s="426"/>
      <c r="AH30" s="426"/>
      <c r="AI30" s="426"/>
      <c r="AJ30" s="426"/>
      <c r="AK30" s="426"/>
      <c r="AL30" s="426"/>
      <c r="AM30" s="426"/>
      <c r="AN30" s="426"/>
      <c r="AW30" s="79">
        <v>54</v>
      </c>
    </row>
    <row customHeight="1" ht="14.699999999999998">
      <c r="R31" s="497"/>
      <c r="S31" s="497"/>
      <c r="T31" s="497"/>
      <c r="U31" s="287" t="str">
        <f>IF(org=0,"Не определено",org)</f>
        <v>ГУП СК "Ставрополькрайводоканал"</v>
      </c>
      <c r="V31" s="287"/>
      <c r="W31" s="287"/>
      <c r="X31" s="287"/>
      <c r="Y31" s="287"/>
      <c r="Z31" s="287"/>
      <c r="AA31" s="287"/>
      <c r="AB31" s="287"/>
      <c r="AC31" s="287"/>
      <c r="AD31" s="287"/>
      <c r="AE31" s="287"/>
      <c r="AF31" s="287"/>
      <c r="AG31" s="287"/>
      <c r="AH31" s="287"/>
      <c r="AI31" s="287"/>
      <c r="AJ31" s="287"/>
      <c r="AK31" s="287"/>
      <c r="AL31" s="287"/>
      <c r="AM31" s="287"/>
      <c r="AN31" s="287"/>
      <c r="AW31" s="79">
        <v>14</v>
      </c>
    </row>
    <row customHeight="1" ht="14.25" hidden="1">
      <c r="R32" s="497"/>
      <c r="S32" s="497"/>
      <c r="T32" s="497"/>
      <c r="U32" s="498"/>
      <c r="V32" s="101"/>
      <c r="W32" s="101"/>
      <c r="X32" s="499"/>
      <c r="Y32" s="499"/>
      <c r="Z32" s="499"/>
      <c r="AA32" s="499"/>
      <c r="AB32" s="499"/>
      <c r="AC32" s="499"/>
      <c r="AD32" s="499"/>
      <c r="AE32" s="499"/>
      <c r="AF32" s="499"/>
      <c r="AG32" s="499"/>
      <c r="AH32" s="499"/>
      <c r="AI32" s="499"/>
      <c r="AJ32" s="499"/>
      <c r="AK32" s="499"/>
      <c r="AL32" s="499"/>
      <c r="AM32" s="499"/>
      <c r="AN32" s="499"/>
      <c r="AO32" s="499"/>
      <c r="AW32" s="79">
        <v>0</v>
      </c>
    </row>
    <row customHeight="1" ht="25.5" hidden="1">
      <c r="U33" s="500" t="s">
        <v>41</v>
      </c>
      <c r="V33" s="500"/>
      <c r="W33" s="501"/>
      <c r="X33" s="502" t="str">
        <f>IF(TITLE_NAME_OR_PR_CHANGE="",IF(TITLE_NAME_OR_PR="","",TITLE_NAME_OR_PR),TITLE_NAME_OR_PR_CHANGE)</f>
        <v/>
      </c>
      <c r="Y33" s="502"/>
      <c r="Z33" s="502"/>
      <c r="AA33" s="502"/>
      <c r="AB33" s="502"/>
      <c r="AC33" s="502"/>
      <c r="AD33" s="502"/>
      <c r="AE33" s="502"/>
      <c r="AG33" s="502" t="str">
        <f>IF(TITLE_NAME_OR_PR_CHANGE="",IF(TITLE_NAME_OR_PR="","",TITLE_NAME_OR_PR),TITLE_NAME_OR_PR_CHANGE)</f>
        <v/>
      </c>
      <c r="AH33" s="502"/>
      <c r="AI33" s="502"/>
      <c r="AJ33" s="502"/>
      <c r="AK33" s="502"/>
      <c r="AL33" s="502"/>
      <c r="AM33" s="502"/>
      <c r="AN33" s="502"/>
      <c r="AW33" s="182">
        <v>0</v>
      </c>
    </row>
    <row customHeight="1" ht="18.75" hidden="1">
      <c r="U34" s="500" t="s">
        <v>501</v>
      </c>
      <c r="V34" s="500"/>
      <c r="W34" s="501"/>
      <c r="X34" s="503" t="str">
        <f>IF(TITLE_DATE_PR_CHANGE="",IF(TITLE_DATE_PR="","",TITLE_DATE_PR),TITLE_DATE_PR_CHANGE)</f>
        <v/>
      </c>
      <c r="Y34" s="503"/>
      <c r="Z34" s="503"/>
      <c r="AA34" s="503"/>
      <c r="AB34" s="503"/>
      <c r="AC34" s="503"/>
      <c r="AD34" s="503"/>
      <c r="AE34" s="503"/>
      <c r="AG34" s="503" t="str">
        <f>IF(TITLE_DATE_PR_CHANGE="",IF(TITLE_DATE_PR="","",TITLE_DATE_PR),TITLE_DATE_PR_CHANGE)</f>
        <v/>
      </c>
      <c r="AH34" s="503"/>
      <c r="AI34" s="503"/>
      <c r="AJ34" s="503"/>
      <c r="AK34" s="503"/>
      <c r="AL34" s="503"/>
      <c r="AM34" s="503"/>
      <c r="AN34" s="503"/>
      <c r="AW34" s="182">
        <v>0</v>
      </c>
    </row>
    <row customHeight="1" ht="18.75" hidden="1">
      <c r="U35" s="500" t="s">
        <v>502</v>
      </c>
      <c r="V35" s="500"/>
      <c r="W35" s="501"/>
      <c r="X35" s="502" t="str">
        <f>IF(TITLE_NUMBER_PR_CHANGE="",IF(TITLE_NUMBER_PR="","",TITLE_NUMBER_PR),TITLE_NUMBER_PR_CHANGE)</f>
        <v/>
      </c>
      <c r="Y35" s="502"/>
      <c r="Z35" s="502"/>
      <c r="AA35" s="502"/>
      <c r="AB35" s="502"/>
      <c r="AC35" s="502"/>
      <c r="AD35" s="502"/>
      <c r="AE35" s="502"/>
      <c r="AG35" s="502" t="str">
        <f>IF(TITLE_NUMBER_PR_CHANGE="",IF(TITLE_NUMBER_PR="","",TITLE_NUMBER_PR),TITLE_NUMBER_PR_CHANGE)</f>
        <v/>
      </c>
      <c r="AH35" s="502"/>
      <c r="AI35" s="502"/>
      <c r="AJ35" s="502"/>
      <c r="AK35" s="502"/>
      <c r="AL35" s="502"/>
      <c r="AM35" s="502"/>
      <c r="AN35" s="502"/>
      <c r="AW35" s="182">
        <v>0</v>
      </c>
    </row>
    <row customHeight="1" ht="18.75" hidden="1">
      <c r="U36" s="500" t="s">
        <v>42</v>
      </c>
      <c r="V36" s="500"/>
      <c r="W36" s="501"/>
      <c r="X36" s="502" t="str">
        <f>IF(TITLE_IST_PUB_CHANGE="",IF(TITLE_IST_PUB="","",TITLE_IST_PUB),TITLE_IST_PUB_CHANGE)</f>
        <v/>
      </c>
      <c r="Y36" s="502"/>
      <c r="Z36" s="502"/>
      <c r="AA36" s="502"/>
      <c r="AB36" s="502"/>
      <c r="AC36" s="502"/>
      <c r="AD36" s="502"/>
      <c r="AE36" s="502"/>
      <c r="AG36" s="502" t="str">
        <f>IF(TITLE_IST_PUB_CHANGE="",IF(TITLE_IST_PUB="","",TITLE_IST_PUB),TITLE_IST_PUB_CHANGE)</f>
        <v/>
      </c>
      <c r="AH36" s="502"/>
      <c r="AI36" s="502"/>
      <c r="AJ36" s="502"/>
      <c r="AK36" s="502"/>
      <c r="AL36" s="502"/>
      <c r="AM36" s="502"/>
      <c r="AN36" s="502"/>
      <c r="AW36" s="182">
        <v>0</v>
      </c>
    </row>
    <row customHeight="1" ht="14.25" hidden="1">
      <c r="R37" s="497"/>
      <c r="S37" s="497"/>
      <c r="T37" s="497"/>
      <c r="U37" s="498"/>
      <c r="V37" s="101"/>
      <c r="W37" s="101"/>
      <c r="X37" s="499"/>
      <c r="Y37" s="499"/>
      <c r="Z37" s="499"/>
      <c r="AA37" s="499"/>
      <c r="AB37" s="499"/>
      <c r="AC37" s="499"/>
      <c r="AD37" s="499"/>
      <c r="AE37" s="499"/>
      <c r="AF37" s="499"/>
      <c r="AG37" s="499"/>
      <c r="AH37" s="499"/>
      <c r="AI37" s="499"/>
      <c r="AJ37" s="499"/>
      <c r="AK37" s="499"/>
      <c r="AL37" s="499"/>
      <c r="AM37" s="499"/>
      <c r="AN37" s="499"/>
      <c r="AO37" s="499"/>
      <c r="AW37" s="79">
        <v>0</v>
      </c>
    </row>
    <row customHeight="1" ht="18.75" hidden="1">
      <c r="U38" s="500" t="s">
        <v>503</v>
      </c>
      <c r="V38" s="500"/>
      <c r="W38" s="501"/>
      <c r="X38" s="503" t="str">
        <f>IF(TITLE_DATE_PR_CHANGE="",IF(TITLE_DATE_PR="","",TITLE_DATE_PR),TITLE_DATE_PR_CHANGE)</f>
        <v/>
      </c>
      <c r="Y38" s="503"/>
      <c r="Z38" s="503"/>
      <c r="AA38" s="503"/>
      <c r="AB38" s="503"/>
      <c r="AC38" s="503"/>
      <c r="AD38" s="503"/>
      <c r="AE38" s="503"/>
      <c r="AG38" s="503" t="str">
        <f>IF(TITLE_DATE_PR_CHANGE="",IF(TITLE_DATE_PR="","",TITLE_DATE_PR),TITLE_DATE_PR_CHANGE)</f>
        <v/>
      </c>
      <c r="AH38" s="503"/>
      <c r="AI38" s="503"/>
      <c r="AJ38" s="503"/>
      <c r="AK38" s="503"/>
      <c r="AL38" s="503"/>
      <c r="AM38" s="503"/>
      <c r="AN38" s="503"/>
      <c r="AW38" s="182">
        <v>0</v>
      </c>
    </row>
    <row customHeight="1" ht="18.75" hidden="1">
      <c r="U39" s="500" t="s">
        <v>504</v>
      </c>
      <c r="V39" s="500"/>
      <c r="W39" s="501"/>
      <c r="X39" s="502" t="str">
        <f>IF(TITLE_NUMBER_PR_CHANGE="",IF(TITLE_NUMBER_PR="","",TITLE_NUMBER_PR),TITLE_NUMBER_PR_CHANGE)</f>
        <v/>
      </c>
      <c r="Y39" s="502"/>
      <c r="Z39" s="502"/>
      <c r="AA39" s="502"/>
      <c r="AB39" s="502"/>
      <c r="AC39" s="502"/>
      <c r="AD39" s="502"/>
      <c r="AE39" s="502"/>
      <c r="AG39" s="502" t="str">
        <f>IF(TITLE_NUMBER_PR_CHANGE="",IF(TITLE_NUMBER_PR="","",TITLE_NUMBER_PR),TITLE_NUMBER_PR_CHANGE)</f>
        <v/>
      </c>
      <c r="AH39" s="502"/>
      <c r="AI39" s="502"/>
      <c r="AJ39" s="502"/>
      <c r="AK39" s="502"/>
      <c r="AL39" s="502"/>
      <c r="AM39" s="502"/>
      <c r="AN39" s="502"/>
      <c r="AW39" s="182">
        <v>0</v>
      </c>
    </row>
    <row customHeight="1" ht="0">
      <c r="AF40" s="138" t="s">
        <v>505</v>
      </c>
      <c r="AO40" s="138" t="s">
        <v>505</v>
      </c>
      <c r="AW40" s="182">
        <v>0</v>
      </c>
    </row>
    <row customHeight="1" ht="14.699999999999998">
      <c r="R41" s="497"/>
      <c r="S41" s="497"/>
      <c r="T41" s="497"/>
      <c r="U41" s="498"/>
      <c r="V41" s="101"/>
      <c r="W41" s="504"/>
      <c r="X41" s="505"/>
      <c r="Y41" s="505"/>
      <c r="Z41" s="505"/>
      <c r="AA41" s="505"/>
      <c r="AB41" s="505"/>
      <c r="AC41" s="505"/>
      <c r="AD41" s="505"/>
      <c r="AE41" s="505"/>
      <c r="AF41" s="505"/>
      <c r="AG41" s="505"/>
      <c r="AH41" s="505"/>
      <c r="AI41" s="505"/>
      <c r="AJ41" s="505"/>
      <c r="AK41" s="505"/>
      <c r="AL41" s="505"/>
      <c r="AM41" s="505"/>
      <c r="AN41" s="505"/>
      <c r="AO41" s="505"/>
      <c r="AW41" s="79">
        <v>14</v>
      </c>
    </row>
    <row customHeight="1" ht="14.699999999999998">
      <c r="R42" s="497"/>
      <c r="S42" s="497"/>
      <c r="T42" s="497"/>
      <c r="U42" s="152" t="s">
        <v>378</v>
      </c>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t="s">
        <v>379</v>
      </c>
      <c r="AW42" s="79">
        <v>14</v>
      </c>
    </row>
    <row customHeight="1" ht="14.699999999999998">
      <c r="R43" s="497"/>
      <c r="S43" s="497"/>
      <c r="T43" s="497"/>
      <c r="U43" s="449" t="s">
        <v>87</v>
      </c>
      <c r="V43" s="326" t="s">
        <v>506</v>
      </c>
      <c r="W43" s="506"/>
      <c r="X43" s="507" t="s">
        <v>507</v>
      </c>
      <c r="Y43" s="538"/>
      <c r="Z43" s="538"/>
      <c r="AA43" s="538"/>
      <c r="AB43" s="538"/>
      <c r="AC43" s="508"/>
      <c r="AD43" s="508"/>
      <c r="AE43" s="509"/>
      <c r="AF43" s="510" t="s">
        <v>508</v>
      </c>
      <c r="AG43" s="507" t="s">
        <v>507</v>
      </c>
      <c r="AH43" s="538"/>
      <c r="AI43" s="538"/>
      <c r="AJ43" s="538"/>
      <c r="AK43" s="538"/>
      <c r="AL43" s="508"/>
      <c r="AM43" s="508"/>
      <c r="AN43" s="509"/>
      <c r="AO43" s="510" t="s">
        <v>509</v>
      </c>
      <c r="AP43" s="511" t="s">
        <v>510</v>
      </c>
      <c r="AQ43" s="152"/>
      <c r="AW43" s="79">
        <v>14</v>
      </c>
    </row>
    <row customHeight="1" ht="35.699999999999996">
      <c r="R44" s="497"/>
      <c r="S44" s="497"/>
      <c r="T44" s="497"/>
      <c r="U44" s="449"/>
      <c r="V44" s="326"/>
      <c r="W44" s="512"/>
      <c r="X44" s="288" t="s">
        <v>533</v>
      </c>
      <c r="Y44" s="152" t="s">
        <v>534</v>
      </c>
      <c r="Z44" s="152"/>
      <c r="AA44" s="152"/>
      <c r="AB44" s="152"/>
      <c r="AC44" s="288" t="s">
        <v>514</v>
      </c>
      <c r="AD44" s="579"/>
      <c r="AE44" s="289"/>
      <c r="AF44" s="514"/>
      <c r="AG44" s="288" t="s">
        <v>533</v>
      </c>
      <c r="AH44" s="152" t="s">
        <v>534</v>
      </c>
      <c r="AI44" s="152"/>
      <c r="AJ44" s="152"/>
      <c r="AK44" s="152"/>
      <c r="AL44" s="288" t="s">
        <v>514</v>
      </c>
      <c r="AM44" s="579"/>
      <c r="AN44" s="289"/>
      <c r="AO44" s="514"/>
      <c r="AP44" s="515"/>
      <c r="AQ44" s="152"/>
      <c r="AW44" s="79">
        <v>34</v>
      </c>
    </row>
    <row customHeight="1" ht="14.699999999999998">
      <c r="R45" s="497"/>
      <c r="S45" s="497"/>
      <c r="T45" s="497"/>
      <c r="U45" s="449"/>
      <c r="V45" s="326"/>
      <c r="W45" s="512"/>
      <c r="X45" s="292"/>
      <c r="Y45" s="391" t="s">
        <v>535</v>
      </c>
      <c r="Z45" s="388" t="s">
        <v>536</v>
      </c>
      <c r="AA45" s="389"/>
      <c r="AB45" s="390"/>
      <c r="AC45" s="294"/>
      <c r="AD45" s="580"/>
      <c r="AE45" s="295"/>
      <c r="AF45" s="514"/>
      <c r="AG45" s="292"/>
      <c r="AH45" s="391" t="s">
        <v>535</v>
      </c>
      <c r="AI45" s="388" t="s">
        <v>536</v>
      </c>
      <c r="AJ45" s="389"/>
      <c r="AK45" s="390"/>
      <c r="AL45" s="294"/>
      <c r="AM45" s="580"/>
      <c r="AN45" s="295"/>
      <c r="AO45" s="514"/>
      <c r="AP45" s="515"/>
      <c r="AQ45" s="152"/>
      <c r="AW45" s="79">
        <v>14</v>
      </c>
    </row>
    <row customHeight="1" ht="27.299999999999997">
      <c r="R46" s="497"/>
      <c r="S46" s="497"/>
      <c r="T46" s="497"/>
      <c r="U46" s="449"/>
      <c r="V46" s="326"/>
      <c r="W46" s="512"/>
      <c r="X46" s="292"/>
      <c r="Y46" s="581"/>
      <c r="Z46" s="391" t="s">
        <v>537</v>
      </c>
      <c r="AA46" s="388" t="s">
        <v>538</v>
      </c>
      <c r="AB46" s="390"/>
      <c r="AC46" s="391" t="s">
        <v>524</v>
      </c>
      <c r="AD46" s="392" t="s">
        <v>525</v>
      </c>
      <c r="AE46" s="393"/>
      <c r="AF46" s="514"/>
      <c r="AG46" s="292"/>
      <c r="AH46" s="581"/>
      <c r="AI46" s="391" t="s">
        <v>537</v>
      </c>
      <c r="AJ46" s="388" t="s">
        <v>538</v>
      </c>
      <c r="AK46" s="390"/>
      <c r="AL46" s="391" t="s">
        <v>524</v>
      </c>
      <c r="AM46" s="392" t="s">
        <v>525</v>
      </c>
      <c r="AN46" s="393"/>
      <c r="AO46" s="514"/>
      <c r="AP46" s="515"/>
      <c r="AQ46" s="152"/>
      <c r="AW46" s="79">
        <v>26</v>
      </c>
    </row>
    <row customHeight="1" ht="65.25">
      <c r="B47" s="217" t="s">
        <v>221</v>
      </c>
      <c r="C47" s="217" t="s">
        <v>222</v>
      </c>
      <c r="D47" s="217" t="s">
        <v>223</v>
      </c>
      <c r="E47" s="534" t="s">
        <v>515</v>
      </c>
      <c r="F47" s="534" t="s">
        <v>516</v>
      </c>
      <c r="G47" s="534" t="s">
        <v>517</v>
      </c>
      <c r="H47" s="534" t="s">
        <v>518</v>
      </c>
      <c r="I47" s="534" t="s">
        <v>519</v>
      </c>
      <c r="J47" s="534" t="s">
        <v>520</v>
      </c>
      <c r="K47" s="534" t="s">
        <v>521</v>
      </c>
      <c r="L47" s="534" t="s">
        <v>539</v>
      </c>
      <c r="M47" s="534" t="s">
        <v>496</v>
      </c>
      <c r="R47" s="497"/>
      <c r="S47" s="497"/>
      <c r="T47" s="497"/>
      <c r="U47" s="449"/>
      <c r="V47" s="326"/>
      <c r="W47" s="516"/>
      <c r="X47" s="294"/>
      <c r="Y47" s="394"/>
      <c r="Z47" s="394"/>
      <c r="AA47" s="246" t="s">
        <v>540</v>
      </c>
      <c r="AB47" s="246" t="s">
        <v>541</v>
      </c>
      <c r="AC47" s="394"/>
      <c r="AD47" s="395"/>
      <c r="AE47" s="396"/>
      <c r="AF47" s="517"/>
      <c r="AG47" s="294"/>
      <c r="AH47" s="394"/>
      <c r="AI47" s="394"/>
      <c r="AJ47" s="246" t="s">
        <v>540</v>
      </c>
      <c r="AK47" s="246" t="s">
        <v>541</v>
      </c>
      <c r="AL47" s="394"/>
      <c r="AM47" s="395"/>
      <c r="AN47" s="396"/>
      <c r="AO47" s="517"/>
      <c r="AP47" s="518"/>
      <c r="AQ47" s="152"/>
      <c r="AW47" s="79">
        <v>62</v>
      </c>
    </row>
    <row customHeight="1" ht="11.25" hidden="1">
      <c r="R48" s="519"/>
      <c r="S48" s="520">
        <v>1</v>
      </c>
      <c r="T48" s="520"/>
      <c r="U48" s="521" t="s">
        <v>98</v>
      </c>
      <c r="V48" s="522" t="s">
        <v>101</v>
      </c>
      <c r="W48" s="523" t="str">
        <f>OFFSET(W48,0,-1)</f>
        <v>2</v>
      </c>
      <c r="X48" s="524">
        <f>OFFSET(X48,0,-1)+1</f>
        <v>3</v>
      </c>
      <c r="Y48" s="399"/>
      <c r="Z48" s="399"/>
      <c r="AA48" s="399">
        <f>OFFSET(AA48,0,-1)+1</f>
        <v>1</v>
      </c>
      <c r="AB48" s="399">
        <f>OFFSET(AB48,0,-1)+1</f>
        <v>2</v>
      </c>
      <c r="AC48" s="524">
        <f>OFFSET(AC48,0,-1)+1</f>
        <v>3</v>
      </c>
      <c r="AD48" s="524">
        <f>OFFSET(AD48,0,-1)+1</f>
        <v>4</v>
      </c>
      <c r="AE48" s="524"/>
      <c r="AF48" s="524">
        <f>OFFSET(AF48,0,-2)+1</f>
        <v>5</v>
      </c>
      <c r="AG48" s="524">
        <f>OFFSET(AG48,0,-1)+1</f>
        <v>6</v>
      </c>
      <c r="AH48" s="524"/>
      <c r="AI48" s="524"/>
      <c r="AJ48" s="524">
        <f>OFFSET(AJ48,0,-1)+1</f>
        <v>1</v>
      </c>
      <c r="AK48" s="524">
        <f>OFFSET(AK48,0,-1)+1</f>
        <v>2</v>
      </c>
      <c r="AL48" s="524">
        <f>OFFSET(AL48,0,-1)+1</f>
        <v>3</v>
      </c>
      <c r="AM48" s="524">
        <f>OFFSET(AM48,0,-1)+1</f>
        <v>4</v>
      </c>
      <c r="AN48" s="524"/>
      <c r="AO48" s="524">
        <f>OFFSET(AO48,0,-2)+1</f>
        <v>5</v>
      </c>
      <c r="AP48" s="523">
        <f>OFFSET(AP48,0,-1)</f>
        <v>5</v>
      </c>
      <c r="AQ48" s="524">
        <f>OFFSET(AQ48,0,-1)+1</f>
        <v>6</v>
      </c>
      <c r="AW48" s="403">
        <v>0</v>
      </c>
    </row>
    <row customHeight="1" ht="22.049999999999997">
      <c r="A49" s="262" t="s">
        <v>254</v>
      </c>
      <c r="E49" s="532">
        <v>1</v>
      </c>
      <c r="T49" s="448"/>
      <c r="U49" s="449">
        <f>INDEX(PT_DIFFERENTIATION_NUM_NTAR,MATCH(A49,PT_DIFFERENTIATION_NTAR_ID,0))</f>
        <v>0</v>
      </c>
      <c r="V49" s="450" t="s">
        <v>209</v>
      </c>
      <c r="W49" s="451"/>
      <c r="X49" s="452"/>
      <c r="Y49" s="453"/>
      <c r="Z49" s="453"/>
      <c r="AA49" s="453"/>
      <c r="AB49" s="453"/>
      <c r="AC49" s="453"/>
      <c r="AD49" s="453"/>
      <c r="AE49" s="453"/>
      <c r="AF49" s="454"/>
      <c r="AG49" s="452" t="str">
        <f>INDEX(PT_DIFFERENTIATION_NTAR,MATCH(A49,PT_DIFFERENTIATION_NTAR_ID,0))</f>
        <v/>
      </c>
      <c r="AH49" s="453"/>
      <c r="AI49" s="453"/>
      <c r="AJ49" s="453"/>
      <c r="AK49" s="453"/>
      <c r="AL49" s="453"/>
      <c r="AM49" s="453"/>
      <c r="AN49" s="453"/>
      <c r="AO49" s="453"/>
      <c r="AP49" s="454"/>
      <c r="AQ49" s="45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151" t="str">
        <f>IF(V49="","",V49)</f>
        <v>Наименование тарифа</v>
      </c>
      <c r="AW49" s="79">
        <v>21</v>
      </c>
    </row>
    <row customHeight="1" ht="22.049999999999997">
      <c r="A50" s="262" t="s">
        <v>254</v>
      </c>
      <c r="B50" s="262" t="s">
        <v>255</v>
      </c>
      <c r="E50" s="533"/>
      <c r="F50" s="532">
        <v>1</v>
      </c>
      <c r="R50" s="457"/>
      <c r="T50" s="458"/>
      <c r="U50" s="449" t="str">
        <f>INDEX(PT_DIFFERENTIATION_NUM_TER,MATCH(B50,PT_DIFFERENTIATION_TER_ID,0))</f>
        <v>.</v>
      </c>
      <c r="V50" s="459" t="s">
        <v>475</v>
      </c>
      <c r="W50" s="451"/>
      <c r="X50" s="452"/>
      <c r="Y50" s="453"/>
      <c r="Z50" s="453"/>
      <c r="AA50" s="453"/>
      <c r="AB50" s="453"/>
      <c r="AC50" s="453"/>
      <c r="AD50" s="453"/>
      <c r="AE50" s="453"/>
      <c r="AF50" s="454"/>
      <c r="AG50" s="452" t="str">
        <f>INDEX(PT_DIFFERENTIATION_TER,MATCH(B50,PT_DIFFERENTIATION_TER_ID,0))</f>
        <v/>
      </c>
      <c r="AH50" s="453"/>
      <c r="AI50" s="453"/>
      <c r="AJ50" s="453"/>
      <c r="AK50" s="453"/>
      <c r="AL50" s="453"/>
      <c r="AM50" s="453"/>
      <c r="AN50" s="453"/>
      <c r="AO50" s="453"/>
      <c r="AP50" s="454"/>
      <c r="AQ50" s="455" t="s">
        <v>476</v>
      </c>
      <c r="AT50" s="151" t="str">
        <f>IF(V50="","",V50)</f>
        <v>Территория действия тарифа</v>
      </c>
      <c r="AW50" s="79">
        <v>21</v>
      </c>
    </row>
    <row customHeight="1" ht="24">
      <c r="A51" s="262" t="s">
        <v>254</v>
      </c>
      <c r="B51" s="262" t="s">
        <v>255</v>
      </c>
      <c r="C51" s="262" t="s">
        <v>256</v>
      </c>
      <c r="E51" s="533"/>
      <c r="F51" s="533"/>
      <c r="G51" s="532">
        <v>1</v>
      </c>
      <c r="R51" s="457"/>
      <c r="T51" s="458"/>
      <c r="U51" s="449" t="str">
        <f>INDEX(PT_DIFFERENTIATION_NUM_CS,MATCH(C51,PT_DIFFERENTIATION_CS_ID,0))</f>
        <v>..</v>
      </c>
      <c r="V51" s="460" t="s">
        <v>477</v>
      </c>
      <c r="W51" s="451"/>
      <c r="X51" s="452"/>
      <c r="Y51" s="453"/>
      <c r="Z51" s="453"/>
      <c r="AA51" s="453"/>
      <c r="AB51" s="453"/>
      <c r="AC51" s="453"/>
      <c r="AD51" s="453"/>
      <c r="AE51" s="453"/>
      <c r="AF51" s="454"/>
      <c r="AG51" s="452" t="str">
        <f>INDEX(PT_DIFFERENTIATION_CS,MATCH(C51,PT_DIFFERENTIATION_CS_ID,0))</f>
        <v/>
      </c>
      <c r="AH51" s="453"/>
      <c r="AI51" s="453"/>
      <c r="AJ51" s="453"/>
      <c r="AK51" s="453"/>
      <c r="AL51" s="453"/>
      <c r="AM51" s="453"/>
      <c r="AN51" s="453"/>
      <c r="AO51" s="453"/>
      <c r="AP51" s="454"/>
      <c r="AQ51" s="455" t="s">
        <v>478</v>
      </c>
      <c r="AT51" s="151" t="str">
        <f>IF(V51="","",V51)</f>
        <v>Наименование системы теплоснабжения </v>
      </c>
      <c r="AW51" s="79">
        <v>23</v>
      </c>
    </row>
    <row customHeight="1" ht="22.049999999999997">
      <c r="A52" s="262" t="s">
        <v>254</v>
      </c>
      <c r="B52" s="262" t="s">
        <v>255</v>
      </c>
      <c r="C52" s="262" t="s">
        <v>256</v>
      </c>
      <c r="D52" s="262" t="s">
        <v>257</v>
      </c>
      <c r="E52" s="533"/>
      <c r="F52" s="533"/>
      <c r="G52" s="533"/>
      <c r="H52" s="532">
        <v>1</v>
      </c>
      <c r="R52" s="457"/>
      <c r="T52" s="458"/>
      <c r="U52" s="449" t="str">
        <f>INDEX(PT_DIFFERENTIATION_NUM_IST_TE,MATCH(D52,PT_DIFFERENTIATION_IST_TE_ID,0))</f>
        <v>...</v>
      </c>
      <c r="V52" s="461" t="s">
        <v>479</v>
      </c>
      <c r="W52" s="451"/>
      <c r="X52" s="452"/>
      <c r="Y52" s="453"/>
      <c r="Z52" s="453"/>
      <c r="AA52" s="453"/>
      <c r="AB52" s="453"/>
      <c r="AC52" s="453"/>
      <c r="AD52" s="453"/>
      <c r="AE52" s="453"/>
      <c r="AF52" s="454"/>
      <c r="AG52" s="452" t="str">
        <f>INDEX(PT_DIFFERENTIATION_IST_TE,MATCH(D52,PT_DIFFERENTIATION_IST_TE_ID,0))</f>
        <v/>
      </c>
      <c r="AH52" s="453"/>
      <c r="AI52" s="453"/>
      <c r="AJ52" s="453"/>
      <c r="AK52" s="453"/>
      <c r="AL52" s="453"/>
      <c r="AM52" s="453"/>
      <c r="AN52" s="453"/>
      <c r="AO52" s="453"/>
      <c r="AP52" s="454"/>
      <c r="AQ52" s="455" t="s">
        <v>480</v>
      </c>
      <c r="AT52" s="151" t="str">
        <f>IF(V52="","",V52)</f>
        <v>Источник тепловой энергии  </v>
      </c>
      <c r="AW52" s="79">
        <v>21</v>
      </c>
    </row>
    <row customHeight="1" ht="0">
      <c r="A53" s="536" t="s">
        <v>254</v>
      </c>
      <c r="B53" s="536" t="s">
        <v>255</v>
      </c>
      <c r="C53" s="536" t="s">
        <v>256</v>
      </c>
      <c r="D53" s="536" t="s">
        <v>257</v>
      </c>
      <c r="E53" s="533"/>
      <c r="F53" s="533"/>
      <c r="G53" s="533"/>
      <c r="H53" s="533"/>
      <c r="I53" s="152" t="str">
        <f>U52&amp;".1"</f>
        <v>....1</v>
      </c>
      <c r="M53" s="582" t="s">
        <v>481</v>
      </c>
      <c r="Q53" s="136">
        <v>1</v>
      </c>
      <c r="T53" s="463"/>
      <c r="U53" s="330"/>
      <c r="V53" s="540"/>
      <c r="W53" s="541"/>
      <c r="X53" s="542"/>
      <c r="Y53" s="543"/>
      <c r="Z53" s="543"/>
      <c r="AA53" s="543"/>
      <c r="AB53" s="543"/>
      <c r="AC53" s="543"/>
      <c r="AD53" s="543"/>
      <c r="AE53" s="543"/>
      <c r="AF53" s="544"/>
      <c r="AG53" s="542"/>
      <c r="AH53" s="543"/>
      <c r="AI53" s="543"/>
      <c r="AJ53" s="543"/>
      <c r="AK53" s="543"/>
      <c r="AL53" s="543"/>
      <c r="AM53" s="543"/>
      <c r="AN53" s="543"/>
      <c r="AO53" s="543"/>
      <c r="AP53" s="544"/>
      <c r="AQ53" s="545"/>
      <c r="AT53" s="151" t="str">
        <f>IF(V53="","",V53)</f>
        <v/>
      </c>
      <c r="AW53" s="138">
        <v>0</v>
      </c>
    </row>
    <row customHeight="1" ht="22.049999999999997">
      <c r="A54" s="262" t="s">
        <v>254</v>
      </c>
      <c r="B54" s="262" t="s">
        <v>255</v>
      </c>
      <c r="C54" s="262" t="s">
        <v>256</v>
      </c>
      <c r="D54" s="262" t="s">
        <v>257</v>
      </c>
      <c r="E54" s="533"/>
      <c r="F54" s="533"/>
      <c r="G54" s="533"/>
      <c r="H54" s="533"/>
      <c r="I54" s="84"/>
      <c r="J54" s="152" t="str">
        <f>I53&amp;".1"</f>
        <v>....1.1</v>
      </c>
      <c r="M54" s="534" t="s">
        <v>484</v>
      </c>
      <c r="R54" s="136">
        <v>1</v>
      </c>
      <c r="T54" s="468"/>
      <c r="U54" s="449" t="str">
        <f>$J54</f>
        <v>....1.1</v>
      </c>
      <c r="V54" s="469" t="s">
        <v>485</v>
      </c>
      <c r="W54" s="451"/>
      <c r="X54" s="405"/>
      <c r="Y54" s="465"/>
      <c r="Z54" s="465"/>
      <c r="AA54" s="465"/>
      <c r="AB54" s="465"/>
      <c r="AC54" s="420"/>
      <c r="AD54" s="420"/>
      <c r="AE54" s="420"/>
      <c r="AF54" s="567"/>
      <c r="AG54" s="405"/>
      <c r="AH54" s="465"/>
      <c r="AI54" s="465"/>
      <c r="AJ54" s="465"/>
      <c r="AK54" s="465"/>
      <c r="AL54" s="465"/>
      <c r="AM54" s="465"/>
      <c r="AN54" s="465"/>
      <c r="AO54" s="465"/>
      <c r="AP54" s="466"/>
      <c r="AQ54" s="455" t="s">
        <v>486</v>
      </c>
      <c r="AT54" s="151" t="str">
        <f>IF(V54="","",V54)</f>
        <v>Группа потребителей</v>
      </c>
      <c r="AW54" s="79">
        <v>21</v>
      </c>
    </row>
    <row customHeight="1" ht="22.049999999999997">
      <c r="A55" s="262" t="s">
        <v>254</v>
      </c>
      <c r="B55" s="262" t="s">
        <v>255</v>
      </c>
      <c r="C55" s="262" t="s">
        <v>256</v>
      </c>
      <c r="D55" s="262" t="s">
        <v>257</v>
      </c>
      <c r="E55" s="533"/>
      <c r="F55" s="533"/>
      <c r="G55" s="533"/>
      <c r="H55" s="533"/>
      <c r="I55" s="84"/>
      <c r="J55" s="84"/>
      <c r="K55" s="152" t="str">
        <f>J54&amp;".1"</f>
        <v>....1.1.1</v>
      </c>
      <c r="M55" s="534" t="s">
        <v>487</v>
      </c>
      <c r="S55" s="138">
        <v>1</v>
      </c>
      <c r="T55" s="468"/>
      <c r="U55" s="449" t="str">
        <f>$K55</f>
        <v>....1.1.1</v>
      </c>
      <c r="V55" s="470"/>
      <c r="W55" s="451"/>
      <c r="X55" s="471"/>
      <c r="Y55" s="471"/>
      <c r="Z55" s="471"/>
      <c r="AA55" s="471"/>
      <c r="AB55" s="568"/>
      <c r="AC55" s="474"/>
      <c r="AD55" s="214" t="s">
        <v>61</v>
      </c>
      <c r="AE55" s="474"/>
      <c r="AF55" s="214" t="s">
        <v>61</v>
      </c>
      <c r="AG55" s="569"/>
      <c r="AH55" s="471"/>
      <c r="AI55" s="471"/>
      <c r="AJ55" s="471"/>
      <c r="AK55" s="473"/>
      <c r="AL55" s="474"/>
      <c r="AM55" s="214" t="s">
        <v>61</v>
      </c>
      <c r="AN55" s="474"/>
      <c r="AO55" s="214" t="s">
        <v>61</v>
      </c>
      <c r="AP55" s="527"/>
      <c r="AQ55" s="570" t="s">
        <v>530</v>
      </c>
      <c r="AR55" s="138">
        <f>STRCHECKDATE(X57:AP57)</f>
      </c>
      <c r="AT55" s="151" t="str">
        <f>IF(V55="","",V55)</f>
        <v/>
      </c>
      <c r="AW55" s="79">
        <v>21</v>
      </c>
    </row>
    <row customHeight="1" ht="11.549999999999999">
      <c r="A56" s="262" t="s">
        <v>254</v>
      </c>
      <c r="B56" s="262" t="s">
        <v>255</v>
      </c>
      <c r="C56" s="262" t="s">
        <v>256</v>
      </c>
      <c r="D56" s="262" t="s">
        <v>257</v>
      </c>
      <c r="E56" s="533"/>
      <c r="F56" s="533"/>
      <c r="G56" s="533"/>
      <c r="H56" s="533"/>
      <c r="I56" s="84"/>
      <c r="J56" s="84"/>
      <c r="K56" s="84"/>
      <c r="L56" s="152" t="str">
        <f>K55&amp;".1"</f>
        <v>....1.1.1.1</v>
      </c>
      <c r="S56" s="138">
        <v>1</v>
      </c>
      <c r="T56" s="468"/>
      <c r="U56" s="449" t="str">
        <f>$L56</f>
        <v>....1.1.1.1</v>
      </c>
      <c r="V56" s="571"/>
      <c r="W56" s="451"/>
      <c r="X56" s="472"/>
      <c r="Y56" s="471"/>
      <c r="Z56" s="471"/>
      <c r="AA56" s="471"/>
      <c r="AB56" s="568"/>
      <c r="AC56" s="477"/>
      <c r="AD56" s="214"/>
      <c r="AE56" s="477"/>
      <c r="AF56" s="214"/>
      <c r="AG56" s="569"/>
      <c r="AH56" s="471"/>
      <c r="AI56" s="471"/>
      <c r="AJ56" s="471"/>
      <c r="AK56" s="473"/>
      <c r="AL56" s="477"/>
      <c r="AM56" s="214"/>
      <c r="AN56" s="477"/>
      <c r="AO56" s="214"/>
      <c r="AP56" s="527"/>
      <c r="AQ56" s="475" t="s">
        <v>531</v>
      </c>
      <c r="AR56" s="138">
        <f>STRCHECKDATE(X58:AP58)</f>
      </c>
      <c r="AT56" s="151" t="str">
        <f>IF(V56="","",V56)</f>
        <v/>
      </c>
      <c r="AW56" s="79">
        <v>11</v>
      </c>
    </row>
    <row customHeight="1" ht="0">
      <c r="A57" s="262" t="s">
        <v>254</v>
      </c>
      <c r="B57" s="262" t="s">
        <v>255</v>
      </c>
      <c r="C57" s="262" t="s">
        <v>256</v>
      </c>
      <c r="D57" s="262" t="s">
        <v>257</v>
      </c>
      <c r="E57" s="533"/>
      <c r="F57" s="533"/>
      <c r="G57" s="533"/>
      <c r="H57" s="533"/>
      <c r="I57" s="84"/>
      <c r="J57" s="84"/>
      <c r="K57" s="84"/>
      <c r="L57" s="152"/>
      <c r="T57" s="468"/>
      <c r="U57" s="430"/>
      <c r="V57" s="451"/>
      <c r="W57" s="451"/>
      <c r="X57" s="472"/>
      <c r="Y57" s="472"/>
      <c r="Z57" s="472"/>
      <c r="AA57" s="472"/>
      <c r="AB57" s="572" t="str">
        <f>AC55&amp;"-"&amp;AE55</f>
        <v>-</v>
      </c>
      <c r="AC57" s="477"/>
      <c r="AD57" s="214"/>
      <c r="AE57" s="477"/>
      <c r="AF57" s="214"/>
      <c r="AG57" s="573"/>
      <c r="AH57" s="472"/>
      <c r="AI57" s="472"/>
      <c r="AJ57" s="472"/>
      <c r="AK57" s="476" t="str">
        <f>AL55&amp;"-"&amp;AN55</f>
        <v>-</v>
      </c>
      <c r="AL57" s="477"/>
      <c r="AM57" s="214"/>
      <c r="AN57" s="477"/>
      <c r="AO57" s="214"/>
      <c r="AP57" s="529"/>
      <c r="AQ57" s="478"/>
      <c r="AT57" s="151" t="str">
        <f>IF(V57="","",V57)</f>
        <v/>
      </c>
      <c r="AW57" s="79">
        <v>0</v>
      </c>
    </row>
    <row customHeight="1" ht="11.549999999999999">
      <c r="A58" s="262" t="s">
        <v>254</v>
      </c>
      <c r="B58" s="262" t="s">
        <v>255</v>
      </c>
      <c r="C58" s="262" t="s">
        <v>256</v>
      </c>
      <c r="D58" s="262" t="s">
        <v>257</v>
      </c>
      <c r="E58" s="533"/>
      <c r="F58" s="533"/>
      <c r="G58" s="533"/>
      <c r="H58" s="533"/>
      <c r="I58" s="84"/>
      <c r="J58" s="84"/>
      <c r="K58" s="152"/>
      <c r="T58" s="463"/>
      <c r="U58" s="479"/>
      <c r="V58" s="480" t="s">
        <v>532</v>
      </c>
      <c r="W58" s="204"/>
      <c r="X58" s="204"/>
      <c r="Y58" s="204"/>
      <c r="Z58" s="204"/>
      <c r="AA58" s="204"/>
      <c r="AB58" s="204"/>
      <c r="AC58" s="477"/>
      <c r="AD58" s="214"/>
      <c r="AE58" s="477"/>
      <c r="AF58" s="214"/>
      <c r="AG58" s="204"/>
      <c r="AH58" s="204"/>
      <c r="AI58" s="204"/>
      <c r="AJ58" s="204"/>
      <c r="AK58" s="204"/>
      <c r="AL58" s="477"/>
      <c r="AM58" s="214"/>
      <c r="AN58" s="477"/>
      <c r="AO58" s="214"/>
      <c r="AP58" s="481"/>
      <c r="AQ58" s="478"/>
      <c r="AT58" s="151" t="str">
        <f>IF(V58="","",V58)</f>
        <v>Добавить наименование поставщика</v>
      </c>
      <c r="AW58" s="79">
        <v>11</v>
      </c>
    </row>
    <row customHeight="1" ht="11.549999999999999">
      <c r="A59" s="262" t="s">
        <v>254</v>
      </c>
      <c r="B59" s="262" t="s">
        <v>255</v>
      </c>
      <c r="C59" s="262" t="s">
        <v>256</v>
      </c>
      <c r="D59" s="262" t="s">
        <v>257</v>
      </c>
      <c r="E59" s="533"/>
      <c r="F59" s="533"/>
      <c r="G59" s="533"/>
      <c r="H59" s="533"/>
      <c r="I59" s="84"/>
      <c r="J59" s="152"/>
      <c r="T59" s="463"/>
      <c r="U59" s="479"/>
      <c r="V59" s="483" t="s">
        <v>489</v>
      </c>
      <c r="W59" s="204"/>
      <c r="X59" s="204"/>
      <c r="Y59" s="204"/>
      <c r="Z59" s="204"/>
      <c r="AA59" s="204"/>
      <c r="AB59" s="204"/>
      <c r="AC59" s="578"/>
      <c r="AD59" s="578"/>
      <c r="AE59" s="578"/>
      <c r="AF59" s="578"/>
      <c r="AG59" s="204"/>
      <c r="AH59" s="204"/>
      <c r="AI59" s="204"/>
      <c r="AJ59" s="204"/>
      <c r="AK59" s="204"/>
      <c r="AL59" s="204"/>
      <c r="AM59" s="204"/>
      <c r="AN59" s="204"/>
      <c r="AO59" s="204"/>
      <c r="AP59" s="481"/>
      <c r="AQ59" s="482"/>
      <c r="AT59" s="151" t="str">
        <f>IF(V59="","",V59)</f>
        <v>Добавить вид теплоносителя (параметры теплоносителя)</v>
      </c>
      <c r="AW59" s="79">
        <v>11</v>
      </c>
    </row>
    <row customHeight="1" ht="11.549999999999999">
      <c r="A60" s="262" t="s">
        <v>254</v>
      </c>
      <c r="B60" s="262" t="s">
        <v>255</v>
      </c>
      <c r="C60" s="262" t="s">
        <v>256</v>
      </c>
      <c r="D60" s="262" t="s">
        <v>257</v>
      </c>
      <c r="E60" s="533"/>
      <c r="F60" s="533"/>
      <c r="G60" s="533"/>
      <c r="H60" s="533"/>
      <c r="I60" s="152"/>
      <c r="T60" s="463"/>
      <c r="U60" s="479"/>
      <c r="V60" s="486" t="s">
        <v>490</v>
      </c>
      <c r="W60" s="204"/>
      <c r="X60" s="204"/>
      <c r="Y60" s="204"/>
      <c r="Z60" s="204"/>
      <c r="AA60" s="204"/>
      <c r="AB60" s="204"/>
      <c r="AC60" s="204"/>
      <c r="AD60" s="204"/>
      <c r="AE60" s="204"/>
      <c r="AF60" s="484"/>
      <c r="AG60" s="204"/>
      <c r="AH60" s="204"/>
      <c r="AI60" s="204"/>
      <c r="AJ60" s="204"/>
      <c r="AK60" s="204"/>
      <c r="AL60" s="204"/>
      <c r="AM60" s="204"/>
      <c r="AN60" s="204"/>
      <c r="AO60" s="484"/>
      <c r="AP60" s="204"/>
      <c r="AQ60" s="485"/>
      <c r="AT60" s="151" t="str">
        <f>IF(V60="","",V60)</f>
        <v>Добавить группу потребителей</v>
      </c>
      <c r="AW60" s="79">
        <v>11</v>
      </c>
    </row>
    <row customHeight="1" ht="0">
      <c r="A61" s="262" t="s">
        <v>254</v>
      </c>
      <c r="B61" s="262" t="s">
        <v>255</v>
      </c>
      <c r="C61" s="262" t="s">
        <v>256</v>
      </c>
      <c r="D61" s="262" t="s">
        <v>257</v>
      </c>
      <c r="E61" s="533"/>
      <c r="F61" s="533"/>
      <c r="G61" s="533"/>
      <c r="H61" s="532"/>
      <c r="S61" s="448"/>
      <c r="U61" s="546"/>
      <c r="V61" s="547"/>
      <c r="W61" s="548"/>
      <c r="X61" s="548"/>
      <c r="Y61" s="548"/>
      <c r="Z61" s="548"/>
      <c r="AA61" s="548"/>
      <c r="AB61" s="548"/>
      <c r="AC61" s="548"/>
      <c r="AD61" s="548"/>
      <c r="AE61" s="548"/>
      <c r="AF61" s="548"/>
      <c r="AG61" s="548"/>
      <c r="AH61" s="548"/>
      <c r="AI61" s="548"/>
      <c r="AJ61" s="548"/>
      <c r="AK61" s="548"/>
      <c r="AL61" s="548"/>
      <c r="AM61" s="548"/>
      <c r="AN61" s="548"/>
      <c r="AO61" s="548"/>
      <c r="AP61" s="548"/>
      <c r="AQ61" s="549"/>
      <c r="AT61" s="151" t="str">
        <f>IF(V61="","",V61)</f>
        <v/>
      </c>
      <c r="AW61" s="79">
        <v>0</v>
      </c>
    </row>
    <row customHeight="1" ht="0">
      <c r="A62" s="536" t="s">
        <v>254</v>
      </c>
      <c r="B62" s="536" t="s">
        <v>255</v>
      </c>
      <c r="C62" s="536" t="s">
        <v>256</v>
      </c>
      <c r="E62" s="533"/>
      <c r="F62" s="533"/>
      <c r="G62" s="532"/>
      <c r="V62" s="491" t="s">
        <v>492</v>
      </c>
      <c r="AT62" s="151" t="str">
        <f>IF(V62="","",V62)</f>
        <v>Добавить источник для дифференциации</v>
      </c>
      <c r="AW62" s="138">
        <v>0</v>
      </c>
    </row>
    <row customHeight="1" ht="0">
      <c r="A63" s="536" t="s">
        <v>254</v>
      </c>
      <c r="B63" s="536" t="s">
        <v>255</v>
      </c>
      <c r="E63" s="533"/>
      <c r="F63" s="532"/>
      <c r="V63" s="491" t="s">
        <v>493</v>
      </c>
      <c r="AT63" s="151" t="str">
        <f>IF(V63="","",V63)</f>
        <v>Добавить централизованную систему для дифференциации</v>
      </c>
      <c r="AW63" s="138">
        <v>0</v>
      </c>
    </row>
    <row customHeight="1" ht="0">
      <c r="A64" s="536" t="s">
        <v>254</v>
      </c>
      <c r="E64" s="532"/>
      <c r="V64" s="491" t="s">
        <v>494</v>
      </c>
      <c r="AT64" s="151" t="str">
        <f>IF(V64="","",V64)</f>
        <v>Добавить территорию для дифференциации</v>
      </c>
      <c r="AW64" s="138">
        <v>0</v>
      </c>
    </row>
    <row customHeight="1" ht="4.2">
      <c r="V65" s="491" t="s">
        <v>526</v>
      </c>
      <c r="AT65" s="151" t="str">
        <f>IF(V65="","",V65)</f>
        <v>Добавить наименование тарифа</v>
      </c>
      <c r="AW65" s="138">
        <v>4</v>
      </c>
    </row>
    <row customHeight="1" ht="11.549999999999999">
      <c r="AW66" s="79">
        <v>11</v>
      </c>
    </row>
    <row customHeight="1" ht="35.699999999999996">
      <c r="AW67" s="79">
        <v>34</v>
      </c>
    </row>
    <row customHeight="1" ht="21">
      <c r="AW68" s="79">
        <v>20</v>
      </c>
    </row>
    <row customHeight="1" ht="14.699999999999998">
      <c r="AW69" s="79">
        <v>14</v>
      </c>
    </row>
    <row customHeight="1" ht="28.5">
      <c r="AW70" s="79">
        <v>27</v>
      </c>
    </row>
    <row customHeight="1" ht="18.75">
      <c r="AW71" s="79">
        <v>18</v>
      </c>
    </row>
    <row customHeight="1" ht="22.5" hidden="1">
      <c r="A72" s="79" t="s">
        <v>81</v>
      </c>
      <c r="B72" s="79">
        <v>0</v>
      </c>
      <c r="C72" s="79">
        <v>0</v>
      </c>
      <c r="D72" s="79">
        <v>0</v>
      </c>
      <c r="E72" s="79">
        <v>0</v>
      </c>
      <c r="F72" s="79">
        <v>0</v>
      </c>
      <c r="G72" s="79">
        <v>0</v>
      </c>
      <c r="H72" s="79">
        <v>0</v>
      </c>
      <c r="I72" s="79">
        <v>0</v>
      </c>
      <c r="J72" s="79">
        <v>0</v>
      </c>
      <c r="K72" s="79">
        <v>0</v>
      </c>
      <c r="L72" s="79">
        <v>0</v>
      </c>
      <c r="M72" s="111">
        <v>0</v>
      </c>
      <c r="N72" s="530">
        <v>0</v>
      </c>
      <c r="O72" s="530">
        <v>0</v>
      </c>
      <c r="P72" s="530">
        <v>0</v>
      </c>
      <c r="Q72" s="530">
        <v>0</v>
      </c>
      <c r="R72" s="531">
        <v>3</v>
      </c>
      <c r="S72" s="531">
        <v>3</v>
      </c>
      <c r="T72" s="531">
        <v>3</v>
      </c>
      <c r="U72" s="95">
        <v>12</v>
      </c>
      <c r="V72" s="79">
        <v>31</v>
      </c>
      <c r="W72" s="79">
        <v>0</v>
      </c>
      <c r="X72" s="79">
        <v>0</v>
      </c>
      <c r="Y72" s="79">
        <v>0</v>
      </c>
      <c r="Z72" s="79">
        <v>0</v>
      </c>
      <c r="AA72" s="79">
        <v>0</v>
      </c>
      <c r="AB72" s="79">
        <v>0</v>
      </c>
      <c r="AC72" s="79">
        <v>0</v>
      </c>
      <c r="AD72" s="79">
        <v>0</v>
      </c>
      <c r="AE72" s="79">
        <v>0</v>
      </c>
      <c r="AF72" s="79">
        <v>0</v>
      </c>
      <c r="AG72" s="79">
        <v>21</v>
      </c>
      <c r="AH72" s="79">
        <v>21</v>
      </c>
      <c r="AI72" s="79">
        <v>21</v>
      </c>
      <c r="AJ72" s="79">
        <v>21</v>
      </c>
      <c r="AK72" s="79">
        <v>21</v>
      </c>
      <c r="AL72" s="79">
        <v>11</v>
      </c>
      <c r="AM72" s="79">
        <v>3</v>
      </c>
      <c r="AN72" s="79">
        <v>11</v>
      </c>
      <c r="AO72" s="79">
        <v>8</v>
      </c>
      <c r="AP72" s="79">
        <v>4</v>
      </c>
      <c r="AQ72" s="79">
        <v>115</v>
      </c>
      <c r="AR72" s="138">
        <v>10</v>
      </c>
      <c r="AS72" s="138">
        <v>10</v>
      </c>
      <c r="AT72" s="138">
        <v>10</v>
      </c>
      <c r="AU72" s="138">
        <v>10</v>
      </c>
      <c r="AV72" s="138">
        <v>10</v>
      </c>
      <c r="AW72" s="7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51D1C-8D23-BFCA-2F69-0.5A299C1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3576" width="10.57421875" hidden="1"/>
    <col min="2" max="2" style="3577" width="11.00390625" hidden="1" customWidth="1"/>
    <col min="3" max="3" style="3578" width="10.57421875" hidden="1"/>
    <col min="4" max="4" style="3579" width="11.8515625" hidden="1" customWidth="1"/>
    <col min="5" max="5" style="3580" width="10.00390625" hidden="1" customWidth="1"/>
    <col min="6" max="6" style="3581" width="8.7109375" hidden="1" customWidth="1"/>
    <col min="7" max="7" style="3582" width="7.57421875" hidden="1" customWidth="1"/>
    <col min="8" max="8" style="3583" width="11.421875" hidden="1" customWidth="1"/>
    <col min="9" max="9" style="3584" width="12.00390625" hidden="1" customWidth="1"/>
    <col min="10" max="10" style="3585" width="9.8515625" hidden="1" customWidth="1"/>
    <col min="11" max="11" style="3586" width="11.421875" hidden="1" customWidth="1"/>
    <col min="12" max="12" style="3587" width="19.140625" hidden="1" customWidth="1"/>
    <col min="13" max="13" style="3588" width="12.28125" hidden="1" customWidth="1"/>
    <col min="14" max="14" style="3589" width="12.28125" hidden="1" customWidth="1"/>
    <col min="15" max="15" style="3590" width="23.421875" hidden="1" customWidth="1"/>
    <col min="16" max="16" style="3591" width="3.00390625" customWidth="1"/>
    <col min="17" max="17" style="3592" width="3.00390625" customWidth="1"/>
    <col min="18" max="18" style="3593" width="3.00390625" customWidth="1"/>
    <col min="19" max="19" style="3594" width="12.00390625" customWidth="1"/>
    <col min="20" max="20" style="3595" width="31.00390625" customWidth="1"/>
    <col min="21" max="21" style="3596" width="0.140625" customWidth="1"/>
    <col min="22" max="22" style="3597" width="21.7109375" hidden="1" customWidth="1"/>
    <col min="23" max="23" style="3598" width="21.7109375" hidden="1" customWidth="1"/>
    <col min="24" max="24" style="3599" width="11.7109375" hidden="1" customWidth="1"/>
    <col min="25" max="25" style="3600" width="3.7109375" hidden="1" customWidth="1"/>
    <col min="26" max="26" style="3601" width="11.7109375" hidden="1" customWidth="1"/>
    <col min="27" max="27" style="3602" width="8.57421875" hidden="1" customWidth="1"/>
    <col min="28" max="28" style="3603" width="5.421875" customWidth="1"/>
    <col min="29" max="29" style="3604" width="3.00390625" customWidth="1"/>
    <col min="30" max="30" style="3605" width="3.00390625" customWidth="1"/>
    <col min="31" max="31" style="3606" width="24.00390625" customWidth="1"/>
    <col min="32" max="32" style="3607" width="3.7109375" customWidth="1"/>
    <col min="33" max="33" style="3608" width="3.00390625" customWidth="1"/>
    <col min="34" max="34" style="3609" width="3.00390625" customWidth="1"/>
    <col min="35" max="35" style="3610" width="24.00390625" customWidth="1"/>
    <col min="36" max="36" style="3611" width="3.7109375" customWidth="1"/>
    <col min="37" max="37" style="3612" width="3.00390625" customWidth="1"/>
    <col min="38" max="38" style="3613" width="3.00390625" customWidth="1"/>
    <col min="39" max="39" style="3614" width="18.00390625" customWidth="1"/>
    <col min="40" max="40" style="3615" width="21.00390625" customWidth="1"/>
    <col min="41" max="41" style="3616" width="21.00390625" customWidth="1"/>
    <col min="42" max="42" style="3617" width="11.00390625" customWidth="1"/>
    <col min="43" max="43" style="3618" width="3.7109375" customWidth="1"/>
    <col min="44" max="44" style="3619" width="11.00390625" customWidth="1"/>
    <col min="45" max="45" style="3620" width="8.57421875" hidden="1" customWidth="1"/>
    <col min="46" max="46" style="3621" width="4.00390625" customWidth="1"/>
    <col min="47" max="47" style="3622" width="115.00390625" customWidth="1"/>
    <col min="48" max="48" style="3623" width="10.00390625" customWidth="1"/>
    <col min="49" max="49" style="3624" width="10.00390625" customWidth="1"/>
    <col min="50" max="50" style="3625" width="10.00390625" customWidth="1"/>
    <col min="51" max="51" style="3626" width="10.00390625" customWidth="1"/>
    <col min="52" max="52" style="3627" width="10.00390625" customWidth="1"/>
    <col min="53" max="53" style="3628" width="10.57421875" hidden="1"/>
  </cols>
  <sheetData>
    <row customHeight="1" ht="22.5" hidden="1">
      <c r="BA1" s="79" t="s">
        <v>14</v>
      </c>
    </row>
    <row customHeight="1" ht="21" hidden="1">
      <c r="E2" s="447">
        <v>1</v>
      </c>
      <c r="R2" s="448"/>
      <c r="S2" s="449">
        <f>INDEX(PT_DIFFERENTIATION_NUM_NTAR,MATCH(A2,PT_DIFFERENTIATION_NTAR_ID,0))</f>
      </c>
      <c r="T2" s="450" t="s">
        <v>209</v>
      </c>
      <c r="U2" s="451"/>
      <c r="V2" s="453"/>
      <c r="W2" s="453"/>
      <c r="X2" s="453"/>
      <c r="Y2" s="453"/>
      <c r="Z2" s="453"/>
      <c r="AA2" s="454"/>
      <c r="AB2" s="452">
        <f>INDEX(PT_DIFFERENTIATION_NTAR,MATCH(A2,PT_DIFFERENTIATION_NTAR_ID,0))</f>
      </c>
      <c r="AC2" s="453"/>
      <c r="AD2" s="453"/>
      <c r="AE2" s="453"/>
      <c r="AF2" s="453"/>
      <c r="AG2" s="453"/>
      <c r="AH2" s="453"/>
      <c r="AI2" s="453"/>
      <c r="AJ2" s="453"/>
      <c r="AK2" s="453"/>
      <c r="AL2" s="453"/>
      <c r="AM2" s="453"/>
      <c r="AN2" s="453"/>
      <c r="AO2" s="453"/>
      <c r="AP2" s="453"/>
      <c r="AQ2" s="453"/>
      <c r="AR2" s="453"/>
      <c r="AS2" s="453"/>
      <c r="AT2" s="454"/>
      <c r="AU2" s="455" t="s">
        <v>474</v>
      </c>
      <c r="AX2" s="151" t="str">
        <f>IF(T2="","",T2)</f>
        <v>Наименование тарифа</v>
      </c>
      <c r="BA2" s="79">
        <v>0</v>
      </c>
    </row>
    <row customHeight="1" ht="21" hidden="1">
      <c r="E3" s="456"/>
      <c r="F3" s="447">
        <v>1</v>
      </c>
      <c r="Q3" s="583"/>
      <c r="R3" s="458"/>
      <c r="S3" s="449">
        <f>INDEX(PT_DIFFERENTIATION_NUM_TER,MATCH(B3,PT_DIFFERENTIATION_TER_ID,0))</f>
      </c>
      <c r="T3" s="459" t="s">
        <v>475</v>
      </c>
      <c r="U3" s="451"/>
      <c r="V3" s="453"/>
      <c r="W3" s="453"/>
      <c r="X3" s="453"/>
      <c r="Y3" s="453"/>
      <c r="Z3" s="453"/>
      <c r="AA3" s="454"/>
      <c r="AB3" s="452">
        <f>INDEX(PT_DIFFERENTIATION_TER,MATCH(B3,PT_DIFFERENTIATION_TER_ID,0))</f>
      </c>
      <c r="AC3" s="453"/>
      <c r="AD3" s="453"/>
      <c r="AE3" s="453"/>
      <c r="AF3" s="453"/>
      <c r="AG3" s="453"/>
      <c r="AH3" s="453"/>
      <c r="AI3" s="453"/>
      <c r="AJ3" s="453"/>
      <c r="AK3" s="453"/>
      <c r="AL3" s="453"/>
      <c r="AM3" s="453"/>
      <c r="AN3" s="453"/>
      <c r="AO3" s="453"/>
      <c r="AP3" s="453"/>
      <c r="AQ3" s="453"/>
      <c r="AR3" s="453"/>
      <c r="AS3" s="453"/>
      <c r="AT3" s="454"/>
      <c r="AU3" s="455" t="s">
        <v>476</v>
      </c>
      <c r="AX3" s="151" t="str">
        <f>IF(T3="","",T3)</f>
        <v>Территория действия тарифа</v>
      </c>
      <c r="BA3" s="79">
        <v>0</v>
      </c>
    </row>
    <row customHeight="1" ht="22.5" hidden="1">
      <c r="E4" s="456"/>
      <c r="F4" s="456"/>
      <c r="G4" s="447">
        <v>1</v>
      </c>
      <c r="Q4" s="583"/>
      <c r="R4" s="458"/>
      <c r="S4" s="449">
        <f>INDEX(PT_DIFFERENTIATION_NUM_CS,MATCH(C4,PT_DIFFERENTIATION_CS_ID,0))</f>
      </c>
      <c r="T4" s="460" t="s">
        <v>477</v>
      </c>
      <c r="U4" s="451"/>
      <c r="V4" s="453"/>
      <c r="W4" s="453"/>
      <c r="X4" s="453"/>
      <c r="Y4" s="453"/>
      <c r="Z4" s="453"/>
      <c r="AA4" s="454"/>
      <c r="AB4" s="452">
        <f>INDEX(PT_DIFFERENTIATION_CS,MATCH(C4,PT_DIFFERENTIATION_CS_ID,0))</f>
      </c>
      <c r="AC4" s="453"/>
      <c r="AD4" s="453"/>
      <c r="AE4" s="453"/>
      <c r="AF4" s="453"/>
      <c r="AG4" s="453"/>
      <c r="AH4" s="453"/>
      <c r="AI4" s="453"/>
      <c r="AJ4" s="453"/>
      <c r="AK4" s="453"/>
      <c r="AL4" s="453"/>
      <c r="AM4" s="453"/>
      <c r="AN4" s="453"/>
      <c r="AO4" s="453"/>
      <c r="AP4" s="453"/>
      <c r="AQ4" s="453"/>
      <c r="AR4" s="453"/>
      <c r="AS4" s="453"/>
      <c r="AT4" s="454"/>
      <c r="AU4" s="455" t="s">
        <v>478</v>
      </c>
      <c r="AX4" s="151" t="str">
        <f>IF(T4="","",T4)</f>
        <v>Наименование системы теплоснабжения </v>
      </c>
      <c r="BA4" s="79">
        <v>0</v>
      </c>
    </row>
    <row customHeight="1" ht="21" hidden="1">
      <c r="E5" s="456"/>
      <c r="F5" s="456"/>
      <c r="G5" s="456"/>
      <c r="H5" s="447">
        <v>1</v>
      </c>
      <c r="Q5" s="583"/>
      <c r="R5" s="458"/>
      <c r="S5" s="449">
        <f>INDEX(PT_DIFFERENTIATION_NUM_IST_TE,MATCH(D5,PT_DIFFERENTIATION_IST_TE_ID,0))</f>
      </c>
      <c r="T5" s="461" t="s">
        <v>479</v>
      </c>
      <c r="U5" s="451"/>
      <c r="V5" s="453"/>
      <c r="W5" s="453"/>
      <c r="X5" s="453"/>
      <c r="Y5" s="453"/>
      <c r="Z5" s="453"/>
      <c r="AA5" s="454"/>
      <c r="AB5" s="452">
        <f>INDEX(PT_DIFFERENTIATION_IST_TE,MATCH(D5,PT_DIFFERENTIATION_IST_TE_ID,0))</f>
      </c>
      <c r="AC5" s="453"/>
      <c r="AD5" s="453"/>
      <c r="AE5" s="453"/>
      <c r="AF5" s="453"/>
      <c r="AG5" s="453"/>
      <c r="AH5" s="453"/>
      <c r="AI5" s="453"/>
      <c r="AJ5" s="453"/>
      <c r="AK5" s="453"/>
      <c r="AL5" s="453"/>
      <c r="AM5" s="453"/>
      <c r="AN5" s="453"/>
      <c r="AO5" s="453"/>
      <c r="AP5" s="453"/>
      <c r="AQ5" s="453"/>
      <c r="AR5" s="453"/>
      <c r="AS5" s="453"/>
      <c r="AT5" s="454"/>
      <c r="AU5" s="455" t="s">
        <v>480</v>
      </c>
      <c r="AX5" s="151" t="str">
        <f>IF(T5="","",T5)</f>
        <v>Источник тепловой энергии  </v>
      </c>
      <c r="BA5" s="79">
        <v>0</v>
      </c>
    </row>
    <row customHeight="1" ht="0.75" hidden="1">
      <c r="E6" s="456"/>
      <c r="F6" s="456"/>
      <c r="G6" s="456"/>
      <c r="H6" s="456"/>
      <c r="I6" s="162">
        <f>S5&amp;".1"</f>
      </c>
      <c r="L6" s="550" t="s">
        <v>481</v>
      </c>
      <c r="P6" s="136">
        <v>1</v>
      </c>
      <c r="R6" s="463"/>
      <c r="S6" s="330"/>
      <c r="T6" s="540"/>
      <c r="U6" s="541"/>
      <c r="V6" s="543"/>
      <c r="W6" s="543"/>
      <c r="X6" s="543"/>
      <c r="Y6" s="543"/>
      <c r="Z6" s="543"/>
      <c r="AA6" s="544"/>
      <c r="AB6" s="542"/>
      <c r="AC6" s="543"/>
      <c r="AD6" s="543"/>
      <c r="AE6" s="543"/>
      <c r="AF6" s="543"/>
      <c r="AG6" s="543"/>
      <c r="AH6" s="543"/>
      <c r="AI6" s="543"/>
      <c r="AJ6" s="543"/>
      <c r="AK6" s="543"/>
      <c r="AL6" s="543"/>
      <c r="AM6" s="543"/>
      <c r="AN6" s="543"/>
      <c r="AO6" s="543"/>
      <c r="AP6" s="543"/>
      <c r="AQ6" s="543"/>
      <c r="AR6" s="543"/>
      <c r="AS6" s="543"/>
      <c r="AT6" s="544"/>
      <c r="AU6" s="545"/>
      <c r="AX6" s="151" t="str">
        <f>IF(T6="","",T6)</f>
        <v/>
      </c>
      <c r="BA6" s="138">
        <v>0</v>
      </c>
    </row>
    <row customHeight="1" ht="0.75" hidden="1">
      <c r="E7" s="456"/>
      <c r="F7" s="456"/>
      <c r="G7" s="456"/>
      <c r="H7" s="456"/>
      <c r="I7" s="467"/>
      <c r="J7" s="162">
        <f>S5&amp;".1"</f>
      </c>
      <c r="Q7" s="136">
        <v>1</v>
      </c>
      <c r="R7" s="468"/>
      <c r="S7" s="330"/>
      <c r="T7" s="584"/>
      <c r="U7" s="541"/>
      <c r="V7" s="543"/>
      <c r="W7" s="543"/>
      <c r="X7" s="543"/>
      <c r="Y7" s="543"/>
      <c r="Z7" s="543"/>
      <c r="AA7" s="544"/>
      <c r="AB7" s="542"/>
      <c r="AC7" s="543"/>
      <c r="AD7" s="543"/>
      <c r="AE7" s="543"/>
      <c r="AF7" s="543"/>
      <c r="AG7" s="543"/>
      <c r="AH7" s="543"/>
      <c r="AI7" s="543"/>
      <c r="AJ7" s="543"/>
      <c r="AK7" s="543"/>
      <c r="AL7" s="543"/>
      <c r="AM7" s="543"/>
      <c r="AN7" s="543"/>
      <c r="AO7" s="543"/>
      <c r="AP7" s="543"/>
      <c r="AQ7" s="543"/>
      <c r="AR7" s="543"/>
      <c r="AS7" s="543"/>
      <c r="AT7" s="544"/>
      <c r="AU7" s="545"/>
      <c r="AX7" s="151" t="str">
        <f>IF(T7="","",T7)</f>
        <v/>
      </c>
      <c r="BA7" s="138">
        <v>0</v>
      </c>
    </row>
    <row customHeight="1" ht="21" hidden="1">
      <c r="E8" s="456"/>
      <c r="F8" s="456"/>
      <c r="G8" s="456"/>
      <c r="H8" s="456"/>
      <c r="I8" s="467"/>
      <c r="J8" s="467"/>
      <c r="K8" s="162">
        <f>S5&amp;".1"</f>
      </c>
      <c r="R8" s="585">
        <v>1</v>
      </c>
      <c r="S8" s="551">
        <f>$K8</f>
      </c>
      <c r="T8" s="586"/>
      <c r="U8" s="451"/>
      <c r="V8" s="471"/>
      <c r="W8" s="473"/>
      <c r="X8" s="474"/>
      <c r="Y8" s="214" t="s">
        <v>61</v>
      </c>
      <c r="Z8" s="474"/>
      <c r="AA8" s="214" t="s">
        <v>61</v>
      </c>
      <c r="AB8" s="214" t="s">
        <v>19</v>
      </c>
      <c r="AC8" s="587"/>
      <c r="AD8" s="324">
        <v>1</v>
      </c>
      <c r="AE8" s="96"/>
      <c r="AF8" s="214" t="s">
        <v>19</v>
      </c>
      <c r="AG8" s="587"/>
      <c r="AH8" s="324">
        <v>1</v>
      </c>
      <c r="AI8" s="96"/>
      <c r="AJ8" s="214" t="s">
        <v>19</v>
      </c>
      <c r="AK8" s="588"/>
      <c r="AL8" s="324">
        <v>1</v>
      </c>
      <c r="AM8" s="124"/>
      <c r="AN8" s="471"/>
      <c r="AO8" s="473"/>
      <c r="AP8" s="474"/>
      <c r="AQ8" s="214" t="s">
        <v>61</v>
      </c>
      <c r="AR8" s="474"/>
      <c r="AS8" s="214" t="s">
        <v>61</v>
      </c>
      <c r="AT8" s="527"/>
      <c r="AU8" s="475" t="s">
        <v>542</v>
      </c>
      <c r="AV8" s="138">
        <f>STRCHECKDATE(V11:AT11)</f>
      </c>
      <c r="AX8" s="151" t="str">
        <f>IF(T8="","",T8)</f>
        <v/>
      </c>
      <c r="BA8" s="79">
        <v>0</v>
      </c>
    </row>
    <row customHeight="1" ht="11.25" hidden="1">
      <c r="E9" s="456"/>
      <c r="F9" s="456"/>
      <c r="G9" s="456"/>
      <c r="H9" s="456"/>
      <c r="I9" s="467"/>
      <c r="J9" s="467"/>
      <c r="K9" s="162"/>
      <c r="R9" s="585"/>
      <c r="S9" s="589"/>
      <c r="T9" s="590"/>
      <c r="U9" s="451"/>
      <c r="V9" s="575"/>
      <c r="W9" s="591"/>
      <c r="X9" s="474"/>
      <c r="Y9" s="214"/>
      <c r="Z9" s="474"/>
      <c r="AA9" s="214"/>
      <c r="AB9" s="214"/>
      <c r="AC9" s="587"/>
      <c r="AD9" s="324"/>
      <c r="AE9" s="96"/>
      <c r="AF9" s="214"/>
      <c r="AG9" s="587"/>
      <c r="AH9" s="324"/>
      <c r="AI9" s="96"/>
      <c r="AJ9" s="214"/>
      <c r="AK9" s="592"/>
      <c r="AL9" s="176"/>
      <c r="AM9" s="167" t="s">
        <v>543</v>
      </c>
      <c r="AN9" s="575"/>
      <c r="AO9" s="593"/>
      <c r="AP9" s="575"/>
      <c r="AQ9" s="575"/>
      <c r="AR9" s="575"/>
      <c r="AS9" s="575"/>
      <c r="AT9" s="594"/>
      <c r="AU9" s="478"/>
      <c r="BA9" s="79">
        <v>0</v>
      </c>
    </row>
    <row customHeight="1" ht="11.25" hidden="1">
      <c r="E10" s="456"/>
      <c r="F10" s="456"/>
      <c r="G10" s="456"/>
      <c r="H10" s="456"/>
      <c r="I10" s="467"/>
      <c r="J10" s="467"/>
      <c r="K10" s="162"/>
      <c r="R10" s="585"/>
      <c r="S10" s="589"/>
      <c r="T10" s="590"/>
      <c r="U10" s="451"/>
      <c r="V10" s="575"/>
      <c r="W10" s="591"/>
      <c r="X10" s="474"/>
      <c r="Y10" s="214"/>
      <c r="Z10" s="474"/>
      <c r="AA10" s="214"/>
      <c r="AB10" s="214"/>
      <c r="AC10" s="587"/>
      <c r="AD10" s="324"/>
      <c r="AE10" s="96"/>
      <c r="AF10" s="214"/>
      <c r="AG10" s="595"/>
      <c r="AH10" s="167"/>
      <c r="AI10" s="167" t="s">
        <v>544</v>
      </c>
      <c r="AJ10" s="575"/>
      <c r="AK10" s="575"/>
      <c r="AL10" s="575"/>
      <c r="AM10" s="575"/>
      <c r="AN10" s="575"/>
      <c r="AO10" s="593"/>
      <c r="AP10" s="575"/>
      <c r="AQ10" s="575"/>
      <c r="AR10" s="575"/>
      <c r="AS10" s="575"/>
      <c r="AT10" s="594"/>
      <c r="AU10" s="478"/>
      <c r="BA10" s="79">
        <v>0</v>
      </c>
    </row>
    <row customHeight="1" ht="11.25" hidden="1">
      <c r="E11" s="456"/>
      <c r="F11" s="456"/>
      <c r="G11" s="456"/>
      <c r="H11" s="456"/>
      <c r="I11" s="467"/>
      <c r="J11" s="467"/>
      <c r="K11" s="162"/>
      <c r="R11" s="585"/>
      <c r="S11" s="561"/>
      <c r="T11" s="596"/>
      <c r="U11" s="451"/>
      <c r="V11" s="575"/>
      <c r="W11" s="597" t="str">
        <f>X8&amp;"-"&amp;Z8</f>
        <v>-</v>
      </c>
      <c r="X11" s="477"/>
      <c r="Y11" s="214"/>
      <c r="Z11" s="477"/>
      <c r="AA11" s="214"/>
      <c r="AB11" s="214"/>
      <c r="AC11" s="598"/>
      <c r="AD11" s="599"/>
      <c r="AE11" s="167" t="s">
        <v>545</v>
      </c>
      <c r="AF11" s="575"/>
      <c r="AG11" s="575"/>
      <c r="AH11" s="575"/>
      <c r="AI11" s="575"/>
      <c r="AJ11" s="575"/>
      <c r="AK11" s="575"/>
      <c r="AL11" s="575"/>
      <c r="AM11" s="575"/>
      <c r="AN11" s="575"/>
      <c r="AO11" s="576" t="str">
        <f>AP8&amp;"-"&amp;AR8</f>
        <v>-</v>
      </c>
      <c r="AP11" s="575"/>
      <c r="AQ11" s="575"/>
      <c r="AR11" s="575"/>
      <c r="AS11" s="575"/>
      <c r="AT11" s="529"/>
      <c r="AU11" s="478"/>
      <c r="AX11" s="151" t="str">
        <f>IF(T11="","",T11)</f>
        <v/>
      </c>
      <c r="BA11" s="79">
        <v>0</v>
      </c>
    </row>
    <row customHeight="1" ht="11.25" hidden="1">
      <c r="E12" s="456"/>
      <c r="F12" s="456"/>
      <c r="G12" s="456"/>
      <c r="H12" s="456"/>
      <c r="I12" s="467"/>
      <c r="J12" s="162"/>
      <c r="R12" s="463"/>
      <c r="S12" s="479"/>
      <c r="T12" s="483" t="s">
        <v>546</v>
      </c>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481"/>
      <c r="AU12" s="482"/>
      <c r="AX12" s="151" t="str">
        <f>IF(T12="","",T12)</f>
        <v>Добавить строку</v>
      </c>
      <c r="BA12" s="79">
        <v>0</v>
      </c>
    </row>
    <row customHeight="1" ht="0.75" hidden="1">
      <c r="E13" s="456"/>
      <c r="F13" s="456"/>
      <c r="G13" s="456"/>
      <c r="H13" s="456"/>
      <c r="I13" s="162"/>
      <c r="R13" s="463"/>
      <c r="S13" s="546"/>
      <c r="T13" s="547"/>
      <c r="U13" s="548"/>
      <c r="V13" s="548"/>
      <c r="W13" s="548"/>
      <c r="X13" s="548"/>
      <c r="Y13" s="548"/>
      <c r="Z13" s="548"/>
      <c r="AA13" s="548"/>
      <c r="AB13" s="548"/>
      <c r="AC13" s="548"/>
      <c r="AD13" s="548"/>
      <c r="AE13" s="548"/>
      <c r="AF13" s="548"/>
      <c r="AG13" s="548"/>
      <c r="AH13" s="548"/>
      <c r="AI13" s="548"/>
      <c r="AJ13" s="548"/>
      <c r="AK13" s="548"/>
      <c r="AL13" s="548"/>
      <c r="AM13" s="548"/>
      <c r="AN13" s="548"/>
      <c r="AO13" s="548"/>
      <c r="AP13" s="548"/>
      <c r="AQ13" s="548"/>
      <c r="AR13" s="548"/>
      <c r="AS13" s="548"/>
      <c r="AT13" s="548"/>
      <c r="AU13" s="549"/>
      <c r="AX13" s="151" t="str">
        <f>IF(T13="","",T13)</f>
        <v/>
      </c>
      <c r="BA13" s="138">
        <v>0</v>
      </c>
    </row>
    <row customHeight="1" ht="0.75" hidden="1">
      <c r="E14" s="456"/>
      <c r="F14" s="456"/>
      <c r="G14" s="456"/>
      <c r="H14" s="447"/>
      <c r="R14" s="600"/>
      <c r="S14" s="546"/>
      <c r="T14" s="547"/>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9"/>
      <c r="AX14" s="151" t="str">
        <f>IF(T14="","",T14)</f>
        <v/>
      </c>
      <c r="BA14" s="138">
        <v>0</v>
      </c>
    </row>
    <row customHeight="1" ht="0.75" hidden="1">
      <c r="E15" s="456"/>
      <c r="F15" s="456"/>
      <c r="G15" s="447"/>
      <c r="T15" s="491" t="s">
        <v>492</v>
      </c>
      <c r="AX15" s="151" t="str">
        <f>IF(T15="","",T15)</f>
        <v>Добавить источник для дифференциации</v>
      </c>
      <c r="BA15" s="138">
        <v>0</v>
      </c>
    </row>
    <row customHeight="1" ht="0.75" hidden="1">
      <c r="E16" s="456"/>
      <c r="F16" s="447"/>
      <c r="T16" s="491" t="s">
        <v>493</v>
      </c>
      <c r="AX16" s="151" t="str">
        <f>IF(T16="","",T16)</f>
        <v>Добавить централизованную систему для дифференциации</v>
      </c>
      <c r="BA16" s="138">
        <v>0</v>
      </c>
    </row>
    <row customHeight="1" ht="0.75" hidden="1">
      <c r="E17" s="447"/>
      <c r="T17" s="491" t="s">
        <v>494</v>
      </c>
      <c r="AX17" s="151" t="str">
        <f>IF(T17="","",T17)</f>
        <v>Добавить территорию для дифференциации</v>
      </c>
      <c r="BA17" s="138">
        <v>0</v>
      </c>
    </row>
    <row customHeight="1" ht="14.25" hidden="1">
      <c r="BA18" s="79">
        <v>0</v>
      </c>
    </row>
    <row customHeight="1" ht="14.25" hidden="1">
      <c r="AB19" s="601" t="s">
        <v>19</v>
      </c>
      <c r="AD19" s="601">
        <v>1</v>
      </c>
      <c r="AF19" s="601" t="s">
        <v>19</v>
      </c>
      <c r="AH19" s="601">
        <v>1</v>
      </c>
      <c r="AJ19" s="601" t="s">
        <v>19</v>
      </c>
      <c r="AL19" s="601">
        <v>1</v>
      </c>
      <c r="AM19" s="602"/>
      <c r="AN19" s="603"/>
      <c r="AO19" s="604"/>
      <c r="AP19" s="605"/>
      <c r="AQ19" s="606" t="s">
        <v>61</v>
      </c>
      <c r="AR19" s="605"/>
      <c r="AS19" s="606" t="s">
        <v>61</v>
      </c>
      <c r="BA19" s="79">
        <v>0</v>
      </c>
    </row>
    <row customHeight="1" ht="14.25" hidden="1">
      <c r="BA20" s="79">
        <v>0</v>
      </c>
    </row>
    <row customHeight="1" ht="14.25" hidden="1">
      <c r="O21" s="496" t="s">
        <v>495</v>
      </c>
      <c r="X21" s="535"/>
      <c r="Z21" s="535"/>
      <c r="AP21" s="535"/>
      <c r="AR21" s="535"/>
      <c r="BA21" s="79">
        <v>0</v>
      </c>
    </row>
    <row customHeight="1" ht="14.25" hidden="1">
      <c r="BA22" s="79">
        <v>0</v>
      </c>
    </row>
    <row customHeight="1" ht="14.25" hidden="1">
      <c r="O23" s="607" t="s">
        <v>496</v>
      </c>
      <c r="Y23" s="607" t="s">
        <v>498</v>
      </c>
      <c r="AA23" s="607" t="s">
        <v>499</v>
      </c>
      <c r="AB23" s="607" t="s">
        <v>547</v>
      </c>
      <c r="AE23" s="607" t="s">
        <v>548</v>
      </c>
      <c r="AF23" s="607" t="s">
        <v>547</v>
      </c>
      <c r="AI23" s="607" t="s">
        <v>549</v>
      </c>
      <c r="AJ23" s="607" t="s">
        <v>547</v>
      </c>
      <c r="AM23" s="607" t="s">
        <v>550</v>
      </c>
      <c r="AQ23" s="607" t="s">
        <v>498</v>
      </c>
      <c r="AS23" s="607" t="s">
        <v>499</v>
      </c>
      <c r="BA23" s="607">
        <v>0</v>
      </c>
    </row>
    <row customHeight="1" ht="14.25" hidden="1">
      <c r="BA24" s="79">
        <v>0</v>
      </c>
    </row>
    <row customHeight="1" ht="14.25" hidden="1">
      <c r="BA25" s="79">
        <v>0</v>
      </c>
    </row>
    <row customHeight="1" ht="14.699999999999998">
      <c r="Q26" s="608"/>
      <c r="R26" s="497"/>
      <c r="S26" s="498"/>
      <c r="T26" s="101"/>
      <c r="U26" s="101"/>
      <c r="BA26" s="79">
        <v>14</v>
      </c>
    </row>
    <row customHeight="1" ht="27.299999999999997">
      <c r="Q27" s="608"/>
      <c r="R27" s="497"/>
      <c r="S27" s="4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426"/>
      <c r="U27" s="426"/>
      <c r="V27" s="426"/>
      <c r="W27" s="426"/>
      <c r="X27" s="426"/>
      <c r="Y27" s="426"/>
      <c r="Z27" s="426"/>
      <c r="AA27" s="426"/>
      <c r="AB27" s="426"/>
      <c r="AC27" s="426"/>
      <c r="AD27" s="426"/>
      <c r="AE27" s="426"/>
      <c r="AF27" s="426"/>
      <c r="AG27" s="426"/>
      <c r="AH27" s="426"/>
      <c r="AI27" s="426"/>
      <c r="AJ27" s="426"/>
      <c r="AK27" s="426"/>
      <c r="AL27" s="426"/>
      <c r="AM27" s="426"/>
      <c r="AN27" s="426"/>
      <c r="AO27" s="426"/>
      <c r="AP27" s="426"/>
      <c r="AQ27" s="426"/>
      <c r="AR27" s="426"/>
      <c r="BA27" s="79">
        <v>26</v>
      </c>
    </row>
    <row customHeight="1" ht="14.699999999999998">
      <c r="Q28" s="608"/>
      <c r="R28" s="497"/>
      <c r="S28" s="287" t="str">
        <f>IF(org=0,"Не определено",org)</f>
        <v>ГУП СК "Ставрополькрайводоканал"</v>
      </c>
      <c r="T28" s="287"/>
      <c r="U28" s="287"/>
      <c r="V28" s="287"/>
      <c r="W28" s="287"/>
      <c r="X28" s="287"/>
      <c r="Y28" s="287"/>
      <c r="Z28" s="287"/>
      <c r="AA28" s="287"/>
      <c r="AB28" s="287"/>
      <c r="AC28" s="287"/>
      <c r="AD28" s="287"/>
      <c r="AE28" s="287"/>
      <c r="AF28" s="287"/>
      <c r="AG28" s="287"/>
      <c r="AH28" s="287"/>
      <c r="AI28" s="287"/>
      <c r="AJ28" s="287"/>
      <c r="AK28" s="287"/>
      <c r="AL28" s="287"/>
      <c r="AM28" s="287"/>
      <c r="AN28" s="287"/>
      <c r="AO28" s="287"/>
      <c r="AP28" s="287"/>
      <c r="AQ28" s="287"/>
      <c r="AR28" s="287"/>
      <c r="BA28" s="79">
        <v>14</v>
      </c>
    </row>
    <row customHeight="1" ht="14.25" hidden="1">
      <c r="Q29" s="608"/>
      <c r="R29" s="497"/>
      <c r="S29" s="498"/>
      <c r="T29" s="101"/>
      <c r="U29" s="101"/>
      <c r="V29" s="499"/>
      <c r="W29" s="499"/>
      <c r="X29" s="499"/>
      <c r="Y29" s="499"/>
      <c r="Z29" s="499"/>
      <c r="AA29" s="499"/>
      <c r="AB29" s="499"/>
      <c r="AC29" s="499"/>
      <c r="AD29" s="499"/>
      <c r="AE29" s="499"/>
      <c r="AF29" s="499"/>
      <c r="AG29" s="499"/>
      <c r="AH29" s="499"/>
      <c r="AI29" s="499"/>
      <c r="AJ29" s="499"/>
      <c r="AK29" s="499"/>
      <c r="AL29" s="499"/>
      <c r="AM29" s="499"/>
      <c r="AN29" s="499"/>
      <c r="AO29" s="499"/>
      <c r="AP29" s="499"/>
      <c r="AQ29" s="499"/>
      <c r="AR29" s="499"/>
      <c r="AS29" s="499"/>
      <c r="BA29" s="79">
        <v>0</v>
      </c>
    </row>
    <row customHeight="1" ht="25.5" hidden="1">
      <c r="S30" s="500" t="s">
        <v>41</v>
      </c>
      <c r="T30" s="500"/>
      <c r="U30" s="501"/>
      <c r="V30" s="502" t="str">
        <f>IF(TITLE_NAME_OR_PR_CHANGE="",IF(TITLE_NAME_OR_PR="","",TITLE_NAME_OR_PR),TITLE_NAME_OR_PR_CHANGE)</f>
        <v/>
      </c>
      <c r="W30" s="502"/>
      <c r="X30" s="502"/>
      <c r="Y30" s="502"/>
      <c r="Z30" s="502"/>
      <c r="AB30" s="502" t="str">
        <f>IF(TITLE_NAME_OR_PR_CHANGE="",IF(TITLE_NAME_OR_PR="","",TITLE_NAME_OR_PR),TITLE_NAME_OR_PR_CHANGE)</f>
        <v/>
      </c>
      <c r="AC30" s="502"/>
      <c r="AD30" s="502"/>
      <c r="AE30" s="502"/>
      <c r="AF30" s="502"/>
      <c r="AG30" s="502"/>
      <c r="AH30" s="502"/>
      <c r="AI30" s="502"/>
      <c r="AJ30" s="502"/>
      <c r="AK30" s="502"/>
      <c r="AL30" s="502"/>
      <c r="AM30" s="502"/>
      <c r="AN30" s="502"/>
      <c r="AO30" s="502"/>
      <c r="AP30" s="502"/>
      <c r="AQ30" s="502"/>
      <c r="AR30" s="502"/>
      <c r="BA30" s="182">
        <v>0</v>
      </c>
    </row>
    <row customHeight="1" ht="18.75" hidden="1">
      <c r="S31" s="500" t="s">
        <v>501</v>
      </c>
      <c r="T31" s="500"/>
      <c r="U31" s="501"/>
      <c r="V31" s="503" t="str">
        <f>IF(TITLE_DATE_PR_CHANGE="",IF(TITLE_DATE_PR="","",TITLE_DATE_PR),TITLE_DATE_PR_CHANGE)</f>
        <v/>
      </c>
      <c r="W31" s="503"/>
      <c r="X31" s="503"/>
      <c r="Y31" s="503"/>
      <c r="Z31" s="503"/>
      <c r="AB31" s="503" t="str">
        <f>IF(TITLE_DATE_PR_CHANGE="",IF(TITLE_DATE_PR="","",TITLE_DATE_PR),TITLE_DATE_PR_CHANGE)</f>
        <v/>
      </c>
      <c r="AC31" s="503"/>
      <c r="AD31" s="503"/>
      <c r="AE31" s="503"/>
      <c r="AF31" s="503"/>
      <c r="AG31" s="503"/>
      <c r="AH31" s="503"/>
      <c r="AI31" s="503"/>
      <c r="AJ31" s="503"/>
      <c r="AK31" s="503"/>
      <c r="AL31" s="503"/>
      <c r="AM31" s="503"/>
      <c r="AN31" s="503"/>
      <c r="AO31" s="503"/>
      <c r="AP31" s="503"/>
      <c r="AQ31" s="503"/>
      <c r="AR31" s="503"/>
      <c r="BA31" s="182">
        <v>0</v>
      </c>
    </row>
    <row customHeight="1" ht="18.75" hidden="1">
      <c r="S32" s="500" t="s">
        <v>502</v>
      </c>
      <c r="T32" s="500"/>
      <c r="U32" s="501"/>
      <c r="V32" s="502" t="str">
        <f>IF(TITLE_NUMBER_PR_CHANGE="",IF(TITLE_NUMBER_PR="","",TITLE_NUMBER_PR),TITLE_NUMBER_PR_CHANGE)</f>
        <v/>
      </c>
      <c r="W32" s="502"/>
      <c r="X32" s="502"/>
      <c r="Y32" s="502"/>
      <c r="Z32" s="502"/>
      <c r="AB32" s="502" t="str">
        <f>IF(TITLE_NUMBER_PR_CHANGE="",IF(TITLE_NUMBER_PR="","",TITLE_NUMBER_PR),TITLE_NUMBER_PR_CHANGE)</f>
        <v/>
      </c>
      <c r="AC32" s="502"/>
      <c r="AD32" s="502"/>
      <c r="AE32" s="502"/>
      <c r="AF32" s="502"/>
      <c r="AG32" s="502"/>
      <c r="AH32" s="502"/>
      <c r="AI32" s="502"/>
      <c r="AJ32" s="502"/>
      <c r="AK32" s="502"/>
      <c r="AL32" s="502"/>
      <c r="AM32" s="502"/>
      <c r="AN32" s="502"/>
      <c r="AO32" s="502"/>
      <c r="AP32" s="502"/>
      <c r="AQ32" s="502"/>
      <c r="AR32" s="502"/>
      <c r="BA32" s="182">
        <v>0</v>
      </c>
    </row>
    <row customHeight="1" ht="18.75" hidden="1">
      <c r="S33" s="500" t="s">
        <v>42</v>
      </c>
      <c r="T33" s="500"/>
      <c r="U33" s="501"/>
      <c r="V33" s="502" t="str">
        <f>IF(TITLE_IST_PUB_CHANGE="",IF(TITLE_IST_PUB="","",TITLE_IST_PUB),TITLE_IST_PUB_CHANGE)</f>
        <v/>
      </c>
      <c r="W33" s="502"/>
      <c r="X33" s="502"/>
      <c r="Y33" s="502"/>
      <c r="Z33" s="502"/>
      <c r="AB33" s="502" t="str">
        <f>IF(TITLE_IST_PUB_CHANGE="",IF(TITLE_IST_PUB="","",TITLE_IST_PUB),TITLE_IST_PUB_CHANGE)</f>
        <v/>
      </c>
      <c r="AC33" s="502"/>
      <c r="AD33" s="502"/>
      <c r="AE33" s="502"/>
      <c r="AF33" s="502"/>
      <c r="AG33" s="502"/>
      <c r="AH33" s="502"/>
      <c r="AI33" s="502"/>
      <c r="AJ33" s="502"/>
      <c r="AK33" s="502"/>
      <c r="AL33" s="502"/>
      <c r="AM33" s="502"/>
      <c r="AN33" s="502"/>
      <c r="AO33" s="502"/>
      <c r="AP33" s="502"/>
      <c r="AQ33" s="502"/>
      <c r="AR33" s="502"/>
      <c r="BA33" s="182">
        <v>0</v>
      </c>
    </row>
    <row customHeight="1" ht="14.25" hidden="1">
      <c r="Q34" s="608"/>
      <c r="R34" s="497"/>
      <c r="S34" s="498"/>
      <c r="T34" s="101"/>
      <c r="U34" s="101"/>
      <c r="V34" s="499"/>
      <c r="W34" s="499"/>
      <c r="X34" s="499"/>
      <c r="Y34" s="499"/>
      <c r="Z34" s="499"/>
      <c r="AA34" s="499"/>
      <c r="AB34" s="499"/>
      <c r="AC34" s="499"/>
      <c r="AD34" s="499"/>
      <c r="AE34" s="499"/>
      <c r="AF34" s="499"/>
      <c r="AG34" s="499"/>
      <c r="AH34" s="499"/>
      <c r="AI34" s="499"/>
      <c r="AJ34" s="499"/>
      <c r="AK34" s="499"/>
      <c r="AL34" s="499"/>
      <c r="AM34" s="499"/>
      <c r="AN34" s="499"/>
      <c r="AO34" s="499"/>
      <c r="AP34" s="499"/>
      <c r="AQ34" s="499"/>
      <c r="AR34" s="499"/>
      <c r="AS34" s="499"/>
      <c r="BA34" s="79">
        <v>0</v>
      </c>
    </row>
    <row customHeight="1" ht="18.75" hidden="1">
      <c r="S35" s="500" t="s">
        <v>501</v>
      </c>
      <c r="T35" s="500"/>
      <c r="U35" s="501"/>
      <c r="V35" s="503" t="str">
        <f>IF(TITLE_DATE_PR_CHANGE="",IF(TITLE_DATE_PR="","",TITLE_DATE_PR),TITLE_DATE_PR_CHANGE)</f>
        <v/>
      </c>
      <c r="W35" s="503"/>
      <c r="X35" s="503"/>
      <c r="Y35" s="503"/>
      <c r="Z35" s="503"/>
      <c r="AB35" s="503" t="str">
        <f>IF(TITLE_DATE_PR_CHANGE="",IF(TITLE_DATE_PR="","",TITLE_DATE_PR),TITLE_DATE_PR_CHANGE)</f>
        <v/>
      </c>
      <c r="AC35" s="503"/>
      <c r="AD35" s="503"/>
      <c r="AE35" s="503"/>
      <c r="AF35" s="503"/>
      <c r="AG35" s="503"/>
      <c r="AH35" s="503"/>
      <c r="AI35" s="503"/>
      <c r="AJ35" s="503"/>
      <c r="AK35" s="503"/>
      <c r="AL35" s="503"/>
      <c r="AM35" s="503"/>
      <c r="AN35" s="503"/>
      <c r="AO35" s="503"/>
      <c r="AP35" s="503"/>
      <c r="AQ35" s="503"/>
      <c r="AR35" s="503"/>
      <c r="BA35" s="182">
        <v>0</v>
      </c>
    </row>
    <row customHeight="1" ht="18" hidden="1">
      <c r="S36" s="500" t="s">
        <v>502</v>
      </c>
      <c r="T36" s="500"/>
      <c r="U36" s="501"/>
      <c r="V36" s="502" t="str">
        <f>IF(TITLE_NUMBER_PR_CHANGE="",IF(TITLE_NUMBER_PR="","",TITLE_NUMBER_PR),TITLE_NUMBER_PR_CHANGE)</f>
        <v/>
      </c>
      <c r="W36" s="502"/>
      <c r="X36" s="502"/>
      <c r="Y36" s="502"/>
      <c r="Z36" s="502"/>
      <c r="AB36" s="502" t="str">
        <f>IF(TITLE_NUMBER_PR_CHANGE="",IF(TITLE_NUMBER_PR="","",TITLE_NUMBER_PR),TITLE_NUMBER_PR_CHANGE)</f>
        <v/>
      </c>
      <c r="AC36" s="502"/>
      <c r="AD36" s="502"/>
      <c r="AE36" s="502"/>
      <c r="AF36" s="502"/>
      <c r="AG36" s="502"/>
      <c r="AH36" s="502"/>
      <c r="AI36" s="502"/>
      <c r="AJ36" s="502"/>
      <c r="AK36" s="502"/>
      <c r="AL36" s="502"/>
      <c r="AM36" s="502"/>
      <c r="AN36" s="502"/>
      <c r="AO36" s="502"/>
      <c r="AP36" s="502"/>
      <c r="AQ36" s="502"/>
      <c r="AR36" s="502"/>
      <c r="BA36" s="182">
        <v>0</v>
      </c>
    </row>
    <row customHeight="1" ht="1.05">
      <c r="AA37" s="138" t="s">
        <v>505</v>
      </c>
      <c r="AS37" s="138" t="s">
        <v>505</v>
      </c>
      <c r="BA37" s="182">
        <v>1</v>
      </c>
    </row>
    <row customHeight="1" ht="14.699999999999998">
      <c r="Q38" s="608"/>
      <c r="R38" s="497"/>
      <c r="S38" s="498"/>
      <c r="T38" s="101"/>
      <c r="U38" s="504"/>
      <c r="V38" s="505"/>
      <c r="W38" s="505"/>
      <c r="X38" s="505"/>
      <c r="Y38" s="505"/>
      <c r="Z38" s="505"/>
      <c r="AA38" s="505"/>
      <c r="AB38" s="505"/>
      <c r="AC38" s="505"/>
      <c r="AD38" s="505"/>
      <c r="AE38" s="505"/>
      <c r="AF38" s="505"/>
      <c r="AG38" s="505"/>
      <c r="AH38" s="505"/>
      <c r="AI38" s="505"/>
      <c r="AJ38" s="505"/>
      <c r="AK38" s="505"/>
      <c r="AL38" s="505"/>
      <c r="AM38" s="505"/>
      <c r="AN38" s="505"/>
      <c r="AO38" s="505"/>
      <c r="AP38" s="505"/>
      <c r="AQ38" s="505"/>
      <c r="AR38" s="505"/>
      <c r="AS38" s="505"/>
      <c r="BA38" s="79">
        <v>14</v>
      </c>
    </row>
    <row customHeight="1" ht="14.699999999999998">
      <c r="Q39" s="608"/>
      <c r="R39" s="497"/>
      <c r="S39" s="152" t="s">
        <v>378</v>
      </c>
      <c r="T39" s="152"/>
      <c r="U39" s="152"/>
      <c r="V39" s="152"/>
      <c r="W39" s="152"/>
      <c r="X39" s="152"/>
      <c r="Y39" s="152"/>
      <c r="Z39" s="152"/>
      <c r="AA39" s="152"/>
      <c r="AB39" s="291"/>
      <c r="AC39" s="291"/>
      <c r="AD39" s="291"/>
      <c r="AE39" s="291"/>
      <c r="AF39" s="152"/>
      <c r="AG39" s="152"/>
      <c r="AH39" s="152"/>
      <c r="AI39" s="152"/>
      <c r="AJ39" s="152"/>
      <c r="AK39" s="152"/>
      <c r="AL39" s="152"/>
      <c r="AM39" s="152"/>
      <c r="AN39" s="152"/>
      <c r="AO39" s="152"/>
      <c r="AP39" s="152"/>
      <c r="AQ39" s="152"/>
      <c r="AR39" s="152"/>
      <c r="AS39" s="152"/>
      <c r="AT39" s="152"/>
      <c r="AU39" s="152" t="s">
        <v>379</v>
      </c>
      <c r="BA39" s="79">
        <v>14</v>
      </c>
    </row>
    <row customHeight="1" ht="14.699999999999998">
      <c r="Q40" s="608"/>
      <c r="R40" s="497"/>
      <c r="S40" s="449" t="s">
        <v>87</v>
      </c>
      <c r="T40" s="326" t="s">
        <v>551</v>
      </c>
      <c r="U40" s="506"/>
      <c r="V40" s="508"/>
      <c r="W40" s="508"/>
      <c r="X40" s="508"/>
      <c r="Y40" s="508"/>
      <c r="Z40" s="509"/>
      <c r="AA40" s="609" t="s">
        <v>508</v>
      </c>
      <c r="AB40" s="610" t="s">
        <v>552</v>
      </c>
      <c r="AC40" s="538"/>
      <c r="AD40" s="538"/>
      <c r="AE40" s="611"/>
      <c r="AF40" s="538" t="s">
        <v>553</v>
      </c>
      <c r="AG40" s="538"/>
      <c r="AH40" s="538"/>
      <c r="AI40" s="611"/>
      <c r="AJ40" s="610" t="s">
        <v>554</v>
      </c>
      <c r="AK40" s="538"/>
      <c r="AL40" s="538"/>
      <c r="AM40" s="611"/>
      <c r="AN40" s="610" t="s">
        <v>507</v>
      </c>
      <c r="AO40" s="538"/>
      <c r="AP40" s="508"/>
      <c r="AQ40" s="508"/>
      <c r="AR40" s="509"/>
      <c r="AS40" s="510" t="s">
        <v>508</v>
      </c>
      <c r="AT40" s="511" t="s">
        <v>510</v>
      </c>
      <c r="AU40" s="152"/>
      <c r="BA40" s="79">
        <v>14</v>
      </c>
    </row>
    <row customHeight="1" ht="35.699999999999996">
      <c r="Q41" s="608"/>
      <c r="R41" s="497"/>
      <c r="S41" s="449"/>
      <c r="T41" s="326"/>
      <c r="U41" s="512"/>
      <c r="V41" s="152" t="s">
        <v>555</v>
      </c>
      <c r="W41" s="152"/>
      <c r="X41" s="288" t="s">
        <v>514</v>
      </c>
      <c r="Y41" s="579"/>
      <c r="Z41" s="289"/>
      <c r="AA41" s="612"/>
      <c r="AB41" s="613"/>
      <c r="AC41" s="614"/>
      <c r="AD41" s="614"/>
      <c r="AE41" s="615"/>
      <c r="AF41" s="614"/>
      <c r="AG41" s="614"/>
      <c r="AH41" s="614"/>
      <c r="AI41" s="615"/>
      <c r="AJ41" s="613"/>
      <c r="AK41" s="614"/>
      <c r="AL41" s="614"/>
      <c r="AM41" s="614"/>
      <c r="AN41" s="152" t="s">
        <v>555</v>
      </c>
      <c r="AO41" s="152"/>
      <c r="AP41" s="579" t="s">
        <v>514</v>
      </c>
      <c r="AQ41" s="579"/>
      <c r="AR41" s="289"/>
      <c r="AS41" s="514"/>
      <c r="AT41" s="515"/>
      <c r="AU41" s="152"/>
      <c r="BA41" s="79">
        <v>34</v>
      </c>
    </row>
    <row customHeight="1" ht="14.699999999999998">
      <c r="Q42" s="608"/>
      <c r="R42" s="497"/>
      <c r="S42" s="449"/>
      <c r="T42" s="326"/>
      <c r="U42" s="512"/>
      <c r="V42" s="616" t="str">
        <f>IF($AN$42&lt;&gt;"",$AN$42,"")</f>
        <v/>
      </c>
      <c r="W42" s="616"/>
      <c r="X42" s="294"/>
      <c r="Y42" s="580"/>
      <c r="Z42" s="295"/>
      <c r="AA42" s="612"/>
      <c r="AB42" s="613"/>
      <c r="AC42" s="614"/>
      <c r="AD42" s="614"/>
      <c r="AE42" s="615"/>
      <c r="AF42" s="614"/>
      <c r="AG42" s="614"/>
      <c r="AH42" s="614"/>
      <c r="AI42" s="615"/>
      <c r="AJ42" s="613"/>
      <c r="AK42" s="614"/>
      <c r="AL42" s="614"/>
      <c r="AM42" s="614"/>
      <c r="AN42" s="617"/>
      <c r="AO42" s="617"/>
      <c r="AP42" s="580"/>
      <c r="AQ42" s="580"/>
      <c r="AR42" s="295"/>
      <c r="AS42" s="514"/>
      <c r="AT42" s="515"/>
      <c r="AU42" s="152"/>
      <c r="BA42" s="79">
        <v>14</v>
      </c>
    </row>
    <row customHeight="1" ht="14.699999999999998">
      <c r="B43" s="218" t="s">
        <v>221</v>
      </c>
      <c r="C43" s="218" t="s">
        <v>222</v>
      </c>
      <c r="D43" s="218" t="s">
        <v>223</v>
      </c>
      <c r="E43" s="462" t="s">
        <v>515</v>
      </c>
      <c r="F43" s="462" t="s">
        <v>516</v>
      </c>
      <c r="G43" s="462" t="s">
        <v>517</v>
      </c>
      <c r="H43" s="462" t="s">
        <v>518</v>
      </c>
      <c r="I43" s="462" t="s">
        <v>519</v>
      </c>
      <c r="J43" s="462" t="s">
        <v>520</v>
      </c>
      <c r="K43" s="462" t="s">
        <v>521</v>
      </c>
      <c r="L43" s="462" t="s">
        <v>496</v>
      </c>
      <c r="Q43" s="608"/>
      <c r="R43" s="497"/>
      <c r="S43" s="449"/>
      <c r="T43" s="326"/>
      <c r="U43" s="516"/>
      <c r="V43" s="326" t="s">
        <v>556</v>
      </c>
      <c r="W43" s="326" t="s">
        <v>557</v>
      </c>
      <c r="X43" s="246" t="s">
        <v>524</v>
      </c>
      <c r="Y43" s="388" t="s">
        <v>525</v>
      </c>
      <c r="Z43" s="390"/>
      <c r="AA43" s="618"/>
      <c r="AB43" s="619"/>
      <c r="AC43" s="620"/>
      <c r="AD43" s="620"/>
      <c r="AE43" s="621"/>
      <c r="AF43" s="620"/>
      <c r="AG43" s="620"/>
      <c r="AH43" s="620"/>
      <c r="AI43" s="621"/>
      <c r="AJ43" s="619"/>
      <c r="AK43" s="620"/>
      <c r="AL43" s="620"/>
      <c r="AM43" s="621"/>
      <c r="AN43" s="517" t="s">
        <v>556</v>
      </c>
      <c r="AO43" s="517" t="s">
        <v>557</v>
      </c>
      <c r="AP43" s="246" t="s">
        <v>524</v>
      </c>
      <c r="AQ43" s="388" t="s">
        <v>525</v>
      </c>
      <c r="AR43" s="390"/>
      <c r="AS43" s="517"/>
      <c r="AT43" s="518"/>
      <c r="AU43" s="152"/>
      <c r="BA43" s="79">
        <v>14</v>
      </c>
    </row>
    <row customHeight="1" ht="11.25" hidden="1">
      <c r="Q44" s="520"/>
      <c r="R44" s="520">
        <v>1</v>
      </c>
      <c r="S44" s="521" t="s">
        <v>98</v>
      </c>
      <c r="T44" s="522" t="s">
        <v>101</v>
      </c>
      <c r="U44" s="523" t="str">
        <f>OFFSET(U44,0,-1)</f>
        <v>2</v>
      </c>
      <c r="V44" s="524">
        <f>OFFSET(V44,0,-1)+1</f>
        <v>3</v>
      </c>
      <c r="W44" s="524">
        <f>OFFSET(W44,0,-1)+1</f>
        <v>4</v>
      </c>
      <c r="X44" s="524">
        <f>OFFSET(X44,0,-1)+1</f>
        <v>5</v>
      </c>
      <c r="Y44" s="524">
        <f>OFFSET(Y44,0,-1)+1</f>
        <v>6</v>
      </c>
      <c r="Z44" s="524"/>
      <c r="AA44" s="524">
        <f>OFFSET(AA44,0,-2)+1</f>
        <v>7</v>
      </c>
      <c r="AB44" s="399">
        <f>OFFSET(AB44,0,-1)+1</f>
        <v>8</v>
      </c>
      <c r="AC44" s="399"/>
      <c r="AD44" s="399"/>
      <c r="AE44" s="399"/>
      <c r="AF44" s="524"/>
      <c r="AG44" s="524"/>
      <c r="AH44" s="524"/>
      <c r="AI44" s="524"/>
      <c r="AJ44" s="524"/>
      <c r="AK44" s="524"/>
      <c r="AL44" s="524"/>
      <c r="AM44" s="524"/>
      <c r="AN44" s="524">
        <f>OFFSET(AN44,0,-1)+1</f>
        <v>1</v>
      </c>
      <c r="AO44" s="524">
        <f>OFFSET(AO44,0,-1)+1</f>
        <v>2</v>
      </c>
      <c r="AP44" s="524">
        <f>OFFSET(AP44,0,-1)+1</f>
        <v>3</v>
      </c>
      <c r="AQ44" s="524">
        <f>OFFSET(AQ44,0,-1)+1</f>
        <v>4</v>
      </c>
      <c r="AR44" s="524"/>
      <c r="AS44" s="524">
        <f>OFFSET(AS44,0,-2)+1</f>
        <v>5</v>
      </c>
      <c r="AT44" s="523">
        <f>OFFSET(AT44,0,-1)</f>
        <v>5</v>
      </c>
      <c r="AU44" s="524">
        <f>OFFSET(AU44,0,-1)+1</f>
        <v>6</v>
      </c>
      <c r="BA44" s="403">
        <v>0</v>
      </c>
    </row>
    <row customHeight="1" ht="107.25">
      <c r="A45" s="525" t="s">
        <v>278</v>
      </c>
      <c r="E45" s="447">
        <v>1</v>
      </c>
      <c r="R45" s="448"/>
      <c r="S45" s="449">
        <f>INDEX(PT_DIFFERENTIATION_NUM_NTAR,MATCH(A45,PT_DIFFERENTIATION_NTAR_ID,0))</f>
        <v>0</v>
      </c>
      <c r="T45" s="450" t="s">
        <v>209</v>
      </c>
      <c r="U45" s="451"/>
      <c r="V45" s="453"/>
      <c r="W45" s="453"/>
      <c r="X45" s="453"/>
      <c r="Y45" s="453"/>
      <c r="Z45" s="453"/>
      <c r="AA45" s="454"/>
      <c r="AB45" s="452" t="str">
        <f>INDEX(PT_DIFFERENTIATION_NTAR,MATCH(A45,PT_DIFFERENTIATION_NTAR_ID,0))</f>
        <v/>
      </c>
      <c r="AC45" s="453"/>
      <c r="AD45" s="453"/>
      <c r="AE45" s="453"/>
      <c r="AF45" s="453"/>
      <c r="AG45" s="453"/>
      <c r="AH45" s="453"/>
      <c r="AI45" s="453"/>
      <c r="AJ45" s="453"/>
      <c r="AK45" s="453"/>
      <c r="AL45" s="453"/>
      <c r="AM45" s="453"/>
      <c r="AN45" s="453"/>
      <c r="AO45" s="453"/>
      <c r="AP45" s="453"/>
      <c r="AQ45" s="453"/>
      <c r="AR45" s="453"/>
      <c r="AS45" s="453"/>
      <c r="AT45" s="454"/>
      <c r="AU45" s="45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151" t="str">
        <f>IF(T45="","",T45)</f>
        <v>Наименование тарифа</v>
      </c>
      <c r="BA45" s="79">
        <v>102</v>
      </c>
    </row>
    <row customHeight="1" ht="22.049999999999997">
      <c r="A46" s="525" t="s">
        <v>278</v>
      </c>
      <c r="B46" s="525" t="s">
        <v>279</v>
      </c>
      <c r="E46" s="456"/>
      <c r="F46" s="447">
        <v>1</v>
      </c>
      <c r="Q46" s="583"/>
      <c r="R46" s="458"/>
      <c r="S46" s="449" t="str">
        <f>INDEX(PT_DIFFERENTIATION_NUM_TER,MATCH(B46,PT_DIFFERENTIATION_TER_ID,0))</f>
        <v>.</v>
      </c>
      <c r="T46" s="459" t="s">
        <v>475</v>
      </c>
      <c r="U46" s="451"/>
      <c r="V46" s="453"/>
      <c r="W46" s="453"/>
      <c r="X46" s="453"/>
      <c r="Y46" s="453"/>
      <c r="Z46" s="453"/>
      <c r="AA46" s="454"/>
      <c r="AB46" s="452" t="str">
        <f>INDEX(PT_DIFFERENTIATION_TER,MATCH(B46,PT_DIFFERENTIATION_TER_ID,0))</f>
        <v/>
      </c>
      <c r="AC46" s="453"/>
      <c r="AD46" s="453"/>
      <c r="AE46" s="453"/>
      <c r="AF46" s="453"/>
      <c r="AG46" s="453"/>
      <c r="AH46" s="453"/>
      <c r="AI46" s="453"/>
      <c r="AJ46" s="453"/>
      <c r="AK46" s="453"/>
      <c r="AL46" s="453"/>
      <c r="AM46" s="453"/>
      <c r="AN46" s="453"/>
      <c r="AO46" s="453"/>
      <c r="AP46" s="453"/>
      <c r="AQ46" s="453"/>
      <c r="AR46" s="453"/>
      <c r="AS46" s="453"/>
      <c r="AT46" s="454"/>
      <c r="AU46" s="455" t="s">
        <v>476</v>
      </c>
      <c r="AX46" s="151" t="str">
        <f>IF(T46="","",T46)</f>
        <v>Территория действия тарифа</v>
      </c>
      <c r="BA46" s="79">
        <v>21</v>
      </c>
    </row>
    <row customHeight="1" ht="24">
      <c r="A47" s="525" t="s">
        <v>278</v>
      </c>
      <c r="B47" s="525" t="s">
        <v>279</v>
      </c>
      <c r="C47" s="525" t="s">
        <v>280</v>
      </c>
      <c r="E47" s="456"/>
      <c r="F47" s="456"/>
      <c r="G47" s="447">
        <v>1</v>
      </c>
      <c r="Q47" s="583"/>
      <c r="R47" s="458"/>
      <c r="S47" s="449" t="str">
        <f>INDEX(PT_DIFFERENTIATION_NUM_CS,MATCH(C47,PT_DIFFERENTIATION_CS_ID,0))</f>
        <v>..</v>
      </c>
      <c r="T47" s="460" t="s">
        <v>477</v>
      </c>
      <c r="U47" s="451"/>
      <c r="V47" s="453"/>
      <c r="W47" s="453"/>
      <c r="X47" s="453"/>
      <c r="Y47" s="453"/>
      <c r="Z47" s="453"/>
      <c r="AA47" s="454"/>
      <c r="AB47" s="452" t="str">
        <f>INDEX(PT_DIFFERENTIATION_CS,MATCH(C47,PT_DIFFERENTIATION_CS_ID,0))</f>
        <v/>
      </c>
      <c r="AC47" s="453"/>
      <c r="AD47" s="453"/>
      <c r="AE47" s="453"/>
      <c r="AF47" s="453"/>
      <c r="AG47" s="453"/>
      <c r="AH47" s="453"/>
      <c r="AI47" s="453"/>
      <c r="AJ47" s="453"/>
      <c r="AK47" s="453"/>
      <c r="AL47" s="453"/>
      <c r="AM47" s="453"/>
      <c r="AN47" s="453"/>
      <c r="AO47" s="453"/>
      <c r="AP47" s="453"/>
      <c r="AQ47" s="453"/>
      <c r="AR47" s="453"/>
      <c r="AS47" s="453"/>
      <c r="AT47" s="454"/>
      <c r="AU47" s="455" t="s">
        <v>478</v>
      </c>
      <c r="AX47" s="151" t="str">
        <f>IF(T47="","",T47)</f>
        <v>Наименование системы теплоснабжения </v>
      </c>
      <c r="BA47" s="79">
        <v>23</v>
      </c>
    </row>
    <row customHeight="1" ht="21">
      <c r="A48" s="525" t="s">
        <v>278</v>
      </c>
      <c r="B48" s="525" t="s">
        <v>279</v>
      </c>
      <c r="C48" s="525" t="s">
        <v>280</v>
      </c>
      <c r="D48" s="525" t="s">
        <v>281</v>
      </c>
      <c r="E48" s="456"/>
      <c r="F48" s="456"/>
      <c r="G48" s="456"/>
      <c r="H48" s="447">
        <v>1</v>
      </c>
      <c r="Q48" s="583"/>
      <c r="R48" s="458"/>
      <c r="S48" s="449" t="str">
        <f>INDEX(PT_DIFFERENTIATION_NUM_IST_TE,MATCH(D48,PT_DIFFERENTIATION_IST_TE_ID,0))</f>
        <v>...</v>
      </c>
      <c r="T48" s="461" t="s">
        <v>479</v>
      </c>
      <c r="U48" s="451"/>
      <c r="V48" s="453"/>
      <c r="W48" s="453"/>
      <c r="X48" s="453"/>
      <c r="Y48" s="453"/>
      <c r="Z48" s="453"/>
      <c r="AA48" s="454"/>
      <c r="AB48" s="452" t="str">
        <f>INDEX(PT_DIFFERENTIATION_IST_TE,MATCH(D48,PT_DIFFERENTIATION_IST_TE_ID,0))</f>
        <v/>
      </c>
      <c r="AC48" s="453"/>
      <c r="AD48" s="453"/>
      <c r="AE48" s="453"/>
      <c r="AF48" s="453"/>
      <c r="AG48" s="453"/>
      <c r="AH48" s="453"/>
      <c r="AI48" s="453"/>
      <c r="AJ48" s="453"/>
      <c r="AK48" s="453"/>
      <c r="AL48" s="453"/>
      <c r="AM48" s="453"/>
      <c r="AN48" s="453"/>
      <c r="AO48" s="453"/>
      <c r="AP48" s="453"/>
      <c r="AQ48" s="453"/>
      <c r="AR48" s="453"/>
      <c r="AS48" s="453"/>
      <c r="AT48" s="454"/>
      <c r="AU48" s="455" t="s">
        <v>480</v>
      </c>
      <c r="AX48" s="151" t="str">
        <f>IF(T48="","",T48)</f>
        <v>Источник тепловой энергии  </v>
      </c>
      <c r="BA48" s="79">
        <v>20</v>
      </c>
    </row>
    <row customHeight="1" ht="1.05">
      <c r="A49" s="135" t="s">
        <v>278</v>
      </c>
      <c r="B49" s="135" t="s">
        <v>279</v>
      </c>
      <c r="C49" s="135" t="s">
        <v>280</v>
      </c>
      <c r="D49" s="135" t="s">
        <v>281</v>
      </c>
      <c r="E49" s="456"/>
      <c r="F49" s="456"/>
      <c r="G49" s="456"/>
      <c r="H49" s="456"/>
      <c r="I49" s="162" t="str">
        <f>S48&amp;".1"</f>
        <v>....1</v>
      </c>
      <c r="L49" s="550" t="s">
        <v>481</v>
      </c>
      <c r="P49" s="136">
        <v>1</v>
      </c>
      <c r="R49" s="463"/>
      <c r="S49" s="330"/>
      <c r="T49" s="540"/>
      <c r="U49" s="541"/>
      <c r="V49" s="543"/>
      <c r="W49" s="543"/>
      <c r="X49" s="543"/>
      <c r="Y49" s="543"/>
      <c r="Z49" s="543"/>
      <c r="AA49" s="544"/>
      <c r="AB49" s="542"/>
      <c r="AC49" s="543"/>
      <c r="AD49" s="543"/>
      <c r="AE49" s="543"/>
      <c r="AF49" s="543"/>
      <c r="AG49" s="543"/>
      <c r="AH49" s="543"/>
      <c r="AI49" s="543"/>
      <c r="AJ49" s="543"/>
      <c r="AK49" s="543"/>
      <c r="AL49" s="543"/>
      <c r="AM49" s="543"/>
      <c r="AN49" s="543"/>
      <c r="AO49" s="543"/>
      <c r="AP49" s="543"/>
      <c r="AQ49" s="543"/>
      <c r="AR49" s="543"/>
      <c r="AS49" s="543"/>
      <c r="AT49" s="544"/>
      <c r="AU49" s="545"/>
      <c r="AX49" s="151" t="str">
        <f>IF(T49="","",T49)</f>
        <v/>
      </c>
      <c r="BA49" s="138">
        <v>1</v>
      </c>
    </row>
    <row customHeight="1" ht="1.05">
      <c r="A50" s="135" t="s">
        <v>278</v>
      </c>
      <c r="B50" s="135" t="s">
        <v>279</v>
      </c>
      <c r="C50" s="135" t="s">
        <v>280</v>
      </c>
      <c r="D50" s="135" t="s">
        <v>281</v>
      </c>
      <c r="E50" s="456"/>
      <c r="F50" s="456"/>
      <c r="G50" s="456"/>
      <c r="H50" s="456"/>
      <c r="I50" s="467"/>
      <c r="J50" s="162" t="str">
        <f>S48&amp;".1"</f>
        <v>....1</v>
      </c>
      <c r="Q50" s="136">
        <v>1</v>
      </c>
      <c r="R50" s="468"/>
      <c r="S50" s="330"/>
      <c r="T50" s="584"/>
      <c r="U50" s="541"/>
      <c r="V50" s="543"/>
      <c r="W50" s="543"/>
      <c r="X50" s="543"/>
      <c r="Y50" s="543"/>
      <c r="Z50" s="543"/>
      <c r="AA50" s="544"/>
      <c r="AB50" s="542"/>
      <c r="AC50" s="543"/>
      <c r="AD50" s="543"/>
      <c r="AE50" s="543"/>
      <c r="AF50" s="543"/>
      <c r="AG50" s="543"/>
      <c r="AH50" s="543"/>
      <c r="AI50" s="543"/>
      <c r="AJ50" s="543"/>
      <c r="AK50" s="543"/>
      <c r="AL50" s="543"/>
      <c r="AM50" s="543"/>
      <c r="AN50" s="543"/>
      <c r="AO50" s="543"/>
      <c r="AP50" s="543"/>
      <c r="AQ50" s="543"/>
      <c r="AR50" s="543"/>
      <c r="AS50" s="543"/>
      <c r="AT50" s="544"/>
      <c r="AU50" s="545"/>
      <c r="AX50" s="151" t="str">
        <f>IF(T50="","",T50)</f>
        <v/>
      </c>
      <c r="BA50" s="138">
        <v>1</v>
      </c>
    </row>
    <row customHeight="1" ht="22.049999999999997">
      <c r="A51" s="525" t="s">
        <v>278</v>
      </c>
      <c r="B51" s="525" t="s">
        <v>279</v>
      </c>
      <c r="C51" s="525" t="s">
        <v>280</v>
      </c>
      <c r="D51" s="525" t="s">
        <v>281</v>
      </c>
      <c r="E51" s="456"/>
      <c r="F51" s="456"/>
      <c r="G51" s="456"/>
      <c r="H51" s="456"/>
      <c r="I51" s="467"/>
      <c r="J51" s="467"/>
      <c r="K51" s="162" t="str">
        <f>S48&amp;".1"</f>
        <v>....1</v>
      </c>
      <c r="R51" s="468">
        <v>1</v>
      </c>
      <c r="S51" s="551" t="str">
        <f>$K51</f>
        <v>....1</v>
      </c>
      <c r="T51" s="586"/>
      <c r="U51" s="451"/>
      <c r="V51" s="471"/>
      <c r="W51" s="473"/>
      <c r="X51" s="474"/>
      <c r="Y51" s="214" t="s">
        <v>61</v>
      </c>
      <c r="Z51" s="474"/>
      <c r="AA51" s="214" t="s">
        <v>61</v>
      </c>
      <c r="AB51" s="214" t="s">
        <v>19</v>
      </c>
      <c r="AC51" s="587"/>
      <c r="AD51" s="324">
        <v>1</v>
      </c>
      <c r="AE51" s="114" t="s">
        <v>22</v>
      </c>
      <c r="AF51" s="214" t="s">
        <v>19</v>
      </c>
      <c r="AG51" s="587"/>
      <c r="AH51" s="324">
        <v>1</v>
      </c>
      <c r="AI51" s="114" t="s">
        <v>22</v>
      </c>
      <c r="AJ51" s="214" t="s">
        <v>19</v>
      </c>
      <c r="AK51" s="588"/>
      <c r="AL51" s="324">
        <v>1</v>
      </c>
      <c r="AM51" s="622"/>
      <c r="AN51" s="471"/>
      <c r="AO51" s="473"/>
      <c r="AP51" s="474"/>
      <c r="AQ51" s="214" t="s">
        <v>61</v>
      </c>
      <c r="AR51" s="474"/>
      <c r="AS51" s="214" t="s">
        <v>61</v>
      </c>
      <c r="AT51" s="527"/>
      <c r="AU51" s="475" t="s">
        <v>558</v>
      </c>
      <c r="AV51" s="138">
        <f>STRCHECKDATE(V54:AT54)</f>
      </c>
      <c r="AX51" s="151" t="str">
        <f>IF(T51="","",T51)</f>
        <v/>
      </c>
      <c r="BA51" s="79">
        <v>21</v>
      </c>
    </row>
    <row customHeight="1" ht="11.549999999999999">
      <c r="A52" s="525" t="s">
        <v>278</v>
      </c>
      <c r="E52" s="456"/>
      <c r="F52" s="456"/>
      <c r="G52" s="456"/>
      <c r="H52" s="456"/>
      <c r="I52" s="467"/>
      <c r="J52" s="467"/>
      <c r="K52" s="162"/>
      <c r="R52" s="468"/>
      <c r="S52" s="589"/>
      <c r="T52" s="590"/>
      <c r="U52" s="451"/>
      <c r="V52" s="575"/>
      <c r="W52" s="593"/>
      <c r="X52" s="575"/>
      <c r="Y52" s="575"/>
      <c r="Z52" s="575"/>
      <c r="AA52" s="575"/>
      <c r="AB52" s="214"/>
      <c r="AC52" s="587"/>
      <c r="AD52" s="324"/>
      <c r="AE52" s="114"/>
      <c r="AF52" s="214"/>
      <c r="AG52" s="587"/>
      <c r="AH52" s="324"/>
      <c r="AI52" s="114"/>
      <c r="AJ52" s="214"/>
      <c r="AK52" s="592"/>
      <c r="AL52" s="176"/>
      <c r="AM52" s="167" t="s">
        <v>543</v>
      </c>
      <c r="AN52" s="575"/>
      <c r="AO52" s="593"/>
      <c r="AP52" s="575"/>
      <c r="AQ52" s="575"/>
      <c r="AR52" s="575"/>
      <c r="AS52" s="575"/>
      <c r="AT52" s="594"/>
      <c r="AU52" s="478"/>
      <c r="BA52" s="79">
        <v>11</v>
      </c>
    </row>
    <row customHeight="1" ht="11.549999999999999">
      <c r="A53" s="525" t="s">
        <v>278</v>
      </c>
      <c r="E53" s="456"/>
      <c r="F53" s="456"/>
      <c r="G53" s="456"/>
      <c r="H53" s="456"/>
      <c r="I53" s="467"/>
      <c r="J53" s="467"/>
      <c r="K53" s="162"/>
      <c r="R53" s="468"/>
      <c r="S53" s="589"/>
      <c r="T53" s="590"/>
      <c r="U53" s="451"/>
      <c r="V53" s="575"/>
      <c r="W53" s="593"/>
      <c r="X53" s="575"/>
      <c r="Y53" s="575"/>
      <c r="Z53" s="575"/>
      <c r="AA53" s="575"/>
      <c r="AB53" s="214"/>
      <c r="AC53" s="587"/>
      <c r="AD53" s="324"/>
      <c r="AE53" s="114"/>
      <c r="AF53" s="214"/>
      <c r="AG53" s="595"/>
      <c r="AH53" s="167"/>
      <c r="AI53" s="167" t="s">
        <v>544</v>
      </c>
      <c r="AJ53" s="575"/>
      <c r="AK53" s="575"/>
      <c r="AL53" s="575"/>
      <c r="AM53" s="575"/>
      <c r="AN53" s="575"/>
      <c r="AO53" s="593"/>
      <c r="AP53" s="575"/>
      <c r="AQ53" s="575"/>
      <c r="AR53" s="575"/>
      <c r="AS53" s="575"/>
      <c r="AT53" s="594"/>
      <c r="AU53" s="478"/>
      <c r="BA53" s="79">
        <v>11</v>
      </c>
    </row>
    <row customHeight="1" ht="11.549999999999999">
      <c r="A54" s="525" t="s">
        <v>278</v>
      </c>
      <c r="B54" s="525" t="s">
        <v>279</v>
      </c>
      <c r="C54" s="525" t="s">
        <v>280</v>
      </c>
      <c r="D54" s="525" t="s">
        <v>281</v>
      </c>
      <c r="E54" s="456"/>
      <c r="F54" s="456"/>
      <c r="G54" s="456"/>
      <c r="H54" s="456"/>
      <c r="I54" s="467"/>
      <c r="J54" s="467"/>
      <c r="K54" s="162"/>
      <c r="R54" s="468"/>
      <c r="S54" s="561"/>
      <c r="T54" s="596"/>
      <c r="U54" s="451"/>
      <c r="V54" s="575"/>
      <c r="W54" s="576" t="str">
        <f>X51&amp;"-"&amp;Z51</f>
        <v>-</v>
      </c>
      <c r="X54" s="575"/>
      <c r="Y54" s="575"/>
      <c r="Z54" s="575"/>
      <c r="AA54" s="575"/>
      <c r="AB54" s="214"/>
      <c r="AC54" s="598"/>
      <c r="AD54" s="599"/>
      <c r="AE54" s="167" t="s">
        <v>545</v>
      </c>
      <c r="AF54" s="575"/>
      <c r="AG54" s="575"/>
      <c r="AH54" s="575"/>
      <c r="AI54" s="575"/>
      <c r="AJ54" s="575"/>
      <c r="AK54" s="575"/>
      <c r="AL54" s="575"/>
      <c r="AM54" s="575"/>
      <c r="AN54" s="575"/>
      <c r="AO54" s="576" t="str">
        <f>AP51&amp;"-"&amp;AR51</f>
        <v>-</v>
      </c>
      <c r="AP54" s="575"/>
      <c r="AQ54" s="575"/>
      <c r="AR54" s="575"/>
      <c r="AS54" s="575"/>
      <c r="AT54" s="529"/>
      <c r="AU54" s="478"/>
      <c r="AX54" s="151" t="str">
        <f>IF(T54="","",T54)</f>
        <v/>
      </c>
      <c r="BA54" s="79">
        <v>11</v>
      </c>
    </row>
    <row customHeight="1" ht="11.549999999999999">
      <c r="A55" s="525" t="s">
        <v>278</v>
      </c>
      <c r="B55" s="525" t="s">
        <v>279</v>
      </c>
      <c r="C55" s="525" t="s">
        <v>280</v>
      </c>
      <c r="D55" s="525" t="s">
        <v>281</v>
      </c>
      <c r="E55" s="456"/>
      <c r="F55" s="456"/>
      <c r="G55" s="456"/>
      <c r="H55" s="456"/>
      <c r="I55" s="467"/>
      <c r="J55" s="162"/>
      <c r="R55" s="463"/>
      <c r="S55" s="479"/>
      <c r="T55" s="483" t="s">
        <v>546</v>
      </c>
      <c r="U55" s="204"/>
      <c r="V55" s="204"/>
      <c r="W55" s="204"/>
      <c r="X55" s="204"/>
      <c r="Y55" s="204"/>
      <c r="Z55" s="204"/>
      <c r="AA55" s="481"/>
      <c r="AB55" s="623"/>
      <c r="AC55" s="204"/>
      <c r="AD55" s="204"/>
      <c r="AE55" s="204"/>
      <c r="AF55" s="204"/>
      <c r="AG55" s="204"/>
      <c r="AH55" s="204"/>
      <c r="AI55" s="204"/>
      <c r="AJ55" s="204"/>
      <c r="AK55" s="204"/>
      <c r="AL55" s="204"/>
      <c r="AM55" s="204"/>
      <c r="AN55" s="204"/>
      <c r="AO55" s="204"/>
      <c r="AP55" s="204"/>
      <c r="AQ55" s="204"/>
      <c r="AR55" s="204"/>
      <c r="AS55" s="204"/>
      <c r="AT55" s="481"/>
      <c r="AU55" s="482"/>
      <c r="AX55" s="151" t="str">
        <f>IF(T55="","",T55)</f>
        <v>Добавить строку</v>
      </c>
      <c r="BA55" s="79">
        <v>11</v>
      </c>
    </row>
    <row customHeight="1" ht="1.05">
      <c r="A56" s="135" t="s">
        <v>278</v>
      </c>
      <c r="B56" s="135" t="s">
        <v>279</v>
      </c>
      <c r="C56" s="135" t="s">
        <v>280</v>
      </c>
      <c r="D56" s="135" t="s">
        <v>281</v>
      </c>
      <c r="E56" s="456"/>
      <c r="F56" s="456"/>
      <c r="G56" s="456"/>
      <c r="H56" s="456"/>
      <c r="I56" s="162"/>
      <c r="R56" s="463"/>
      <c r="S56" s="546"/>
      <c r="T56" s="547" t="s">
        <v>490</v>
      </c>
      <c r="U56" s="548"/>
      <c r="V56" s="548"/>
      <c r="W56" s="548"/>
      <c r="X56" s="548"/>
      <c r="Y56" s="548"/>
      <c r="Z56" s="548"/>
      <c r="AA56" s="548"/>
      <c r="AB56" s="548"/>
      <c r="AC56" s="548"/>
      <c r="AD56" s="548"/>
      <c r="AE56" s="548"/>
      <c r="AF56" s="548"/>
      <c r="AG56" s="548"/>
      <c r="AH56" s="548"/>
      <c r="AI56" s="548"/>
      <c r="AJ56" s="548"/>
      <c r="AK56" s="548"/>
      <c r="AL56" s="548"/>
      <c r="AM56" s="548"/>
      <c r="AN56" s="548"/>
      <c r="AO56" s="548"/>
      <c r="AP56" s="548"/>
      <c r="AQ56" s="548"/>
      <c r="AR56" s="548"/>
      <c r="AS56" s="548"/>
      <c r="AT56" s="548"/>
      <c r="AU56" s="549"/>
      <c r="AX56" s="151" t="str">
        <f>IF(T56="","",T56)</f>
        <v>Добавить группу потребителей</v>
      </c>
      <c r="BA56" s="138">
        <v>1</v>
      </c>
    </row>
    <row customHeight="1" ht="1.05">
      <c r="A57" s="135" t="s">
        <v>278</v>
      </c>
      <c r="B57" s="135" t="s">
        <v>279</v>
      </c>
      <c r="C57" s="135" t="s">
        <v>280</v>
      </c>
      <c r="D57" s="135" t="s">
        <v>281</v>
      </c>
      <c r="E57" s="456"/>
      <c r="F57" s="456"/>
      <c r="G57" s="456"/>
      <c r="H57" s="447"/>
      <c r="R57" s="624"/>
      <c r="S57" s="546"/>
      <c r="T57" s="547"/>
      <c r="U57" s="548"/>
      <c r="V57" s="548"/>
      <c r="W57" s="548"/>
      <c r="X57" s="548"/>
      <c r="Y57" s="548"/>
      <c r="Z57" s="548"/>
      <c r="AA57" s="548"/>
      <c r="AB57" s="548"/>
      <c r="AC57" s="548"/>
      <c r="AD57" s="548"/>
      <c r="AE57" s="548"/>
      <c r="AF57" s="548"/>
      <c r="AG57" s="548"/>
      <c r="AH57" s="548"/>
      <c r="AI57" s="548"/>
      <c r="AJ57" s="548"/>
      <c r="AK57" s="548"/>
      <c r="AL57" s="548"/>
      <c r="AM57" s="548"/>
      <c r="AN57" s="548"/>
      <c r="AO57" s="548"/>
      <c r="AP57" s="548"/>
      <c r="AQ57" s="548"/>
      <c r="AR57" s="548"/>
      <c r="AS57" s="548"/>
      <c r="AT57" s="548"/>
      <c r="AU57" s="549"/>
      <c r="AX57" s="151" t="str">
        <f>IF(T57="","",T57)</f>
        <v/>
      </c>
      <c r="BA57" s="403">
        <v>1</v>
      </c>
    </row>
    <row customHeight="1" ht="1.05">
      <c r="A58" s="135" t="s">
        <v>278</v>
      </c>
      <c r="B58" s="135" t="s">
        <v>279</v>
      </c>
      <c r="C58" s="135" t="s">
        <v>280</v>
      </c>
      <c r="E58" s="456"/>
      <c r="F58" s="456"/>
      <c r="G58" s="447"/>
      <c r="T58" s="491" t="s">
        <v>492</v>
      </c>
      <c r="AX58" s="151" t="str">
        <f>IF(T58="","",T58)</f>
        <v>Добавить источник для дифференциации</v>
      </c>
      <c r="BA58" s="138">
        <v>1</v>
      </c>
    </row>
    <row customHeight="1" ht="1.05">
      <c r="A59" s="135" t="s">
        <v>278</v>
      </c>
      <c r="B59" s="135" t="s">
        <v>279</v>
      </c>
      <c r="E59" s="456"/>
      <c r="F59" s="447"/>
      <c r="T59" s="491" t="s">
        <v>493</v>
      </c>
      <c r="AX59" s="151" t="str">
        <f>IF(T59="","",T59)</f>
        <v>Добавить централизованную систему для дифференциации</v>
      </c>
      <c r="BA59" s="138">
        <v>1</v>
      </c>
    </row>
    <row customHeight="1" ht="1.05">
      <c r="A60" s="135" t="s">
        <v>278</v>
      </c>
      <c r="E60" s="456"/>
      <c r="T60" s="491" t="s">
        <v>494</v>
      </c>
      <c r="AX60" s="151" t="str">
        <f>IF(T60="","",T60)</f>
        <v>Добавить территорию для дифференциации</v>
      </c>
      <c r="BA60" s="138">
        <v>1</v>
      </c>
    </row>
    <row customHeight="1" ht="1.05">
      <c r="A61" s="135" t="s">
        <v>278</v>
      </c>
      <c r="E61" s="447"/>
      <c r="T61" s="491" t="s">
        <v>494</v>
      </c>
      <c r="AX61" s="151" t="str">
        <f>IF(T61="","",T61)</f>
        <v>Добавить территорию для дифференциации</v>
      </c>
      <c r="BA61" s="138">
        <v>1</v>
      </c>
    </row>
    <row customHeight="1" ht="1.05">
      <c r="T62" s="491" t="s">
        <v>526</v>
      </c>
      <c r="AX62" s="151" t="str">
        <f>IF(T62="","",T62)</f>
        <v>Добавить наименование тарифа</v>
      </c>
      <c r="BA62" s="138">
        <v>1</v>
      </c>
    </row>
    <row customHeight="1" ht="11.549999999999999">
      <c r="BA63" s="79">
        <v>11</v>
      </c>
    </row>
    <row customHeight="1" ht="19.95">
      <c r="BA64" s="79">
        <v>19</v>
      </c>
    </row>
    <row customHeight="1" ht="21">
      <c r="BA65" s="79">
        <v>20</v>
      </c>
    </row>
    <row customHeight="1" ht="14.699999999999998">
      <c r="BA66" s="79">
        <v>14</v>
      </c>
    </row>
    <row customHeight="1" ht="19.95">
      <c r="BA67" s="79">
        <v>19</v>
      </c>
    </row>
    <row customHeight="1" ht="16.8">
      <c r="BA68" s="79">
        <v>16</v>
      </c>
    </row>
    <row customHeight="1" ht="14.699999999999998">
      <c r="BA69" s="79">
        <v>14</v>
      </c>
    </row>
    <row customHeight="1" ht="22.5" hidden="1">
      <c r="A70" s="100" t="s">
        <v>81</v>
      </c>
      <c r="B70" s="100">
        <v>0</v>
      </c>
      <c r="C70" s="100">
        <v>0</v>
      </c>
      <c r="D70" s="100">
        <v>0</v>
      </c>
      <c r="E70" s="100">
        <v>0</v>
      </c>
      <c r="F70" s="100">
        <v>0</v>
      </c>
      <c r="G70" s="100">
        <v>0</v>
      </c>
      <c r="H70" s="100">
        <v>0</v>
      </c>
      <c r="I70" s="100">
        <v>0</v>
      </c>
      <c r="J70" s="100">
        <v>0</v>
      </c>
      <c r="K70" s="100">
        <v>0</v>
      </c>
      <c r="L70" s="170">
        <v>0</v>
      </c>
      <c r="M70" s="104">
        <v>0</v>
      </c>
      <c r="N70" s="104">
        <v>0</v>
      </c>
      <c r="O70" s="104">
        <v>0</v>
      </c>
      <c r="P70" s="104">
        <v>3</v>
      </c>
      <c r="Q70" s="625">
        <v>3</v>
      </c>
      <c r="R70" s="531">
        <v>3</v>
      </c>
      <c r="S70" s="95">
        <v>12</v>
      </c>
      <c r="T70" s="79">
        <v>31</v>
      </c>
      <c r="U70" s="79">
        <v>0</v>
      </c>
      <c r="V70" s="79">
        <v>0</v>
      </c>
      <c r="W70" s="79">
        <v>0</v>
      </c>
      <c r="X70" s="79">
        <v>0</v>
      </c>
      <c r="Y70" s="79">
        <v>0</v>
      </c>
      <c r="Z70" s="79">
        <v>0</v>
      </c>
      <c r="AA70" s="79">
        <v>0</v>
      </c>
      <c r="AB70" s="79">
        <v>5</v>
      </c>
      <c r="AC70" s="79">
        <v>3</v>
      </c>
      <c r="AD70" s="79">
        <v>3</v>
      </c>
      <c r="AE70" s="79">
        <v>24</v>
      </c>
      <c r="AF70" s="79">
        <v>3</v>
      </c>
      <c r="AG70" s="79">
        <v>3</v>
      </c>
      <c r="AH70" s="79">
        <v>3</v>
      </c>
      <c r="AI70" s="79">
        <v>24</v>
      </c>
      <c r="AJ70" s="79">
        <v>3</v>
      </c>
      <c r="AK70" s="79">
        <v>3</v>
      </c>
      <c r="AL70" s="79">
        <v>3</v>
      </c>
      <c r="AM70" s="79">
        <v>18</v>
      </c>
      <c r="AN70" s="79">
        <v>21</v>
      </c>
      <c r="AO70" s="79">
        <v>21</v>
      </c>
      <c r="AP70" s="79">
        <v>11</v>
      </c>
      <c r="AQ70" s="79">
        <v>3</v>
      </c>
      <c r="AR70" s="79">
        <v>11</v>
      </c>
      <c r="AS70" s="79">
        <v>8</v>
      </c>
      <c r="AT70" s="79">
        <v>4</v>
      </c>
      <c r="AU70" s="79">
        <v>115</v>
      </c>
      <c r="AV70" s="138">
        <v>10</v>
      </c>
      <c r="AW70" s="138">
        <v>10</v>
      </c>
      <c r="AX70" s="138">
        <v>10</v>
      </c>
      <c r="AY70" s="138">
        <v>10</v>
      </c>
      <c r="AZ70" s="138">
        <v>10</v>
      </c>
      <c r="BA70" s="7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D786E-6BE9-2872-3E3E-0.641C125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629" width="10.57421875" hidden="1"/>
    <col min="2" max="2" style="3630" width="11.00390625" hidden="1" customWidth="1"/>
    <col min="3" max="3" style="3631" width="10.57421875" hidden="1"/>
    <col min="4" max="4" style="3632" width="11.8515625" hidden="1" customWidth="1"/>
    <col min="5" max="5" style="3633" width="10.00390625" hidden="1" customWidth="1"/>
    <col min="6" max="6" style="3634" width="8.7109375" hidden="1" customWidth="1"/>
    <col min="7" max="7" style="3635" width="7.57421875" hidden="1" customWidth="1"/>
    <col min="8" max="8" style="3636" width="11.421875" hidden="1" customWidth="1"/>
    <col min="9" max="9" style="3637" width="14.140625" hidden="1" customWidth="1"/>
    <col min="10" max="10" style="3638" width="9.8515625" hidden="1" customWidth="1"/>
    <col min="11" max="11" style="3639" width="14.7109375" hidden="1" customWidth="1"/>
    <col min="12" max="12" style="3640" width="19.140625" hidden="1" customWidth="1"/>
    <col min="13" max="13" style="3641" width="12.28125" hidden="1" customWidth="1"/>
    <col min="14" max="14" style="3642" width="12.28125" hidden="1" customWidth="1"/>
    <col min="15" max="15" style="3643" width="23.421875" hidden="1" customWidth="1"/>
    <col min="16" max="16" style="3644" width="3.00390625" customWidth="1"/>
    <col min="17" max="17" style="3645" width="3.00390625" customWidth="1"/>
    <col min="18" max="18" style="3646" width="3.00390625" customWidth="1"/>
    <col min="19" max="19" style="3647" width="12.00390625" customWidth="1"/>
    <col min="20" max="20" style="3648" width="35.00390625" customWidth="1"/>
    <col min="21" max="21" style="3649" width="0.140625" customWidth="1"/>
    <col min="22" max="22" style="3650" width="24.7109375" hidden="1" customWidth="1"/>
    <col min="23" max="23" style="3651" width="24.7109375" hidden="1" customWidth="1"/>
    <col min="24" max="24" style="3652" width="24.7109375" hidden="1" customWidth="1"/>
    <col min="25" max="25" style="3653" width="11.7109375" hidden="1" customWidth="1"/>
    <col min="26" max="26" style="3654" width="3.7109375" hidden="1" customWidth="1"/>
    <col min="27" max="27" style="3655" width="11.7109375" hidden="1" customWidth="1"/>
    <col min="28" max="28" style="3656" width="8.57421875" hidden="1" customWidth="1"/>
    <col min="29" max="29" style="3657" width="24.7109375" customWidth="1"/>
    <col min="30" max="30" style="3658" width="24.00390625" customWidth="1"/>
    <col min="31" max="31" style="3659" width="24.00390625" customWidth="1"/>
    <col min="32" max="32" style="3660" width="11.00390625" customWidth="1"/>
    <col min="33" max="33" style="3661" width="3.7109375" customWidth="1"/>
    <col min="34" max="34" style="3662" width="11.00390625" customWidth="1"/>
    <col min="35" max="35" style="3663" width="8.57421875" hidden="1" customWidth="1"/>
    <col min="36" max="36" style="3664" width="4.00390625" customWidth="1"/>
    <col min="37" max="37" style="3665" width="115.00390625" customWidth="1"/>
    <col min="38" max="38" style="3666" width="10.00390625" customWidth="1"/>
    <col min="39" max="39" style="3667" width="10.00390625" customWidth="1"/>
    <col min="40" max="40" style="3668" width="10.00390625" customWidth="1"/>
    <col min="41" max="41" style="3669" width="10.00390625" customWidth="1"/>
    <col min="42" max="42" style="3670" width="10.00390625" customWidth="1"/>
    <col min="43" max="43" style="3671" width="10.57421875" hidden="1"/>
  </cols>
  <sheetData>
    <row customHeight="1" ht="22.5" hidden="1">
      <c r="AQ1" s="79" t="s">
        <v>14</v>
      </c>
    </row>
    <row customHeight="1" ht="23.25" hidden="1">
      <c r="E2" s="447">
        <v>1</v>
      </c>
      <c r="R2" s="448"/>
      <c r="S2" s="449">
        <f>INDEX(PT_DIFFERENTIATION_NUM_NTAR,MATCH(A2,PT_DIFFERENTIATION_NTAR_ID,0))</f>
      </c>
      <c r="T2" s="450" t="s">
        <v>209</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475</v>
      </c>
      <c r="U3" s="451"/>
      <c r="V3" s="452"/>
      <c r="W3" s="453"/>
      <c r="X3" s="453"/>
      <c r="Y3" s="453"/>
      <c r="Z3" s="453"/>
      <c r="AA3" s="453"/>
      <c r="AB3" s="454"/>
      <c r="AC3" s="452">
        <f>INDEX(PT_DIFFERENTIATION_TER,MATCH(B3,PT_DIFFERENTIATION_TER_ID,0))</f>
      </c>
      <c r="AD3" s="453"/>
      <c r="AE3" s="453"/>
      <c r="AF3" s="453"/>
      <c r="AG3" s="453"/>
      <c r="AH3" s="453"/>
      <c r="AI3" s="453"/>
      <c r="AJ3" s="454"/>
      <c r="AK3" s="455" t="s">
        <v>476</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559</v>
      </c>
      <c r="U4" s="451"/>
      <c r="V4" s="452"/>
      <c r="W4" s="453"/>
      <c r="X4" s="453"/>
      <c r="Y4" s="453"/>
      <c r="Z4" s="453"/>
      <c r="AA4" s="453"/>
      <c r="AB4" s="454"/>
      <c r="AC4" s="452">
        <f>INDEX(PT_DIFFERENTIATION_CS,MATCH(C4,PT_DIFFERENTIATION_CS_ID,0))</f>
      </c>
      <c r="AD4" s="453"/>
      <c r="AE4" s="453"/>
      <c r="AF4" s="453"/>
      <c r="AG4" s="453"/>
      <c r="AH4" s="453"/>
      <c r="AI4" s="453"/>
      <c r="AJ4" s="454"/>
      <c r="AK4" s="455" t="s">
        <v>560</v>
      </c>
      <c r="AN4" s="151" t="str">
        <f>IF(T4="","",T4)</f>
        <v>Наименование централизованной системы холодного водоснабжения</v>
      </c>
      <c r="AQ4" s="79">
        <v>0</v>
      </c>
    </row>
    <row customHeight="1" ht="23.25" hidden="1">
      <c r="E5" s="456"/>
      <c r="F5" s="456"/>
      <c r="G5" s="456"/>
      <c r="H5" s="456"/>
      <c r="I5" s="162">
        <f>S4&amp;".1"</f>
      </c>
      <c r="P5" s="136">
        <v>1</v>
      </c>
      <c r="R5" s="463"/>
      <c r="S5" s="449">
        <f>$I5</f>
      </c>
      <c r="T5" s="464" t="s">
        <v>561</v>
      </c>
      <c r="U5" s="451"/>
      <c r="V5" s="626"/>
      <c r="W5" s="627"/>
      <c r="X5" s="627"/>
      <c r="Y5" s="627"/>
      <c r="Z5" s="627"/>
      <c r="AA5" s="627"/>
      <c r="AB5" s="628"/>
      <c r="AC5" s="629"/>
      <c r="AD5" s="630"/>
      <c r="AE5" s="630"/>
      <c r="AF5" s="630"/>
      <c r="AG5" s="630"/>
      <c r="AH5" s="630"/>
      <c r="AI5" s="630"/>
      <c r="AJ5" s="631"/>
      <c r="AK5" s="455" t="s">
        <v>562</v>
      </c>
      <c r="AN5" s="151" t="str">
        <f>IF(T5="","",T5)</f>
        <v>Наименование признака дифференциации</v>
      </c>
      <c r="AQ5" s="79">
        <v>0</v>
      </c>
    </row>
    <row customHeight="1" ht="23.25" hidden="1">
      <c r="E6" s="456"/>
      <c r="F6" s="456"/>
      <c r="G6" s="456"/>
      <c r="H6" s="456"/>
      <c r="I6" s="467"/>
      <c r="J6" s="162">
        <f>I5&amp;".1"</f>
      </c>
      <c r="L6" s="462" t="s">
        <v>484</v>
      </c>
      <c r="Q6" s="136">
        <v>1</v>
      </c>
      <c r="R6" s="468"/>
      <c r="S6" s="449">
        <f>$J6</f>
      </c>
      <c r="T6" s="469" t="s">
        <v>485</v>
      </c>
      <c r="U6" s="451"/>
      <c r="V6" s="405"/>
      <c r="W6" s="465"/>
      <c r="X6" s="465"/>
      <c r="Y6" s="465"/>
      <c r="Z6" s="465"/>
      <c r="AA6" s="465"/>
      <c r="AB6" s="466"/>
      <c r="AC6" s="405"/>
      <c r="AD6" s="465"/>
      <c r="AE6" s="465"/>
      <c r="AF6" s="465"/>
      <c r="AG6" s="465"/>
      <c r="AH6" s="465"/>
      <c r="AI6" s="465"/>
      <c r="AJ6" s="466"/>
      <c r="AK6" s="570" t="s">
        <v>563</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564</v>
      </c>
      <c r="U9" s="204"/>
      <c r="V9" s="204"/>
      <c r="W9" s="204"/>
      <c r="X9" s="204"/>
      <c r="Y9" s="204"/>
      <c r="Z9" s="204"/>
      <c r="AA9" s="204"/>
      <c r="AB9" s="204"/>
      <c r="AC9" s="204"/>
      <c r="AD9" s="204"/>
      <c r="AE9" s="204"/>
      <c r="AF9" s="204"/>
      <c r="AG9" s="204"/>
      <c r="AH9" s="204"/>
      <c r="AI9" s="204"/>
      <c r="AJ9" s="204"/>
      <c r="AK9" s="455" t="s">
        <v>565</v>
      </c>
      <c r="AN9" s="151" t="str">
        <f>IF(T9="","",T9)</f>
        <v>Добавить значение признака дифференциации</v>
      </c>
      <c r="AQ9" s="79">
        <v>0</v>
      </c>
    </row>
    <row customHeight="1" ht="21" hidden="1">
      <c r="E10" s="456"/>
      <c r="F10" s="456"/>
      <c r="G10" s="456"/>
      <c r="H10" s="456"/>
      <c r="I10" s="162"/>
      <c r="R10" s="463"/>
      <c r="S10" s="479"/>
      <c r="T10" s="486" t="s">
        <v>490</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14.25" hidden="1">
      <c r="E11" s="456"/>
      <c r="F11" s="456"/>
      <c r="G11" s="456"/>
      <c r="H11" s="447"/>
      <c r="R11" s="448"/>
      <c r="S11" s="479"/>
      <c r="T11" s="637" t="s">
        <v>566</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493</v>
      </c>
      <c r="AN12" s="151" t="str">
        <f>IF(T12="","",T12)</f>
        <v>Добавить централизованную систему для дифференциации</v>
      </c>
      <c r="AQ12" s="138">
        <v>0</v>
      </c>
    </row>
    <row customHeight="1" ht="14.25" hidden="1">
      <c r="E13" s="447"/>
      <c r="T13" s="491" t="s">
        <v>494</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495</v>
      </c>
      <c r="Y18" s="496"/>
      <c r="AA18" s="496"/>
      <c r="AF18" s="496"/>
      <c r="AH18" s="496"/>
      <c r="AQ18" s="100">
        <v>0</v>
      </c>
    </row>
    <row customHeight="1" ht="14.25" hidden="1">
      <c r="AQ19" s="100">
        <v>0</v>
      </c>
    </row>
    <row customHeight="1" ht="12" hidden="1">
      <c r="O20" s="462" t="s">
        <v>496</v>
      </c>
      <c r="T20" s="100" t="s">
        <v>497</v>
      </c>
      <c r="Z20" s="218" t="s">
        <v>498</v>
      </c>
      <c r="AB20" s="218" t="s">
        <v>499</v>
      </c>
      <c r="AC20" s="100" t="s">
        <v>497</v>
      </c>
      <c r="AG20" s="218" t="s">
        <v>500</v>
      </c>
      <c r="AI20" s="218" t="s">
        <v>499</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501</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502</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503</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504</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505</v>
      </c>
      <c r="AI34" s="138" t="s">
        <v>505</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378</v>
      </c>
      <c r="T36" s="152"/>
      <c r="U36" s="152"/>
      <c r="V36" s="152"/>
      <c r="W36" s="152"/>
      <c r="X36" s="152"/>
      <c r="Y36" s="152"/>
      <c r="Z36" s="152"/>
      <c r="AA36" s="152"/>
      <c r="AB36" s="152"/>
      <c r="AC36" s="152"/>
      <c r="AD36" s="152"/>
      <c r="AE36" s="152"/>
      <c r="AF36" s="152"/>
      <c r="AG36" s="152"/>
      <c r="AH36" s="152"/>
      <c r="AI36" s="152"/>
      <c r="AJ36" s="152"/>
      <c r="AK36" s="152" t="s">
        <v>379</v>
      </c>
      <c r="AQ36" s="79">
        <v>14</v>
      </c>
    </row>
    <row customHeight="1" ht="14.699999999999998">
      <c r="Q37" s="497"/>
      <c r="R37" s="497"/>
      <c r="S37" s="449" t="s">
        <v>87</v>
      </c>
      <c r="T37" s="326" t="s">
        <v>506</v>
      </c>
      <c r="U37" s="506"/>
      <c r="V37" s="507" t="s">
        <v>507</v>
      </c>
      <c r="W37" s="508"/>
      <c r="X37" s="508"/>
      <c r="Y37" s="508"/>
      <c r="Z37" s="508"/>
      <c r="AA37" s="509"/>
      <c r="AB37" s="510" t="s">
        <v>508</v>
      </c>
      <c r="AC37" s="507" t="s">
        <v>507</v>
      </c>
      <c r="AD37" s="508"/>
      <c r="AE37" s="508"/>
      <c r="AF37" s="508"/>
      <c r="AG37" s="508"/>
      <c r="AH37" s="509"/>
      <c r="AI37" s="510" t="s">
        <v>509</v>
      </c>
      <c r="AJ37" s="511" t="s">
        <v>510</v>
      </c>
      <c r="AK37" s="152"/>
      <c r="AQ37" s="79">
        <v>14</v>
      </c>
    </row>
    <row customHeight="1" ht="35.699999999999996">
      <c r="Q38" s="497"/>
      <c r="R38" s="497"/>
      <c r="S38" s="449"/>
      <c r="T38" s="326"/>
      <c r="U38" s="512"/>
      <c r="V38" s="291" t="s">
        <v>567</v>
      </c>
      <c r="W38" s="84" t="s">
        <v>513</v>
      </c>
      <c r="X38" s="83"/>
      <c r="Y38" s="84" t="s">
        <v>514</v>
      </c>
      <c r="Z38" s="142"/>
      <c r="AA38" s="83"/>
      <c r="AB38" s="514"/>
      <c r="AC38" s="291" t="s">
        <v>567</v>
      </c>
      <c r="AD38" s="84" t="s">
        <v>513</v>
      </c>
      <c r="AE38" s="83"/>
      <c r="AF38" s="84" t="s">
        <v>514</v>
      </c>
      <c r="AG38" s="142"/>
      <c r="AH38" s="83"/>
      <c r="AI38" s="514"/>
      <c r="AJ38" s="515"/>
      <c r="AK38" s="152"/>
      <c r="AQ38" s="79">
        <v>34</v>
      </c>
    </row>
    <row customHeight="1" ht="35.699999999999996">
      <c r="B39" s="218" t="s">
        <v>221</v>
      </c>
      <c r="C39" s="218" t="s">
        <v>222</v>
      </c>
      <c r="D39" s="218" t="s">
        <v>223</v>
      </c>
      <c r="E39" s="462" t="s">
        <v>515</v>
      </c>
      <c r="F39" s="462" t="s">
        <v>516</v>
      </c>
      <c r="G39" s="462" t="s">
        <v>517</v>
      </c>
      <c r="I39" s="462" t="s">
        <v>568</v>
      </c>
      <c r="J39" s="462" t="s">
        <v>520</v>
      </c>
      <c r="K39" s="462" t="s">
        <v>569</v>
      </c>
      <c r="L39" s="462" t="s">
        <v>496</v>
      </c>
      <c r="Q39" s="497"/>
      <c r="R39" s="497"/>
      <c r="S39" s="449"/>
      <c r="T39" s="326"/>
      <c r="U39" s="516"/>
      <c r="V39" s="291" t="s">
        <v>570</v>
      </c>
      <c r="W39" s="246" t="s">
        <v>571</v>
      </c>
      <c r="X39" s="246" t="s">
        <v>572</v>
      </c>
      <c r="Y39" s="246" t="s">
        <v>524</v>
      </c>
      <c r="Z39" s="388" t="s">
        <v>525</v>
      </c>
      <c r="AA39" s="390"/>
      <c r="AB39" s="517"/>
      <c r="AC39" s="291" t="s">
        <v>570</v>
      </c>
      <c r="AD39" s="246" t="s">
        <v>571</v>
      </c>
      <c r="AE39" s="246" t="s">
        <v>572</v>
      </c>
      <c r="AF39" s="246" t="s">
        <v>524</v>
      </c>
      <c r="AG39" s="388" t="s">
        <v>525</v>
      </c>
      <c r="AH39" s="390"/>
      <c r="AI39" s="517"/>
      <c r="AJ39" s="518"/>
      <c r="AK39" s="152"/>
      <c r="AQ39" s="79">
        <v>34</v>
      </c>
    </row>
    <row customHeight="1" ht="11.25" hidden="1">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304</v>
      </c>
      <c r="E41" s="447">
        <v>1</v>
      </c>
      <c r="R41" s="448"/>
      <c r="S41" s="449">
        <f>INDEX(PT_DIFFERENTIATION_NUM_NTAR,MATCH(A41,PT_DIFFERENTIATION_NTAR_ID,0))</f>
        <v>0</v>
      </c>
      <c r="T41" s="450" t="s">
        <v>209</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304</v>
      </c>
      <c r="B42" s="525" t="s">
        <v>305</v>
      </c>
      <c r="E42" s="456"/>
      <c r="F42" s="447">
        <v>1</v>
      </c>
      <c r="Q42" s="457"/>
      <c r="R42" s="458"/>
      <c r="S42" s="449" t="str">
        <f>INDEX(PT_DIFFERENTIATION_NUM_TER,MATCH(B42,PT_DIFFERENTIATION_TER_ID,0))</f>
        <v>.</v>
      </c>
      <c r="T42" s="459" t="s">
        <v>475</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476</v>
      </c>
      <c r="AN42" s="151" t="str">
        <f>IF(T42="","",T42)</f>
        <v>Территория действия тарифа</v>
      </c>
      <c r="AQ42" s="79">
        <v>23</v>
      </c>
    </row>
    <row customHeight="1" ht="24">
      <c r="A43" s="525" t="s">
        <v>304</v>
      </c>
      <c r="B43" s="525" t="s">
        <v>305</v>
      </c>
      <c r="C43" s="525" t="s">
        <v>306</v>
      </c>
      <c r="E43" s="456"/>
      <c r="F43" s="456"/>
      <c r="G43" s="447">
        <v>1</v>
      </c>
      <c r="Q43" s="457"/>
      <c r="R43" s="458"/>
      <c r="S43" s="449" t="str">
        <f>INDEX(PT_DIFFERENTIATION_NUM_CS,MATCH(C43,PT_DIFFERENTIATION_CS_ID,0))</f>
        <v>..</v>
      </c>
      <c r="T43" s="460" t="s">
        <v>559</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560</v>
      </c>
      <c r="AN43" s="151" t="str">
        <f>IF(T43="","",T43)</f>
        <v>Наименование централизованной системы холодного водоснабжения</v>
      </c>
      <c r="AQ43" s="79">
        <v>23</v>
      </c>
    </row>
    <row customHeight="1" ht="24">
      <c r="A44" s="525" t="s">
        <v>304</v>
      </c>
      <c r="B44" s="525" t="s">
        <v>305</v>
      </c>
      <c r="C44" s="525" t="s">
        <v>306</v>
      </c>
      <c r="D44" s="525" t="s">
        <v>573</v>
      </c>
      <c r="E44" s="456"/>
      <c r="F44" s="456"/>
      <c r="G44" s="456"/>
      <c r="H44" s="456"/>
      <c r="I44" s="162" t="str">
        <f>S43&amp;".1"</f>
        <v>...1</v>
      </c>
      <c r="P44" s="136">
        <v>1</v>
      </c>
      <c r="R44" s="463"/>
      <c r="S44" s="449" t="str">
        <f>$I44</f>
        <v>...1</v>
      </c>
      <c r="T44" s="464" t="s">
        <v>561</v>
      </c>
      <c r="U44" s="451"/>
      <c r="V44" s="626"/>
      <c r="W44" s="627"/>
      <c r="X44" s="627"/>
      <c r="Y44" s="627"/>
      <c r="Z44" s="627"/>
      <c r="AA44" s="627"/>
      <c r="AB44" s="628"/>
      <c r="AC44" s="629"/>
      <c r="AD44" s="630"/>
      <c r="AE44" s="630"/>
      <c r="AF44" s="630"/>
      <c r="AG44" s="630"/>
      <c r="AH44" s="630"/>
      <c r="AI44" s="630"/>
      <c r="AJ44" s="631"/>
      <c r="AK44" s="455" t="s">
        <v>562</v>
      </c>
      <c r="AN44" s="151" t="str">
        <f>IF(T44="","",T44)</f>
        <v>Наименование признака дифференциации</v>
      </c>
      <c r="AQ44" s="79">
        <v>23</v>
      </c>
    </row>
    <row customHeight="1" ht="24">
      <c r="A45" s="525" t="s">
        <v>304</v>
      </c>
      <c r="B45" s="525" t="s">
        <v>305</v>
      </c>
      <c r="C45" s="525" t="s">
        <v>306</v>
      </c>
      <c r="D45" s="525" t="s">
        <v>573</v>
      </c>
      <c r="E45" s="456"/>
      <c r="F45" s="456"/>
      <c r="G45" s="456"/>
      <c r="H45" s="456"/>
      <c r="I45" s="467"/>
      <c r="J45" s="162" t="str">
        <f>I44&amp;".1"</f>
        <v>...1.1</v>
      </c>
      <c r="L45" s="462" t="s">
        <v>484</v>
      </c>
      <c r="Q45" s="136">
        <v>1</v>
      </c>
      <c r="R45" s="468"/>
      <c r="S45" s="449" t="str">
        <f>$J45</f>
        <v>...1.1</v>
      </c>
      <c r="T45" s="469" t="s">
        <v>485</v>
      </c>
      <c r="U45" s="451"/>
      <c r="V45" s="405"/>
      <c r="W45" s="465"/>
      <c r="X45" s="465"/>
      <c r="Y45" s="465"/>
      <c r="Z45" s="465"/>
      <c r="AA45" s="465"/>
      <c r="AB45" s="466"/>
      <c r="AC45" s="405"/>
      <c r="AD45" s="465"/>
      <c r="AE45" s="465"/>
      <c r="AF45" s="465"/>
      <c r="AG45" s="465"/>
      <c r="AH45" s="465"/>
      <c r="AI45" s="465"/>
      <c r="AJ45" s="466"/>
      <c r="AK45" s="570" t="s">
        <v>563</v>
      </c>
      <c r="AN45" s="151" t="str">
        <f>IF(T45="","",T45)</f>
        <v>Группа потребителей</v>
      </c>
      <c r="AQ45" s="79">
        <v>23</v>
      </c>
    </row>
    <row customHeight="1" ht="24">
      <c r="A46" s="525" t="s">
        <v>304</v>
      </c>
      <c r="B46" s="525" t="s">
        <v>305</v>
      </c>
      <c r="C46" s="525" t="s">
        <v>306</v>
      </c>
      <c r="D46" s="525" t="s">
        <v>573</v>
      </c>
      <c r="E46" s="456"/>
      <c r="F46" s="456"/>
      <c r="G46" s="456"/>
      <c r="H46" s="456"/>
      <c r="I46" s="467"/>
      <c r="J46" s="467"/>
      <c r="K46" s="162" t="str">
        <f>J45&amp;".1"</f>
        <v>...1.1.1</v>
      </c>
      <c r="R46" s="468">
        <v>1</v>
      </c>
      <c r="S46" s="449" t="str">
        <f>$K46</f>
        <v>...1.1.1</v>
      </c>
      <c r="T46" s="632"/>
      <c r="U46" s="451"/>
      <c r="V46" s="492"/>
      <c r="W46" s="492"/>
      <c r="X46" s="493"/>
      <c r="Y46" s="494"/>
      <c r="Z46" s="495" t="s">
        <v>61</v>
      </c>
      <c r="AA46" s="494"/>
      <c r="AB46" s="495" t="s">
        <v>61</v>
      </c>
      <c r="AC46" s="471"/>
      <c r="AD46" s="471"/>
      <c r="AE46" s="473"/>
      <c r="AF46" s="474"/>
      <c r="AG46" s="214" t="s">
        <v>61</v>
      </c>
      <c r="AH46" s="526"/>
      <c r="AI46" s="214" t="s">
        <v>19</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304</v>
      </c>
      <c r="B47" s="525" t="s">
        <v>305</v>
      </c>
      <c r="C47" s="525" t="s">
        <v>306</v>
      </c>
      <c r="D47" s="525" t="s">
        <v>573</v>
      </c>
      <c r="E47" s="456"/>
      <c r="F47" s="456"/>
      <c r="G47" s="456"/>
      <c r="H47" s="456"/>
      <c r="I47" s="467"/>
      <c r="J47" s="467"/>
      <c r="K47" s="162"/>
      <c r="R47" s="468"/>
      <c r="S47" s="430"/>
      <c r="T47" s="451"/>
      <c r="U47" s="451"/>
      <c r="V47" s="492"/>
      <c r="W47" s="492"/>
      <c r="X47" s="476" t="str">
        <f>Y46&amp;"-"&amp;AA46</f>
        <v>-</v>
      </c>
      <c r="Y47" s="495"/>
      <c r="Z47" s="495"/>
      <c r="AA47" s="495"/>
      <c r="AB47" s="495"/>
      <c r="AC47" s="472"/>
      <c r="AD47" s="472"/>
      <c r="AE47" s="476" t="str">
        <f>AF46&amp;"-"&amp;AH46</f>
        <v>-</v>
      </c>
      <c r="AF47" s="477"/>
      <c r="AG47" s="214"/>
      <c r="AH47" s="528"/>
      <c r="AI47" s="214"/>
      <c r="AJ47" s="635"/>
      <c r="AK47" s="634"/>
      <c r="AN47" s="151" t="str">
        <f>IF(T47="","",T47)</f>
        <v/>
      </c>
      <c r="AQ47" s="79">
        <v>0</v>
      </c>
    </row>
    <row customHeight="1" ht="21">
      <c r="A48" s="525" t="s">
        <v>304</v>
      </c>
      <c r="B48" s="525" t="s">
        <v>305</v>
      </c>
      <c r="C48" s="525" t="s">
        <v>306</v>
      </c>
      <c r="D48" s="525" t="s">
        <v>573</v>
      </c>
      <c r="E48" s="456"/>
      <c r="F48" s="456"/>
      <c r="G48" s="456"/>
      <c r="H48" s="456"/>
      <c r="I48" s="467"/>
      <c r="J48" s="162"/>
      <c r="R48" s="463"/>
      <c r="S48" s="479"/>
      <c r="T48" s="483" t="s">
        <v>564</v>
      </c>
      <c r="U48" s="204"/>
      <c r="V48" s="204"/>
      <c r="W48" s="204"/>
      <c r="X48" s="204"/>
      <c r="Y48" s="204"/>
      <c r="Z48" s="204"/>
      <c r="AA48" s="204"/>
      <c r="AB48" s="204"/>
      <c r="AC48" s="204"/>
      <c r="AD48" s="204"/>
      <c r="AE48" s="204"/>
      <c r="AF48" s="204"/>
      <c r="AG48" s="204"/>
      <c r="AH48" s="204"/>
      <c r="AI48" s="204"/>
      <c r="AJ48" s="204"/>
      <c r="AK48" s="455" t="s">
        <v>565</v>
      </c>
      <c r="AN48" s="151" t="str">
        <f>IF(T48="","",T48)</f>
        <v>Добавить значение признака дифференциации</v>
      </c>
      <c r="AQ48" s="79">
        <v>20</v>
      </c>
    </row>
    <row customHeight="1" ht="22.049999999999997">
      <c r="A49" s="525" t="s">
        <v>304</v>
      </c>
      <c r="B49" s="525" t="s">
        <v>305</v>
      </c>
      <c r="C49" s="525" t="s">
        <v>306</v>
      </c>
      <c r="D49" s="525" t="s">
        <v>573</v>
      </c>
      <c r="E49" s="456"/>
      <c r="F49" s="456"/>
      <c r="G49" s="456"/>
      <c r="H49" s="456"/>
      <c r="I49" s="162"/>
      <c r="R49" s="463"/>
      <c r="S49" s="479"/>
      <c r="T49" s="486" t="s">
        <v>490</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304</v>
      </c>
      <c r="B50" s="525" t="s">
        <v>305</v>
      </c>
      <c r="C50" s="525" t="s">
        <v>306</v>
      </c>
      <c r="D50" s="525" t="s">
        <v>573</v>
      </c>
      <c r="E50" s="456"/>
      <c r="F50" s="456"/>
      <c r="G50" s="456"/>
      <c r="H50" s="447"/>
      <c r="R50" s="448"/>
      <c r="S50" s="479"/>
      <c r="T50" s="637" t="s">
        <v>566</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304</v>
      </c>
      <c r="B51" s="135" t="s">
        <v>305</v>
      </c>
      <c r="E51" s="456"/>
      <c r="F51" s="447"/>
      <c r="T51" s="491" t="s">
        <v>493</v>
      </c>
      <c r="AN51" s="151" t="str">
        <f>IF(T51="","",T51)</f>
        <v>Добавить централизованную систему для дифференциации</v>
      </c>
      <c r="AQ51" s="138">
        <v>0</v>
      </c>
    </row>
    <row customHeight="1" ht="0">
      <c r="A52" s="135" t="s">
        <v>304</v>
      </c>
      <c r="E52" s="447"/>
      <c r="T52" s="491" t="s">
        <v>494</v>
      </c>
      <c r="AN52" s="151" t="str">
        <f>IF(T52="","",T52)</f>
        <v>Добавить территорию для дифференциации</v>
      </c>
      <c r="AQ52" s="138">
        <v>0</v>
      </c>
    </row>
    <row customHeight="1" ht="0">
      <c r="T53" s="491" t="s">
        <v>526</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7719CE-8EF8-B5CC-1F2A-0.F411994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672" width="10.57421875" hidden="1"/>
    <col min="2" max="2" style="3673" width="11.00390625" hidden="1" customWidth="1"/>
    <col min="3" max="3" style="3674" width="10.57421875" hidden="1"/>
    <col min="4" max="4" style="3675" width="11.8515625" hidden="1" customWidth="1"/>
    <col min="5" max="5" style="3676" width="10.00390625" hidden="1" customWidth="1"/>
    <col min="6" max="6" style="3677" width="8.7109375" hidden="1" customWidth="1"/>
    <col min="7" max="7" style="3678" width="7.57421875" hidden="1" customWidth="1"/>
    <col min="8" max="8" style="3679" width="11.421875" hidden="1" customWidth="1"/>
    <col min="9" max="9" style="3680" width="14.140625" hidden="1" customWidth="1"/>
    <col min="10" max="10" style="3681" width="9.8515625" hidden="1" customWidth="1"/>
    <col min="11" max="11" style="3682" width="14.7109375" hidden="1" customWidth="1"/>
    <col min="12" max="12" style="3683" width="19.140625" hidden="1" customWidth="1"/>
    <col min="13" max="13" style="3684" width="12.28125" hidden="1" customWidth="1"/>
    <col min="14" max="14" style="3685" width="12.28125" hidden="1" customWidth="1"/>
    <col min="15" max="15" style="3686" width="23.421875" hidden="1" customWidth="1"/>
    <col min="16" max="16" style="3687" width="3.00390625" customWidth="1"/>
    <col min="17" max="17" style="3688" width="3.00390625" customWidth="1"/>
    <col min="18" max="18" style="3689" width="3.00390625" customWidth="1"/>
    <col min="19" max="19" style="3690" width="12.00390625" customWidth="1"/>
    <col min="20" max="20" style="3691" width="35.00390625" customWidth="1"/>
    <col min="21" max="21" style="3692" width="0.140625" customWidth="1"/>
    <col min="22" max="22" style="3693" width="24.7109375" hidden="1" customWidth="1"/>
    <col min="23" max="23" style="3694" width="24.7109375" hidden="1" customWidth="1"/>
    <col min="24" max="24" style="3695" width="24.7109375" hidden="1" customWidth="1"/>
    <col min="25" max="25" style="3696" width="11.7109375" hidden="1" customWidth="1"/>
    <col min="26" max="26" style="3697" width="3.7109375" hidden="1" customWidth="1"/>
    <col min="27" max="27" style="3698" width="11.7109375" hidden="1" customWidth="1"/>
    <col min="28" max="28" style="3699" width="8.57421875" hidden="1" customWidth="1"/>
    <col min="29" max="29" style="3700" width="24.7109375" customWidth="1"/>
    <col min="30" max="30" style="3701" width="24.00390625" customWidth="1"/>
    <col min="31" max="31" style="3702" width="24.00390625" customWidth="1"/>
    <col min="32" max="32" style="3703" width="11.00390625" customWidth="1"/>
    <col min="33" max="33" style="3704" width="3.7109375" customWidth="1"/>
    <col min="34" max="34" style="3705" width="11.00390625" customWidth="1"/>
    <col min="35" max="35" style="3706" width="8.57421875" hidden="1" customWidth="1"/>
    <col min="36" max="36" style="3707" width="4.00390625" customWidth="1"/>
    <col min="37" max="37" style="3708" width="115.00390625" customWidth="1"/>
    <col min="38" max="38" style="3709" width="10.00390625" customWidth="1"/>
    <col min="39" max="39" style="3710" width="10.00390625" customWidth="1"/>
    <col min="40" max="40" style="3711" width="10.00390625" customWidth="1"/>
    <col min="41" max="41" style="3712" width="10.00390625" customWidth="1"/>
    <col min="42" max="42" style="3713" width="10.00390625" customWidth="1"/>
    <col min="43" max="43" style="3714" width="10.57421875" hidden="1"/>
  </cols>
  <sheetData>
    <row customHeight="1" ht="22.5" hidden="1">
      <c r="AQ1" s="79" t="s">
        <v>14</v>
      </c>
    </row>
    <row customHeight="1" ht="23.25" hidden="1">
      <c r="E2" s="447">
        <v>1</v>
      </c>
      <c r="R2" s="448"/>
      <c r="S2" s="449">
        <f>INDEX(PT_DIFFERENTIATION_NUM_NTAR,MATCH(A2,PT_DIFFERENTIATION_NTAR_ID,0))</f>
      </c>
      <c r="T2" s="450" t="s">
        <v>209</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475</v>
      </c>
      <c r="U3" s="451"/>
      <c r="V3" s="452"/>
      <c r="W3" s="453"/>
      <c r="X3" s="453"/>
      <c r="Y3" s="453"/>
      <c r="Z3" s="453"/>
      <c r="AA3" s="453"/>
      <c r="AB3" s="454"/>
      <c r="AC3" s="452">
        <f>INDEX(PT_DIFFERENTIATION_TER,MATCH(B3,PT_DIFFERENTIATION_TER_ID,0))</f>
      </c>
      <c r="AD3" s="453"/>
      <c r="AE3" s="453"/>
      <c r="AF3" s="453"/>
      <c r="AG3" s="453"/>
      <c r="AH3" s="453"/>
      <c r="AI3" s="453"/>
      <c r="AJ3" s="454"/>
      <c r="AK3" s="455" t="s">
        <v>476</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559</v>
      </c>
      <c r="U4" s="451"/>
      <c r="V4" s="452"/>
      <c r="W4" s="453"/>
      <c r="X4" s="453"/>
      <c r="Y4" s="453"/>
      <c r="Z4" s="453"/>
      <c r="AA4" s="453"/>
      <c r="AB4" s="454"/>
      <c r="AC4" s="452">
        <f>INDEX(PT_DIFFERENTIATION_CS,MATCH(C4,PT_DIFFERENTIATION_CS_ID,0))</f>
      </c>
      <c r="AD4" s="453"/>
      <c r="AE4" s="453"/>
      <c r="AF4" s="453"/>
      <c r="AG4" s="453"/>
      <c r="AH4" s="453"/>
      <c r="AI4" s="453"/>
      <c r="AJ4" s="454"/>
      <c r="AK4" s="455" t="s">
        <v>560</v>
      </c>
      <c r="AN4" s="151" t="str">
        <f>IF(T4="","",T4)</f>
        <v>Наименование централизованной системы холодного водоснабжения</v>
      </c>
      <c r="AQ4" s="79">
        <v>0</v>
      </c>
    </row>
    <row customHeight="1" ht="23.25" hidden="1">
      <c r="E5" s="456"/>
      <c r="F5" s="456"/>
      <c r="G5" s="456"/>
      <c r="H5" s="456"/>
      <c r="I5" s="162">
        <f>S4&amp;".1"</f>
      </c>
      <c r="P5" s="136">
        <v>1</v>
      </c>
      <c r="R5" s="463"/>
      <c r="S5" s="449">
        <f>$I5</f>
      </c>
      <c r="T5" s="464" t="s">
        <v>561</v>
      </c>
      <c r="U5" s="451"/>
      <c r="V5" s="626"/>
      <c r="W5" s="627"/>
      <c r="X5" s="627"/>
      <c r="Y5" s="627"/>
      <c r="Z5" s="627"/>
      <c r="AA5" s="627"/>
      <c r="AB5" s="628"/>
      <c r="AC5" s="629"/>
      <c r="AD5" s="630"/>
      <c r="AE5" s="630"/>
      <c r="AF5" s="630"/>
      <c r="AG5" s="630"/>
      <c r="AH5" s="630"/>
      <c r="AI5" s="630"/>
      <c r="AJ5" s="631"/>
      <c r="AK5" s="455" t="s">
        <v>562</v>
      </c>
      <c r="AN5" s="151" t="str">
        <f>IF(T5="","",T5)</f>
        <v>Наименование признака дифференциации</v>
      </c>
      <c r="AQ5" s="79">
        <v>0</v>
      </c>
    </row>
    <row customHeight="1" ht="23.25" hidden="1">
      <c r="E6" s="456"/>
      <c r="F6" s="456"/>
      <c r="G6" s="456"/>
      <c r="H6" s="456"/>
      <c r="I6" s="467"/>
      <c r="J6" s="162">
        <f>I5&amp;".1"</f>
      </c>
      <c r="L6" s="462" t="s">
        <v>484</v>
      </c>
      <c r="Q6" s="136">
        <v>1</v>
      </c>
      <c r="R6" s="468"/>
      <c r="S6" s="449">
        <f>$J6</f>
      </c>
      <c r="T6" s="469" t="s">
        <v>485</v>
      </c>
      <c r="U6" s="451"/>
      <c r="V6" s="405"/>
      <c r="W6" s="465"/>
      <c r="X6" s="465"/>
      <c r="Y6" s="465"/>
      <c r="Z6" s="465"/>
      <c r="AA6" s="465"/>
      <c r="AB6" s="466"/>
      <c r="AC6" s="405"/>
      <c r="AD6" s="465"/>
      <c r="AE6" s="465"/>
      <c r="AF6" s="465"/>
      <c r="AG6" s="465"/>
      <c r="AH6" s="465"/>
      <c r="AI6" s="465"/>
      <c r="AJ6" s="466"/>
      <c r="AK6" s="570" t="s">
        <v>563</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564</v>
      </c>
      <c r="U9" s="204"/>
      <c r="V9" s="204"/>
      <c r="W9" s="204"/>
      <c r="X9" s="204"/>
      <c r="Y9" s="204"/>
      <c r="Z9" s="204"/>
      <c r="AA9" s="204"/>
      <c r="AB9" s="204"/>
      <c r="AC9" s="204"/>
      <c r="AD9" s="204"/>
      <c r="AE9" s="204"/>
      <c r="AF9" s="204"/>
      <c r="AG9" s="204"/>
      <c r="AH9" s="204"/>
      <c r="AI9" s="204"/>
      <c r="AJ9" s="204"/>
      <c r="AK9" s="455" t="s">
        <v>565</v>
      </c>
      <c r="AN9" s="151" t="str">
        <f>IF(T9="","",T9)</f>
        <v>Добавить значение признака дифференциации</v>
      </c>
      <c r="AQ9" s="79">
        <v>0</v>
      </c>
    </row>
    <row customHeight="1" ht="21" hidden="1">
      <c r="E10" s="456"/>
      <c r="F10" s="456"/>
      <c r="G10" s="456"/>
      <c r="H10" s="456"/>
      <c r="I10" s="162"/>
      <c r="R10" s="463"/>
      <c r="S10" s="479"/>
      <c r="T10" s="486" t="s">
        <v>490</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566</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493</v>
      </c>
      <c r="AN12" s="151" t="str">
        <f>IF(T12="","",T12)</f>
        <v>Добавить централизованную систему для дифференциации</v>
      </c>
      <c r="AQ12" s="138">
        <v>0</v>
      </c>
    </row>
    <row customHeight="1" ht="14.25" hidden="1">
      <c r="E13" s="447"/>
      <c r="T13" s="491" t="s">
        <v>494</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495</v>
      </c>
      <c r="Y18" s="496"/>
      <c r="AA18" s="496"/>
      <c r="AF18" s="496"/>
      <c r="AH18" s="496"/>
      <c r="AQ18" s="100">
        <v>0</v>
      </c>
    </row>
    <row customHeight="1" ht="14.25" hidden="1">
      <c r="AQ19" s="100">
        <v>0</v>
      </c>
    </row>
    <row customHeight="1" ht="12" hidden="1">
      <c r="O20" s="462" t="s">
        <v>496</v>
      </c>
      <c r="T20" s="100" t="s">
        <v>497</v>
      </c>
      <c r="Z20" s="218" t="s">
        <v>498</v>
      </c>
      <c r="AB20" s="218" t="s">
        <v>499</v>
      </c>
      <c r="AC20" s="100" t="s">
        <v>497</v>
      </c>
      <c r="AG20" s="218" t="s">
        <v>500</v>
      </c>
      <c r="AI20" s="218" t="s">
        <v>499</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501</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502</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503</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504</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505</v>
      </c>
      <c r="AI34" s="138" t="s">
        <v>505</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378</v>
      </c>
      <c r="T36" s="152"/>
      <c r="U36" s="152"/>
      <c r="V36" s="152"/>
      <c r="W36" s="152"/>
      <c r="X36" s="152"/>
      <c r="Y36" s="152"/>
      <c r="Z36" s="152"/>
      <c r="AA36" s="152"/>
      <c r="AB36" s="152"/>
      <c r="AC36" s="152"/>
      <c r="AD36" s="152"/>
      <c r="AE36" s="152"/>
      <c r="AF36" s="152"/>
      <c r="AG36" s="152"/>
      <c r="AH36" s="152"/>
      <c r="AI36" s="152"/>
      <c r="AJ36" s="152"/>
      <c r="AK36" s="152" t="s">
        <v>379</v>
      </c>
      <c r="AQ36" s="79">
        <v>14</v>
      </c>
    </row>
    <row customHeight="1" ht="14.699999999999998">
      <c r="Q37" s="497"/>
      <c r="R37" s="497"/>
      <c r="S37" s="449" t="s">
        <v>87</v>
      </c>
      <c r="T37" s="326" t="s">
        <v>506</v>
      </c>
      <c r="U37" s="506"/>
      <c r="V37" s="507" t="s">
        <v>507</v>
      </c>
      <c r="W37" s="508"/>
      <c r="X37" s="508"/>
      <c r="Y37" s="508"/>
      <c r="Z37" s="508"/>
      <c r="AA37" s="509"/>
      <c r="AB37" s="510" t="s">
        <v>508</v>
      </c>
      <c r="AC37" s="507" t="s">
        <v>507</v>
      </c>
      <c r="AD37" s="508"/>
      <c r="AE37" s="508"/>
      <c r="AF37" s="508"/>
      <c r="AG37" s="508"/>
      <c r="AH37" s="509"/>
      <c r="AI37" s="510" t="s">
        <v>509</v>
      </c>
      <c r="AJ37" s="511" t="s">
        <v>510</v>
      </c>
      <c r="AK37" s="152"/>
      <c r="AQ37" s="79">
        <v>14</v>
      </c>
    </row>
    <row customHeight="1" ht="35.699999999999996">
      <c r="Q38" s="497"/>
      <c r="R38" s="497"/>
      <c r="S38" s="449"/>
      <c r="T38" s="326"/>
      <c r="U38" s="512"/>
      <c r="V38" s="291" t="s">
        <v>567</v>
      </c>
      <c r="W38" s="84" t="s">
        <v>513</v>
      </c>
      <c r="X38" s="83"/>
      <c r="Y38" s="84" t="s">
        <v>514</v>
      </c>
      <c r="Z38" s="142"/>
      <c r="AA38" s="83"/>
      <c r="AB38" s="514"/>
      <c r="AC38" s="291" t="s">
        <v>567</v>
      </c>
      <c r="AD38" s="84" t="s">
        <v>513</v>
      </c>
      <c r="AE38" s="83"/>
      <c r="AF38" s="84" t="s">
        <v>514</v>
      </c>
      <c r="AG38" s="142"/>
      <c r="AH38" s="83"/>
      <c r="AI38" s="514"/>
      <c r="AJ38" s="515"/>
      <c r="AK38" s="152"/>
      <c r="AQ38" s="79">
        <v>34</v>
      </c>
    </row>
    <row customHeight="1" ht="35.699999999999996">
      <c r="B39" s="218" t="s">
        <v>221</v>
      </c>
      <c r="C39" s="218" t="s">
        <v>222</v>
      </c>
      <c r="D39" s="218" t="s">
        <v>223</v>
      </c>
      <c r="E39" s="462" t="s">
        <v>515</v>
      </c>
      <c r="F39" s="462" t="s">
        <v>516</v>
      </c>
      <c r="G39" s="462" t="s">
        <v>517</v>
      </c>
      <c r="I39" s="462" t="s">
        <v>568</v>
      </c>
      <c r="J39" s="462" t="s">
        <v>520</v>
      </c>
      <c r="K39" s="462" t="s">
        <v>569</v>
      </c>
      <c r="L39" s="462" t="s">
        <v>496</v>
      </c>
      <c r="Q39" s="497"/>
      <c r="R39" s="497"/>
      <c r="S39" s="449"/>
      <c r="T39" s="326"/>
      <c r="U39" s="516"/>
      <c r="V39" s="291" t="s">
        <v>570</v>
      </c>
      <c r="W39" s="246" t="s">
        <v>571</v>
      </c>
      <c r="X39" s="246" t="s">
        <v>572</v>
      </c>
      <c r="Y39" s="246" t="s">
        <v>524</v>
      </c>
      <c r="Z39" s="388" t="s">
        <v>525</v>
      </c>
      <c r="AA39" s="390"/>
      <c r="AB39" s="517"/>
      <c r="AC39" s="291" t="s">
        <v>570</v>
      </c>
      <c r="AD39" s="246" t="s">
        <v>571</v>
      </c>
      <c r="AE39" s="246" t="s">
        <v>572</v>
      </c>
      <c r="AF39" s="246" t="s">
        <v>524</v>
      </c>
      <c r="AG39" s="388" t="s">
        <v>525</v>
      </c>
      <c r="AH39" s="390"/>
      <c r="AI39" s="517"/>
      <c r="AJ39" s="518"/>
      <c r="AK39" s="152"/>
      <c r="AQ39" s="79">
        <v>34</v>
      </c>
    </row>
    <row customHeight="1" ht="0">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309</v>
      </c>
      <c r="E41" s="447">
        <v>1</v>
      </c>
      <c r="R41" s="448"/>
      <c r="S41" s="449">
        <f>INDEX(PT_DIFFERENTIATION_NUM_NTAR,MATCH(A41,PT_DIFFERENTIATION_NTAR_ID,0))</f>
        <v>0</v>
      </c>
      <c r="T41" s="450" t="s">
        <v>209</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309</v>
      </c>
      <c r="B42" s="525" t="s">
        <v>310</v>
      </c>
      <c r="E42" s="456"/>
      <c r="F42" s="447">
        <v>1</v>
      </c>
      <c r="Q42" s="457"/>
      <c r="R42" s="458"/>
      <c r="S42" s="449" t="str">
        <f>INDEX(PT_DIFFERENTIATION_NUM_TER,MATCH(B42,PT_DIFFERENTIATION_TER_ID,0))</f>
        <v>.</v>
      </c>
      <c r="T42" s="459" t="s">
        <v>475</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476</v>
      </c>
      <c r="AN42" s="151" t="str">
        <f>IF(T42="","",T42)</f>
        <v>Территория действия тарифа</v>
      </c>
      <c r="AQ42" s="79">
        <v>23</v>
      </c>
    </row>
    <row customHeight="1" ht="24">
      <c r="A43" s="525" t="s">
        <v>309</v>
      </c>
      <c r="B43" s="525" t="s">
        <v>310</v>
      </c>
      <c r="C43" s="525" t="s">
        <v>311</v>
      </c>
      <c r="E43" s="456"/>
      <c r="F43" s="456"/>
      <c r="G43" s="447">
        <v>1</v>
      </c>
      <c r="Q43" s="457"/>
      <c r="R43" s="458"/>
      <c r="S43" s="449" t="str">
        <f>INDEX(PT_DIFFERENTIATION_NUM_CS,MATCH(C43,PT_DIFFERENTIATION_CS_ID,0))</f>
        <v>..</v>
      </c>
      <c r="T43" s="460" t="s">
        <v>559</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560</v>
      </c>
      <c r="AN43" s="151" t="str">
        <f>IF(T43="","",T43)</f>
        <v>Наименование централизованной системы холодного водоснабжения</v>
      </c>
      <c r="AQ43" s="79">
        <v>23</v>
      </c>
    </row>
    <row customHeight="1" ht="24">
      <c r="A44" s="525" t="s">
        <v>309</v>
      </c>
      <c r="B44" s="525" t="s">
        <v>310</v>
      </c>
      <c r="C44" s="525" t="s">
        <v>311</v>
      </c>
      <c r="D44" s="525" t="s">
        <v>574</v>
      </c>
      <c r="E44" s="456"/>
      <c r="F44" s="456"/>
      <c r="G44" s="456"/>
      <c r="H44" s="456"/>
      <c r="I44" s="162" t="str">
        <f>S43&amp;".1"</f>
        <v>...1</v>
      </c>
      <c r="P44" s="136">
        <v>1</v>
      </c>
      <c r="R44" s="463"/>
      <c r="S44" s="449" t="str">
        <f>$I44</f>
        <v>...1</v>
      </c>
      <c r="T44" s="464" t="s">
        <v>561</v>
      </c>
      <c r="U44" s="451"/>
      <c r="V44" s="626"/>
      <c r="W44" s="627"/>
      <c r="X44" s="627"/>
      <c r="Y44" s="627"/>
      <c r="Z44" s="627"/>
      <c r="AA44" s="627"/>
      <c r="AB44" s="628"/>
      <c r="AC44" s="629"/>
      <c r="AD44" s="630"/>
      <c r="AE44" s="630"/>
      <c r="AF44" s="630"/>
      <c r="AG44" s="630"/>
      <c r="AH44" s="630"/>
      <c r="AI44" s="630"/>
      <c r="AJ44" s="631"/>
      <c r="AK44" s="455" t="s">
        <v>562</v>
      </c>
      <c r="AN44" s="151" t="str">
        <f>IF(T44="","",T44)</f>
        <v>Наименование признака дифференциации</v>
      </c>
      <c r="AQ44" s="79">
        <v>23</v>
      </c>
    </row>
    <row customHeight="1" ht="24">
      <c r="A45" s="525" t="s">
        <v>309</v>
      </c>
      <c r="B45" s="525" t="s">
        <v>310</v>
      </c>
      <c r="C45" s="525" t="s">
        <v>311</v>
      </c>
      <c r="D45" s="525" t="s">
        <v>574</v>
      </c>
      <c r="E45" s="456"/>
      <c r="F45" s="456"/>
      <c r="G45" s="456"/>
      <c r="H45" s="456"/>
      <c r="I45" s="467"/>
      <c r="J45" s="162" t="str">
        <f>I44&amp;".1"</f>
        <v>...1.1</v>
      </c>
      <c r="L45" s="462" t="s">
        <v>484</v>
      </c>
      <c r="Q45" s="136">
        <v>1</v>
      </c>
      <c r="R45" s="468"/>
      <c r="S45" s="449" t="str">
        <f>$J45</f>
        <v>...1.1</v>
      </c>
      <c r="T45" s="469" t="s">
        <v>485</v>
      </c>
      <c r="U45" s="451"/>
      <c r="V45" s="405"/>
      <c r="W45" s="465"/>
      <c r="X45" s="465"/>
      <c r="Y45" s="465"/>
      <c r="Z45" s="465"/>
      <c r="AA45" s="465"/>
      <c r="AB45" s="466"/>
      <c r="AC45" s="405"/>
      <c r="AD45" s="465"/>
      <c r="AE45" s="465"/>
      <c r="AF45" s="465"/>
      <c r="AG45" s="465"/>
      <c r="AH45" s="465"/>
      <c r="AI45" s="465"/>
      <c r="AJ45" s="466"/>
      <c r="AK45" s="570" t="s">
        <v>563</v>
      </c>
      <c r="AN45" s="151" t="str">
        <f>IF(T45="","",T45)</f>
        <v>Группа потребителей</v>
      </c>
      <c r="AQ45" s="79">
        <v>23</v>
      </c>
    </row>
    <row customHeight="1" ht="24">
      <c r="A46" s="525" t="s">
        <v>309</v>
      </c>
      <c r="B46" s="525" t="s">
        <v>310</v>
      </c>
      <c r="C46" s="525" t="s">
        <v>311</v>
      </c>
      <c r="D46" s="525" t="s">
        <v>574</v>
      </c>
      <c r="E46" s="456"/>
      <c r="F46" s="456"/>
      <c r="G46" s="456"/>
      <c r="H46" s="456"/>
      <c r="I46" s="467"/>
      <c r="J46" s="467"/>
      <c r="K46" s="162" t="str">
        <f>J45&amp;".1"</f>
        <v>...1.1.1</v>
      </c>
      <c r="R46" s="468">
        <v>1</v>
      </c>
      <c r="S46" s="449" t="str">
        <f>$K46</f>
        <v>...1.1.1</v>
      </c>
      <c r="T46" s="632"/>
      <c r="U46" s="451"/>
      <c r="V46" s="471"/>
      <c r="W46" s="471"/>
      <c r="X46" s="473"/>
      <c r="Y46" s="474"/>
      <c r="Z46" s="214" t="s">
        <v>61</v>
      </c>
      <c r="AA46" s="474"/>
      <c r="AB46" s="214" t="s">
        <v>61</v>
      </c>
      <c r="AC46" s="471"/>
      <c r="AD46" s="471"/>
      <c r="AE46" s="473"/>
      <c r="AF46" s="474"/>
      <c r="AG46" s="214" t="s">
        <v>61</v>
      </c>
      <c r="AH46" s="526"/>
      <c r="AI46" s="214" t="s">
        <v>61</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309</v>
      </c>
      <c r="B47" s="525" t="s">
        <v>310</v>
      </c>
      <c r="C47" s="525" t="s">
        <v>311</v>
      </c>
      <c r="D47" s="525" t="s">
        <v>574</v>
      </c>
      <c r="E47" s="456"/>
      <c r="F47" s="456"/>
      <c r="G47" s="456"/>
      <c r="H47" s="456"/>
      <c r="I47" s="467"/>
      <c r="J47" s="467"/>
      <c r="K47" s="162"/>
      <c r="R47" s="468"/>
      <c r="S47" s="430"/>
      <c r="T47" s="451"/>
      <c r="U47" s="451"/>
      <c r="V47" s="472"/>
      <c r="W47" s="472"/>
      <c r="X47" s="476" t="str">
        <f>Y46&amp;"-"&amp;AA46</f>
        <v>-</v>
      </c>
      <c r="Y47" s="477"/>
      <c r="Z47" s="214"/>
      <c r="AA47" s="477"/>
      <c r="AB47" s="214"/>
      <c r="AC47" s="472"/>
      <c r="AD47" s="472"/>
      <c r="AE47" s="476" t="str">
        <f>AF46&amp;"-"&amp;AH46</f>
        <v>-</v>
      </c>
      <c r="AF47" s="477"/>
      <c r="AG47" s="214"/>
      <c r="AH47" s="528"/>
      <c r="AI47" s="214"/>
      <c r="AJ47" s="635"/>
      <c r="AK47" s="634"/>
      <c r="AN47" s="151" t="str">
        <f>IF(T47="","",T47)</f>
        <v/>
      </c>
      <c r="AQ47" s="79">
        <v>0</v>
      </c>
    </row>
    <row customHeight="1" ht="21">
      <c r="A48" s="525" t="s">
        <v>309</v>
      </c>
      <c r="B48" s="525" t="s">
        <v>310</v>
      </c>
      <c r="C48" s="525" t="s">
        <v>311</v>
      </c>
      <c r="D48" s="525" t="s">
        <v>574</v>
      </c>
      <c r="E48" s="456"/>
      <c r="F48" s="456"/>
      <c r="G48" s="456"/>
      <c r="H48" s="456"/>
      <c r="I48" s="467"/>
      <c r="J48" s="162"/>
      <c r="R48" s="463"/>
      <c r="S48" s="479"/>
      <c r="T48" s="483" t="s">
        <v>564</v>
      </c>
      <c r="U48" s="204"/>
      <c r="V48" s="204"/>
      <c r="W48" s="204"/>
      <c r="X48" s="204"/>
      <c r="Y48" s="204"/>
      <c r="Z48" s="204"/>
      <c r="AA48" s="204"/>
      <c r="AB48" s="204"/>
      <c r="AC48" s="204"/>
      <c r="AD48" s="204"/>
      <c r="AE48" s="204"/>
      <c r="AF48" s="204"/>
      <c r="AG48" s="204"/>
      <c r="AH48" s="204"/>
      <c r="AI48" s="204"/>
      <c r="AJ48" s="204"/>
      <c r="AK48" s="455" t="s">
        <v>565</v>
      </c>
      <c r="AN48" s="151" t="str">
        <f>IF(T48="","",T48)</f>
        <v>Добавить значение признака дифференциации</v>
      </c>
      <c r="AQ48" s="79">
        <v>20</v>
      </c>
    </row>
    <row customHeight="1" ht="22.049999999999997">
      <c r="A49" s="525" t="s">
        <v>309</v>
      </c>
      <c r="B49" s="525" t="s">
        <v>310</v>
      </c>
      <c r="C49" s="525" t="s">
        <v>311</v>
      </c>
      <c r="D49" s="525" t="s">
        <v>574</v>
      </c>
      <c r="E49" s="456"/>
      <c r="F49" s="456"/>
      <c r="G49" s="456"/>
      <c r="H49" s="456"/>
      <c r="I49" s="162"/>
      <c r="R49" s="463"/>
      <c r="S49" s="479"/>
      <c r="T49" s="486" t="s">
        <v>490</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309</v>
      </c>
      <c r="B50" s="525" t="s">
        <v>310</v>
      </c>
      <c r="C50" s="525" t="s">
        <v>311</v>
      </c>
      <c r="D50" s="525" t="s">
        <v>574</v>
      </c>
      <c r="E50" s="456"/>
      <c r="F50" s="456"/>
      <c r="G50" s="456"/>
      <c r="H50" s="447"/>
      <c r="R50" s="448"/>
      <c r="S50" s="479"/>
      <c r="T50" s="637" t="s">
        <v>566</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309</v>
      </c>
      <c r="B51" s="135" t="s">
        <v>310</v>
      </c>
      <c r="E51" s="456"/>
      <c r="F51" s="447"/>
      <c r="T51" s="491" t="s">
        <v>493</v>
      </c>
      <c r="AN51" s="151" t="str">
        <f>IF(T51="","",T51)</f>
        <v>Добавить централизованную систему для дифференциации</v>
      </c>
      <c r="AQ51" s="138">
        <v>0</v>
      </c>
    </row>
    <row customHeight="1" ht="0">
      <c r="A52" s="135" t="s">
        <v>309</v>
      </c>
      <c r="E52" s="447"/>
      <c r="T52" s="491" t="s">
        <v>494</v>
      </c>
      <c r="AN52" s="151" t="str">
        <f>IF(T52="","",T52)</f>
        <v>Добавить территорию для дифференциации</v>
      </c>
      <c r="AQ52" s="138">
        <v>0</v>
      </c>
    </row>
    <row customHeight="1" ht="0">
      <c r="T53" s="491" t="s">
        <v>526</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C7AF1-929C-A233-633B-0.2E4F0FA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715" width="10.57421875" hidden="1"/>
    <col min="2" max="2" style="3716" width="11.00390625" hidden="1" customWidth="1"/>
    <col min="3" max="3" style="3717" width="10.57421875" hidden="1"/>
    <col min="4" max="4" style="3718" width="11.8515625" hidden="1" customWidth="1"/>
    <col min="5" max="5" style="3719" width="10.00390625" hidden="1" customWidth="1"/>
    <col min="6" max="6" style="3720" width="8.7109375" hidden="1" customWidth="1"/>
    <col min="7" max="7" style="3721" width="7.57421875" hidden="1" customWidth="1"/>
    <col min="8" max="8" style="3722" width="11.421875" hidden="1" customWidth="1"/>
    <col min="9" max="9" style="3723" width="14.140625" hidden="1" customWidth="1"/>
    <col min="10" max="10" style="3724" width="9.8515625" hidden="1" customWidth="1"/>
    <col min="11" max="11" style="3725" width="14.7109375" hidden="1" customWidth="1"/>
    <col min="12" max="12" style="3726" width="19.140625" hidden="1" customWidth="1"/>
    <col min="13" max="13" style="3727" width="12.28125" hidden="1" customWidth="1"/>
    <col min="14" max="14" style="3728" width="12.28125" hidden="1" customWidth="1"/>
    <col min="15" max="15" style="3729" width="23.421875" hidden="1" customWidth="1"/>
    <col min="16" max="16" style="3730" width="3.00390625" customWidth="1"/>
    <col min="17" max="17" style="3731" width="3.00390625" customWidth="1"/>
    <col min="18" max="18" style="3732" width="3.00390625" customWidth="1"/>
    <col min="19" max="19" style="3733" width="12.00390625" customWidth="1"/>
    <col min="20" max="20" style="3734" width="35.00390625" customWidth="1"/>
    <col min="21" max="21" style="3735" width="0.140625" customWidth="1"/>
    <col min="22" max="22" style="3736" width="24.7109375" hidden="1" customWidth="1"/>
    <col min="23" max="23" style="3737" width="24.7109375" hidden="1" customWidth="1"/>
    <col min="24" max="24" style="3738" width="24.7109375" hidden="1" customWidth="1"/>
    <col min="25" max="25" style="3739" width="11.7109375" hidden="1" customWidth="1"/>
    <col min="26" max="26" style="3740" width="3.7109375" hidden="1" customWidth="1"/>
    <col min="27" max="27" style="3741" width="11.7109375" hidden="1" customWidth="1"/>
    <col min="28" max="28" style="3742" width="8.57421875" hidden="1" customWidth="1"/>
    <col min="29" max="29" style="3743" width="24.7109375" customWidth="1"/>
    <col min="30" max="30" style="3744" width="24.00390625" customWidth="1"/>
    <col min="31" max="31" style="3745" width="24.00390625" customWidth="1"/>
    <col min="32" max="32" style="3746" width="11.00390625" customWidth="1"/>
    <col min="33" max="33" style="3747" width="3.7109375" customWidth="1"/>
    <col min="34" max="34" style="3748" width="11.00390625" customWidth="1"/>
    <col min="35" max="35" style="3749" width="8.57421875" hidden="1" customWidth="1"/>
    <col min="36" max="36" style="3750" width="4.00390625" customWidth="1"/>
    <col min="37" max="37" style="3751" width="115.00390625" customWidth="1"/>
    <col min="38" max="38" style="3752" width="10.00390625" customWidth="1"/>
    <col min="39" max="39" style="3753" width="10.00390625" customWidth="1"/>
    <col min="40" max="40" style="3754" width="10.00390625" customWidth="1"/>
    <col min="41" max="41" style="3755" width="10.00390625" customWidth="1"/>
    <col min="42" max="42" style="3756" width="10.00390625" customWidth="1"/>
    <col min="43" max="43" style="3757" width="10.57421875" hidden="1"/>
  </cols>
  <sheetData>
    <row customHeight="1" ht="22.5" hidden="1">
      <c r="AQ1" s="79" t="s">
        <v>14</v>
      </c>
    </row>
    <row customHeight="1" ht="23.25" hidden="1">
      <c r="E2" s="447">
        <v>1</v>
      </c>
      <c r="R2" s="448"/>
      <c r="S2" s="449">
        <f>INDEX(PT_DIFFERENTIATION_NUM_NTAR,MATCH(A2,PT_DIFFERENTIATION_NTAR_ID,0))</f>
      </c>
      <c r="T2" s="450" t="s">
        <v>209</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475</v>
      </c>
      <c r="U3" s="451"/>
      <c r="V3" s="452"/>
      <c r="W3" s="453"/>
      <c r="X3" s="453"/>
      <c r="Y3" s="453"/>
      <c r="Z3" s="453"/>
      <c r="AA3" s="453"/>
      <c r="AB3" s="454"/>
      <c r="AC3" s="452">
        <f>INDEX(PT_DIFFERENTIATION_TER,MATCH(B3,PT_DIFFERENTIATION_TER_ID,0))</f>
      </c>
      <c r="AD3" s="453"/>
      <c r="AE3" s="453"/>
      <c r="AF3" s="453"/>
      <c r="AG3" s="453"/>
      <c r="AH3" s="453"/>
      <c r="AI3" s="453"/>
      <c r="AJ3" s="454"/>
      <c r="AK3" s="455" t="s">
        <v>476</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559</v>
      </c>
      <c r="U4" s="451"/>
      <c r="V4" s="452"/>
      <c r="W4" s="453"/>
      <c r="X4" s="453"/>
      <c r="Y4" s="453"/>
      <c r="Z4" s="453"/>
      <c r="AA4" s="453"/>
      <c r="AB4" s="454"/>
      <c r="AC4" s="452">
        <f>INDEX(PT_DIFFERENTIATION_CS,MATCH(C4,PT_DIFFERENTIATION_CS_ID,0))</f>
      </c>
      <c r="AD4" s="453"/>
      <c r="AE4" s="453"/>
      <c r="AF4" s="453"/>
      <c r="AG4" s="453"/>
      <c r="AH4" s="453"/>
      <c r="AI4" s="453"/>
      <c r="AJ4" s="454"/>
      <c r="AK4" s="455" t="s">
        <v>560</v>
      </c>
      <c r="AN4" s="151" t="str">
        <f>IF(T4="","",T4)</f>
        <v>Наименование централизованной системы холодного водоснабжения</v>
      </c>
      <c r="AQ4" s="79">
        <v>0</v>
      </c>
    </row>
    <row customHeight="1" ht="23.25" hidden="1">
      <c r="E5" s="456"/>
      <c r="F5" s="456"/>
      <c r="G5" s="456"/>
      <c r="H5" s="456"/>
      <c r="I5" s="162">
        <f>S4&amp;".1"</f>
      </c>
      <c r="P5" s="136">
        <v>1</v>
      </c>
      <c r="R5" s="463"/>
      <c r="S5" s="449">
        <f>$I5</f>
      </c>
      <c r="T5" s="464" t="s">
        <v>561</v>
      </c>
      <c r="U5" s="451"/>
      <c r="V5" s="626"/>
      <c r="W5" s="627"/>
      <c r="X5" s="627"/>
      <c r="Y5" s="627"/>
      <c r="Z5" s="627"/>
      <c r="AA5" s="627"/>
      <c r="AB5" s="628"/>
      <c r="AC5" s="629"/>
      <c r="AD5" s="630"/>
      <c r="AE5" s="630"/>
      <c r="AF5" s="630"/>
      <c r="AG5" s="630"/>
      <c r="AH5" s="630"/>
      <c r="AI5" s="630"/>
      <c r="AJ5" s="631"/>
      <c r="AK5" s="455" t="s">
        <v>562</v>
      </c>
      <c r="AN5" s="151" t="str">
        <f>IF(T5="","",T5)</f>
        <v>Наименование признака дифференциации</v>
      </c>
      <c r="AQ5" s="79">
        <v>0</v>
      </c>
    </row>
    <row customHeight="1" ht="23.25" hidden="1">
      <c r="E6" s="456"/>
      <c r="F6" s="456"/>
      <c r="G6" s="456"/>
      <c r="H6" s="456"/>
      <c r="I6" s="467"/>
      <c r="J6" s="162">
        <f>I5&amp;".1"</f>
      </c>
      <c r="L6" s="462" t="s">
        <v>484</v>
      </c>
      <c r="Q6" s="136">
        <v>1</v>
      </c>
      <c r="R6" s="468"/>
      <c r="S6" s="449">
        <f>$J6</f>
      </c>
      <c r="T6" s="469" t="s">
        <v>485</v>
      </c>
      <c r="U6" s="451"/>
      <c r="V6" s="405"/>
      <c r="W6" s="465"/>
      <c r="X6" s="465"/>
      <c r="Y6" s="465"/>
      <c r="Z6" s="465"/>
      <c r="AA6" s="465"/>
      <c r="AB6" s="466"/>
      <c r="AC6" s="405"/>
      <c r="AD6" s="465"/>
      <c r="AE6" s="465"/>
      <c r="AF6" s="465"/>
      <c r="AG6" s="465"/>
      <c r="AH6" s="465"/>
      <c r="AI6" s="465"/>
      <c r="AJ6" s="466"/>
      <c r="AK6" s="570" t="s">
        <v>563</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564</v>
      </c>
      <c r="U9" s="204"/>
      <c r="V9" s="204"/>
      <c r="W9" s="204"/>
      <c r="X9" s="204"/>
      <c r="Y9" s="204"/>
      <c r="Z9" s="204"/>
      <c r="AA9" s="204"/>
      <c r="AB9" s="204"/>
      <c r="AC9" s="204"/>
      <c r="AD9" s="204"/>
      <c r="AE9" s="204"/>
      <c r="AF9" s="204"/>
      <c r="AG9" s="204"/>
      <c r="AH9" s="204"/>
      <c r="AI9" s="204"/>
      <c r="AJ9" s="204"/>
      <c r="AK9" s="455" t="s">
        <v>565</v>
      </c>
      <c r="AN9" s="151" t="str">
        <f>IF(T9="","",T9)</f>
        <v>Добавить значение признака дифференциации</v>
      </c>
      <c r="AQ9" s="79">
        <v>0</v>
      </c>
    </row>
    <row customHeight="1" ht="21" hidden="1">
      <c r="E10" s="456"/>
      <c r="F10" s="456"/>
      <c r="G10" s="456"/>
      <c r="H10" s="456"/>
      <c r="I10" s="162"/>
      <c r="R10" s="463"/>
      <c r="S10" s="479"/>
      <c r="T10" s="486" t="s">
        <v>490</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566</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493</v>
      </c>
      <c r="AN12" s="151" t="str">
        <f>IF(T12="","",T12)</f>
        <v>Добавить централизованную систему для дифференциации</v>
      </c>
      <c r="AQ12" s="138">
        <v>0</v>
      </c>
    </row>
    <row customHeight="1" ht="14.25" hidden="1">
      <c r="E13" s="447"/>
      <c r="T13" s="491" t="s">
        <v>494</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495</v>
      </c>
      <c r="Y18" s="496"/>
      <c r="AA18" s="496"/>
      <c r="AF18" s="496"/>
      <c r="AH18" s="496"/>
      <c r="AQ18" s="100">
        <v>0</v>
      </c>
    </row>
    <row customHeight="1" ht="14.25" hidden="1">
      <c r="AQ19" s="100">
        <v>0</v>
      </c>
    </row>
    <row customHeight="1" ht="12" hidden="1">
      <c r="O20" s="462" t="s">
        <v>496</v>
      </c>
      <c r="T20" s="100" t="s">
        <v>497</v>
      </c>
      <c r="Z20" s="218" t="s">
        <v>498</v>
      </c>
      <c r="AB20" s="218" t="s">
        <v>499</v>
      </c>
      <c r="AC20" s="100" t="s">
        <v>497</v>
      </c>
      <c r="AG20" s="218" t="s">
        <v>500</v>
      </c>
      <c r="AI20" s="218" t="s">
        <v>499</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501</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502</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503</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504</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505</v>
      </c>
      <c r="AI34" s="138" t="s">
        <v>505</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378</v>
      </c>
      <c r="T36" s="152"/>
      <c r="U36" s="152"/>
      <c r="V36" s="152"/>
      <c r="W36" s="152"/>
      <c r="X36" s="152"/>
      <c r="Y36" s="152"/>
      <c r="Z36" s="152"/>
      <c r="AA36" s="152"/>
      <c r="AB36" s="152"/>
      <c r="AC36" s="152"/>
      <c r="AD36" s="152"/>
      <c r="AE36" s="152"/>
      <c r="AF36" s="152"/>
      <c r="AG36" s="152"/>
      <c r="AH36" s="152"/>
      <c r="AI36" s="152"/>
      <c r="AJ36" s="152"/>
      <c r="AK36" s="152" t="s">
        <v>379</v>
      </c>
      <c r="AQ36" s="79">
        <v>14</v>
      </c>
    </row>
    <row customHeight="1" ht="14.699999999999998">
      <c r="Q37" s="497"/>
      <c r="R37" s="497"/>
      <c r="S37" s="449" t="s">
        <v>87</v>
      </c>
      <c r="T37" s="326" t="s">
        <v>506</v>
      </c>
      <c r="U37" s="506"/>
      <c r="V37" s="507" t="s">
        <v>507</v>
      </c>
      <c r="W37" s="508"/>
      <c r="X37" s="508"/>
      <c r="Y37" s="508"/>
      <c r="Z37" s="508"/>
      <c r="AA37" s="509"/>
      <c r="AB37" s="510" t="s">
        <v>508</v>
      </c>
      <c r="AC37" s="507" t="s">
        <v>507</v>
      </c>
      <c r="AD37" s="508"/>
      <c r="AE37" s="508"/>
      <c r="AF37" s="508"/>
      <c r="AG37" s="508"/>
      <c r="AH37" s="509"/>
      <c r="AI37" s="510" t="s">
        <v>509</v>
      </c>
      <c r="AJ37" s="511" t="s">
        <v>510</v>
      </c>
      <c r="AK37" s="152"/>
      <c r="AQ37" s="79">
        <v>14</v>
      </c>
    </row>
    <row customHeight="1" ht="35.699999999999996">
      <c r="Q38" s="497"/>
      <c r="R38" s="497"/>
      <c r="S38" s="449"/>
      <c r="T38" s="326"/>
      <c r="U38" s="512"/>
      <c r="V38" s="291" t="s">
        <v>567</v>
      </c>
      <c r="W38" s="84" t="s">
        <v>513</v>
      </c>
      <c r="X38" s="83"/>
      <c r="Y38" s="84" t="s">
        <v>514</v>
      </c>
      <c r="Z38" s="142"/>
      <c r="AA38" s="83"/>
      <c r="AB38" s="514"/>
      <c r="AC38" s="291" t="s">
        <v>567</v>
      </c>
      <c r="AD38" s="84" t="s">
        <v>513</v>
      </c>
      <c r="AE38" s="83"/>
      <c r="AF38" s="84" t="s">
        <v>514</v>
      </c>
      <c r="AG38" s="142"/>
      <c r="AH38" s="83"/>
      <c r="AI38" s="514"/>
      <c r="AJ38" s="515"/>
      <c r="AK38" s="152"/>
      <c r="AQ38" s="79">
        <v>34</v>
      </c>
    </row>
    <row customHeight="1" ht="35.699999999999996">
      <c r="B39" s="218" t="s">
        <v>221</v>
      </c>
      <c r="C39" s="218" t="s">
        <v>222</v>
      </c>
      <c r="D39" s="218" t="s">
        <v>223</v>
      </c>
      <c r="E39" s="462" t="s">
        <v>515</v>
      </c>
      <c r="F39" s="462" t="s">
        <v>516</v>
      </c>
      <c r="G39" s="462" t="s">
        <v>517</v>
      </c>
      <c r="I39" s="462" t="s">
        <v>568</v>
      </c>
      <c r="J39" s="462" t="s">
        <v>520</v>
      </c>
      <c r="K39" s="462" t="s">
        <v>569</v>
      </c>
      <c r="L39" s="462" t="s">
        <v>496</v>
      </c>
      <c r="Q39" s="497"/>
      <c r="R39" s="497"/>
      <c r="S39" s="449"/>
      <c r="T39" s="326"/>
      <c r="U39" s="516"/>
      <c r="V39" s="291" t="s">
        <v>570</v>
      </c>
      <c r="W39" s="246" t="s">
        <v>571</v>
      </c>
      <c r="X39" s="246" t="s">
        <v>572</v>
      </c>
      <c r="Y39" s="246" t="s">
        <v>524</v>
      </c>
      <c r="Z39" s="388" t="s">
        <v>525</v>
      </c>
      <c r="AA39" s="390"/>
      <c r="AB39" s="517"/>
      <c r="AC39" s="291" t="s">
        <v>570</v>
      </c>
      <c r="AD39" s="246" t="s">
        <v>571</v>
      </c>
      <c r="AE39" s="246" t="s">
        <v>572</v>
      </c>
      <c r="AF39" s="246" t="s">
        <v>524</v>
      </c>
      <c r="AG39" s="388" t="s">
        <v>525</v>
      </c>
      <c r="AH39" s="390"/>
      <c r="AI39" s="517"/>
      <c r="AJ39" s="518"/>
      <c r="AK39" s="152"/>
      <c r="AQ39" s="79">
        <v>34</v>
      </c>
    </row>
    <row customHeight="1" ht="0">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314</v>
      </c>
      <c r="E41" s="447">
        <v>1</v>
      </c>
      <c r="R41" s="448"/>
      <c r="S41" s="449">
        <f>INDEX(PT_DIFFERENTIATION_NUM_NTAR,MATCH(A41,PT_DIFFERENTIATION_NTAR_ID,0))</f>
        <v>0</v>
      </c>
      <c r="T41" s="450" t="s">
        <v>209</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314</v>
      </c>
      <c r="B42" s="525" t="s">
        <v>315</v>
      </c>
      <c r="E42" s="456"/>
      <c r="F42" s="447">
        <v>1</v>
      </c>
      <c r="Q42" s="457"/>
      <c r="R42" s="458"/>
      <c r="S42" s="449" t="str">
        <f>INDEX(PT_DIFFERENTIATION_NUM_TER,MATCH(B42,PT_DIFFERENTIATION_TER_ID,0))</f>
        <v>.</v>
      </c>
      <c r="T42" s="459" t="s">
        <v>475</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476</v>
      </c>
      <c r="AN42" s="151" t="str">
        <f>IF(T42="","",T42)</f>
        <v>Территория действия тарифа</v>
      </c>
      <c r="AQ42" s="79">
        <v>23</v>
      </c>
    </row>
    <row customHeight="1" ht="24">
      <c r="A43" s="525" t="s">
        <v>314</v>
      </c>
      <c r="B43" s="525" t="s">
        <v>315</v>
      </c>
      <c r="C43" s="525" t="s">
        <v>316</v>
      </c>
      <c r="E43" s="456"/>
      <c r="F43" s="456"/>
      <c r="G43" s="447">
        <v>1</v>
      </c>
      <c r="Q43" s="457"/>
      <c r="R43" s="458"/>
      <c r="S43" s="449" t="str">
        <f>INDEX(PT_DIFFERENTIATION_NUM_CS,MATCH(C43,PT_DIFFERENTIATION_CS_ID,0))</f>
        <v>..</v>
      </c>
      <c r="T43" s="460" t="s">
        <v>559</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560</v>
      </c>
      <c r="AN43" s="151" t="str">
        <f>IF(T43="","",T43)</f>
        <v>Наименование централизованной системы холодного водоснабжения</v>
      </c>
      <c r="AQ43" s="79">
        <v>23</v>
      </c>
    </row>
    <row customHeight="1" ht="24">
      <c r="A44" s="525" t="s">
        <v>314</v>
      </c>
      <c r="B44" s="525" t="s">
        <v>315</v>
      </c>
      <c r="C44" s="525" t="s">
        <v>316</v>
      </c>
      <c r="D44" s="525" t="s">
        <v>575</v>
      </c>
      <c r="E44" s="456"/>
      <c r="F44" s="456"/>
      <c r="G44" s="456"/>
      <c r="H44" s="456"/>
      <c r="I44" s="162" t="str">
        <f>S43&amp;".1"</f>
        <v>...1</v>
      </c>
      <c r="P44" s="136">
        <v>1</v>
      </c>
      <c r="R44" s="463"/>
      <c r="S44" s="449" t="str">
        <f>$I44</f>
        <v>...1</v>
      </c>
      <c r="T44" s="464" t="s">
        <v>561</v>
      </c>
      <c r="U44" s="451"/>
      <c r="V44" s="626"/>
      <c r="W44" s="627"/>
      <c r="X44" s="627"/>
      <c r="Y44" s="627"/>
      <c r="Z44" s="627"/>
      <c r="AA44" s="627"/>
      <c r="AB44" s="628"/>
      <c r="AC44" s="629"/>
      <c r="AD44" s="630"/>
      <c r="AE44" s="630"/>
      <c r="AF44" s="630"/>
      <c r="AG44" s="630"/>
      <c r="AH44" s="630"/>
      <c r="AI44" s="630"/>
      <c r="AJ44" s="631"/>
      <c r="AK44" s="455" t="s">
        <v>562</v>
      </c>
      <c r="AN44" s="151" t="str">
        <f>IF(T44="","",T44)</f>
        <v>Наименование признака дифференциации</v>
      </c>
      <c r="AQ44" s="79">
        <v>23</v>
      </c>
    </row>
    <row customHeight="1" ht="24">
      <c r="A45" s="525" t="s">
        <v>314</v>
      </c>
      <c r="B45" s="525" t="s">
        <v>315</v>
      </c>
      <c r="C45" s="525" t="s">
        <v>316</v>
      </c>
      <c r="D45" s="525" t="s">
        <v>575</v>
      </c>
      <c r="E45" s="456"/>
      <c r="F45" s="456"/>
      <c r="G45" s="456"/>
      <c r="H45" s="456"/>
      <c r="I45" s="467"/>
      <c r="J45" s="162" t="str">
        <f>I44&amp;".1"</f>
        <v>...1.1</v>
      </c>
      <c r="L45" s="462" t="s">
        <v>484</v>
      </c>
      <c r="Q45" s="136">
        <v>1</v>
      </c>
      <c r="R45" s="468"/>
      <c r="S45" s="449" t="str">
        <f>$J45</f>
        <v>...1.1</v>
      </c>
      <c r="T45" s="469" t="s">
        <v>485</v>
      </c>
      <c r="U45" s="451"/>
      <c r="V45" s="405"/>
      <c r="W45" s="465"/>
      <c r="X45" s="465"/>
      <c r="Y45" s="465"/>
      <c r="Z45" s="465"/>
      <c r="AA45" s="465"/>
      <c r="AB45" s="466"/>
      <c r="AC45" s="405"/>
      <c r="AD45" s="465"/>
      <c r="AE45" s="465"/>
      <c r="AF45" s="465"/>
      <c r="AG45" s="465"/>
      <c r="AH45" s="465"/>
      <c r="AI45" s="465"/>
      <c r="AJ45" s="466"/>
      <c r="AK45" s="570" t="s">
        <v>563</v>
      </c>
      <c r="AN45" s="151" t="str">
        <f>IF(T45="","",T45)</f>
        <v>Группа потребителей</v>
      </c>
      <c r="AQ45" s="79">
        <v>23</v>
      </c>
    </row>
    <row customHeight="1" ht="24">
      <c r="A46" s="525" t="s">
        <v>314</v>
      </c>
      <c r="B46" s="525" t="s">
        <v>315</v>
      </c>
      <c r="C46" s="525" t="s">
        <v>316</v>
      </c>
      <c r="D46" s="525" t="s">
        <v>575</v>
      </c>
      <c r="E46" s="456"/>
      <c r="F46" s="456"/>
      <c r="G46" s="456"/>
      <c r="H46" s="456"/>
      <c r="I46" s="467"/>
      <c r="J46" s="467"/>
      <c r="K46" s="162" t="str">
        <f>J45&amp;".1"</f>
        <v>...1.1.1</v>
      </c>
      <c r="R46" s="468">
        <v>1</v>
      </c>
      <c r="S46" s="449" t="str">
        <f>$K46</f>
        <v>...1.1.1</v>
      </c>
      <c r="T46" s="632"/>
      <c r="U46" s="451"/>
      <c r="V46" s="471"/>
      <c r="W46" s="471"/>
      <c r="X46" s="473"/>
      <c r="Y46" s="474"/>
      <c r="Z46" s="214" t="s">
        <v>61</v>
      </c>
      <c r="AA46" s="474"/>
      <c r="AB46" s="214" t="s">
        <v>61</v>
      </c>
      <c r="AC46" s="471"/>
      <c r="AD46" s="471"/>
      <c r="AE46" s="473"/>
      <c r="AF46" s="474"/>
      <c r="AG46" s="214" t="s">
        <v>61</v>
      </c>
      <c r="AH46" s="526"/>
      <c r="AI46" s="214" t="s">
        <v>61</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314</v>
      </c>
      <c r="B47" s="525" t="s">
        <v>315</v>
      </c>
      <c r="C47" s="525" t="s">
        <v>316</v>
      </c>
      <c r="D47" s="525" t="s">
        <v>575</v>
      </c>
      <c r="E47" s="456"/>
      <c r="F47" s="456"/>
      <c r="G47" s="456"/>
      <c r="H47" s="456"/>
      <c r="I47" s="467"/>
      <c r="J47" s="467"/>
      <c r="K47" s="162"/>
      <c r="R47" s="468"/>
      <c r="S47" s="430"/>
      <c r="T47" s="451"/>
      <c r="U47" s="451"/>
      <c r="V47" s="472"/>
      <c r="W47" s="472"/>
      <c r="X47" s="476" t="str">
        <f>Y46&amp;"-"&amp;AA46</f>
        <v>-</v>
      </c>
      <c r="Y47" s="477"/>
      <c r="Z47" s="214"/>
      <c r="AA47" s="477"/>
      <c r="AB47" s="214"/>
      <c r="AC47" s="472"/>
      <c r="AD47" s="472"/>
      <c r="AE47" s="476" t="str">
        <f>AF46&amp;"-"&amp;AH46</f>
        <v>-</v>
      </c>
      <c r="AF47" s="477"/>
      <c r="AG47" s="214"/>
      <c r="AH47" s="528"/>
      <c r="AI47" s="214"/>
      <c r="AJ47" s="635"/>
      <c r="AK47" s="634"/>
      <c r="AN47" s="151" t="str">
        <f>IF(T47="","",T47)</f>
        <v/>
      </c>
      <c r="AQ47" s="79">
        <v>0</v>
      </c>
    </row>
    <row customHeight="1" ht="21">
      <c r="A48" s="525" t="s">
        <v>314</v>
      </c>
      <c r="B48" s="525" t="s">
        <v>315</v>
      </c>
      <c r="C48" s="525" t="s">
        <v>316</v>
      </c>
      <c r="D48" s="525" t="s">
        <v>575</v>
      </c>
      <c r="E48" s="456"/>
      <c r="F48" s="456"/>
      <c r="G48" s="456"/>
      <c r="H48" s="456"/>
      <c r="I48" s="467"/>
      <c r="J48" s="162"/>
      <c r="R48" s="463"/>
      <c r="S48" s="479"/>
      <c r="T48" s="483" t="s">
        <v>564</v>
      </c>
      <c r="U48" s="204"/>
      <c r="V48" s="204"/>
      <c r="W48" s="204"/>
      <c r="X48" s="204"/>
      <c r="Y48" s="204"/>
      <c r="Z48" s="204"/>
      <c r="AA48" s="204"/>
      <c r="AB48" s="204"/>
      <c r="AC48" s="204"/>
      <c r="AD48" s="204"/>
      <c r="AE48" s="204"/>
      <c r="AF48" s="204"/>
      <c r="AG48" s="204"/>
      <c r="AH48" s="204"/>
      <c r="AI48" s="204"/>
      <c r="AJ48" s="204"/>
      <c r="AK48" s="455" t="s">
        <v>565</v>
      </c>
      <c r="AN48" s="151" t="str">
        <f>IF(T48="","",T48)</f>
        <v>Добавить значение признака дифференциации</v>
      </c>
      <c r="AQ48" s="79">
        <v>20</v>
      </c>
    </row>
    <row customHeight="1" ht="22.049999999999997">
      <c r="A49" s="525" t="s">
        <v>314</v>
      </c>
      <c r="B49" s="525" t="s">
        <v>315</v>
      </c>
      <c r="C49" s="525" t="s">
        <v>316</v>
      </c>
      <c r="D49" s="525" t="s">
        <v>575</v>
      </c>
      <c r="E49" s="456"/>
      <c r="F49" s="456"/>
      <c r="G49" s="456"/>
      <c r="H49" s="456"/>
      <c r="I49" s="162"/>
      <c r="R49" s="463"/>
      <c r="S49" s="479"/>
      <c r="T49" s="486" t="s">
        <v>490</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314</v>
      </c>
      <c r="B50" s="525" t="s">
        <v>315</v>
      </c>
      <c r="C50" s="525" t="s">
        <v>316</v>
      </c>
      <c r="D50" s="525" t="s">
        <v>575</v>
      </c>
      <c r="E50" s="456"/>
      <c r="F50" s="456"/>
      <c r="G50" s="456"/>
      <c r="H50" s="447"/>
      <c r="R50" s="448"/>
      <c r="S50" s="479"/>
      <c r="T50" s="637" t="s">
        <v>566</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314</v>
      </c>
      <c r="B51" s="135" t="s">
        <v>315</v>
      </c>
      <c r="E51" s="456"/>
      <c r="F51" s="447"/>
      <c r="T51" s="491" t="s">
        <v>493</v>
      </c>
      <c r="AN51" s="151" t="str">
        <f>IF(T51="","",T51)</f>
        <v>Добавить централизованную систему для дифференциации</v>
      </c>
      <c r="AQ51" s="138">
        <v>0</v>
      </c>
    </row>
    <row customHeight="1" ht="0">
      <c r="A52" s="135" t="s">
        <v>314</v>
      </c>
      <c r="E52" s="447"/>
      <c r="T52" s="491" t="s">
        <v>494</v>
      </c>
      <c r="AN52" s="151" t="str">
        <f>IF(T52="","",T52)</f>
        <v>Добавить территорию для дифференциации</v>
      </c>
      <c r="AQ52" s="138">
        <v>0</v>
      </c>
    </row>
    <row customHeight="1" ht="0">
      <c r="T53" s="491" t="s">
        <v>526</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66673D-2A7F-4102-DD12-0.F729CFA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758" width="10.57421875" hidden="1"/>
    <col min="2" max="2" style="3759" width="11.00390625" hidden="1" customWidth="1"/>
    <col min="3" max="3" style="3760" width="10.57421875" hidden="1"/>
    <col min="4" max="4" style="3761" width="11.8515625" hidden="1" customWidth="1"/>
    <col min="5" max="5" style="3762" width="10.00390625" hidden="1" customWidth="1"/>
    <col min="6" max="6" style="3763" width="8.7109375" hidden="1" customWidth="1"/>
    <col min="7" max="7" style="3764" width="7.57421875" hidden="1" customWidth="1"/>
    <col min="8" max="8" style="3765" width="11.421875" hidden="1" customWidth="1"/>
    <col min="9" max="9" style="3766" width="14.140625" hidden="1" customWidth="1"/>
    <col min="10" max="10" style="3767" width="9.8515625" hidden="1" customWidth="1"/>
    <col min="11" max="11" style="3768" width="14.7109375" hidden="1" customWidth="1"/>
    <col min="12" max="12" style="3769" width="19.140625" hidden="1" customWidth="1"/>
    <col min="13" max="13" style="3770" width="12.28125" hidden="1" customWidth="1"/>
    <col min="14" max="14" style="3771" width="12.28125" hidden="1" customWidth="1"/>
    <col min="15" max="15" style="3772" width="23.421875" hidden="1" customWidth="1"/>
    <col min="16" max="16" style="3773" width="3.00390625" customWidth="1"/>
    <col min="17" max="17" style="3774" width="3.00390625" customWidth="1"/>
    <col min="18" max="18" style="3775" width="3.00390625" customWidth="1"/>
    <col min="19" max="19" style="3776" width="12.00390625" customWidth="1"/>
    <col min="20" max="20" style="3777" width="35.00390625" customWidth="1"/>
    <col min="21" max="21" style="3778" width="0.140625" customWidth="1"/>
    <col min="22" max="22" style="3779" width="24.7109375" hidden="1" customWidth="1"/>
    <col min="23" max="23" style="3780" width="24.7109375" hidden="1" customWidth="1"/>
    <col min="24" max="24" style="3781" width="24.7109375" hidden="1" customWidth="1"/>
    <col min="25" max="25" style="3782" width="11.7109375" hidden="1" customWidth="1"/>
    <col min="26" max="26" style="3783" width="3.7109375" hidden="1" customWidth="1"/>
    <col min="27" max="27" style="3784" width="11.7109375" hidden="1" customWidth="1"/>
    <col min="28" max="28" style="3785" width="8.57421875" hidden="1" customWidth="1"/>
    <col min="29" max="29" style="3786" width="24.7109375" customWidth="1"/>
    <col min="30" max="30" style="3787" width="24.00390625" customWidth="1"/>
    <col min="31" max="31" style="3788" width="24.00390625" customWidth="1"/>
    <col min="32" max="32" style="3789" width="11.00390625" customWidth="1"/>
    <col min="33" max="33" style="3790" width="3.7109375" customWidth="1"/>
    <col min="34" max="34" style="3791" width="11.00390625" customWidth="1"/>
    <col min="35" max="35" style="3792" width="8.57421875" hidden="1" customWidth="1"/>
    <col min="36" max="36" style="3793" width="4.00390625" customWidth="1"/>
    <col min="37" max="37" style="3794" width="115.00390625" customWidth="1"/>
    <col min="38" max="38" style="3795" width="10.00390625" customWidth="1"/>
    <col min="39" max="39" style="3796" width="10.00390625" customWidth="1"/>
    <col min="40" max="40" style="3797" width="10.00390625" customWidth="1"/>
    <col min="41" max="41" style="3798" width="10.00390625" customWidth="1"/>
    <col min="42" max="42" style="3799" width="10.00390625" customWidth="1"/>
    <col min="43" max="43" style="3800" width="10.57421875" hidden="1"/>
  </cols>
  <sheetData>
    <row customHeight="1" ht="22.5" hidden="1">
      <c r="AQ1" s="79" t="s">
        <v>14</v>
      </c>
    </row>
    <row customHeight="1" ht="23.25" hidden="1">
      <c r="E2" s="447">
        <v>1</v>
      </c>
      <c r="R2" s="448"/>
      <c r="S2" s="449">
        <f>INDEX(PT_DIFFERENTIATION_NUM_NTAR,MATCH(A2,PT_DIFFERENTIATION_NTAR_ID,0))</f>
      </c>
      <c r="T2" s="450" t="s">
        <v>209</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475</v>
      </c>
      <c r="U3" s="451"/>
      <c r="V3" s="452"/>
      <c r="W3" s="453"/>
      <c r="X3" s="453"/>
      <c r="Y3" s="453"/>
      <c r="Z3" s="453"/>
      <c r="AA3" s="453"/>
      <c r="AB3" s="454"/>
      <c r="AC3" s="452">
        <f>INDEX(PT_DIFFERENTIATION_TER,MATCH(B3,PT_DIFFERENTIATION_TER_ID,0))</f>
      </c>
      <c r="AD3" s="453"/>
      <c r="AE3" s="453"/>
      <c r="AF3" s="453"/>
      <c r="AG3" s="453"/>
      <c r="AH3" s="453"/>
      <c r="AI3" s="453"/>
      <c r="AJ3" s="454"/>
      <c r="AK3" s="455" t="s">
        <v>476</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559</v>
      </c>
      <c r="U4" s="451"/>
      <c r="V4" s="452"/>
      <c r="W4" s="453"/>
      <c r="X4" s="453"/>
      <c r="Y4" s="453"/>
      <c r="Z4" s="453"/>
      <c r="AA4" s="453"/>
      <c r="AB4" s="454"/>
      <c r="AC4" s="452">
        <f>INDEX(PT_DIFFERENTIATION_CS,MATCH(C4,PT_DIFFERENTIATION_CS_ID,0))</f>
      </c>
      <c r="AD4" s="453"/>
      <c r="AE4" s="453"/>
      <c r="AF4" s="453"/>
      <c r="AG4" s="453"/>
      <c r="AH4" s="453"/>
      <c r="AI4" s="453"/>
      <c r="AJ4" s="454"/>
      <c r="AK4" s="455" t="s">
        <v>560</v>
      </c>
      <c r="AN4" s="151" t="str">
        <f>IF(T4="","",T4)</f>
        <v>Наименование централизованной системы холодного водоснабжения</v>
      </c>
      <c r="AQ4" s="79">
        <v>0</v>
      </c>
    </row>
    <row customHeight="1" ht="23.25" hidden="1">
      <c r="E5" s="456"/>
      <c r="F5" s="456"/>
      <c r="G5" s="456"/>
      <c r="H5" s="456"/>
      <c r="I5" s="162">
        <f>S4&amp;".1"</f>
      </c>
      <c r="P5" s="136">
        <v>1</v>
      </c>
      <c r="R5" s="463"/>
      <c r="S5" s="449">
        <f>$I5</f>
      </c>
      <c r="T5" s="464" t="s">
        <v>561</v>
      </c>
      <c r="U5" s="451"/>
      <c r="V5" s="626"/>
      <c r="W5" s="627"/>
      <c r="X5" s="627"/>
      <c r="Y5" s="627"/>
      <c r="Z5" s="627"/>
      <c r="AA5" s="627"/>
      <c r="AB5" s="628"/>
      <c r="AC5" s="629"/>
      <c r="AD5" s="630"/>
      <c r="AE5" s="630"/>
      <c r="AF5" s="630"/>
      <c r="AG5" s="630"/>
      <c r="AH5" s="630"/>
      <c r="AI5" s="630"/>
      <c r="AJ5" s="631"/>
      <c r="AK5" s="455" t="s">
        <v>562</v>
      </c>
      <c r="AN5" s="151" t="str">
        <f>IF(T5="","",T5)</f>
        <v>Наименование признака дифференциации</v>
      </c>
      <c r="AQ5" s="79">
        <v>0</v>
      </c>
    </row>
    <row customHeight="1" ht="23.25" hidden="1">
      <c r="E6" s="456"/>
      <c r="F6" s="456"/>
      <c r="G6" s="456"/>
      <c r="H6" s="456"/>
      <c r="I6" s="467"/>
      <c r="J6" s="162">
        <f>I5&amp;".1"</f>
      </c>
      <c r="L6" s="462" t="s">
        <v>484</v>
      </c>
      <c r="Q6" s="136">
        <v>1</v>
      </c>
      <c r="R6" s="468"/>
      <c r="S6" s="449">
        <f>$J6</f>
      </c>
      <c r="T6" s="469" t="s">
        <v>485</v>
      </c>
      <c r="U6" s="451"/>
      <c r="V6" s="405"/>
      <c r="W6" s="465"/>
      <c r="X6" s="465"/>
      <c r="Y6" s="465"/>
      <c r="Z6" s="465"/>
      <c r="AA6" s="465"/>
      <c r="AB6" s="466"/>
      <c r="AC6" s="405"/>
      <c r="AD6" s="465"/>
      <c r="AE6" s="465"/>
      <c r="AF6" s="465"/>
      <c r="AG6" s="465"/>
      <c r="AH6" s="465"/>
      <c r="AI6" s="465"/>
      <c r="AJ6" s="466"/>
      <c r="AK6" s="570" t="s">
        <v>563</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564</v>
      </c>
      <c r="U9" s="204"/>
      <c r="V9" s="204"/>
      <c r="W9" s="204"/>
      <c r="X9" s="204"/>
      <c r="Y9" s="204"/>
      <c r="Z9" s="204"/>
      <c r="AA9" s="204"/>
      <c r="AB9" s="204"/>
      <c r="AC9" s="204"/>
      <c r="AD9" s="204"/>
      <c r="AE9" s="204"/>
      <c r="AF9" s="204"/>
      <c r="AG9" s="204"/>
      <c r="AH9" s="204"/>
      <c r="AI9" s="204"/>
      <c r="AJ9" s="204"/>
      <c r="AK9" s="455" t="s">
        <v>565</v>
      </c>
      <c r="AN9" s="151" t="str">
        <f>IF(T9="","",T9)</f>
        <v>Добавить значение признака дифференциации</v>
      </c>
      <c r="AQ9" s="79">
        <v>0</v>
      </c>
    </row>
    <row customHeight="1" ht="21" hidden="1">
      <c r="E10" s="456"/>
      <c r="F10" s="456"/>
      <c r="G10" s="456"/>
      <c r="H10" s="456"/>
      <c r="I10" s="162"/>
      <c r="R10" s="463"/>
      <c r="S10" s="479"/>
      <c r="T10" s="486" t="s">
        <v>490</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566</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493</v>
      </c>
      <c r="AN12" s="151" t="str">
        <f>IF(T12="","",T12)</f>
        <v>Добавить централизованную систему для дифференциации</v>
      </c>
      <c r="AQ12" s="138">
        <v>0</v>
      </c>
    </row>
    <row customHeight="1" ht="14.25" hidden="1">
      <c r="E13" s="447"/>
      <c r="T13" s="491" t="s">
        <v>494</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495</v>
      </c>
      <c r="Y18" s="496"/>
      <c r="AA18" s="496"/>
      <c r="AF18" s="496"/>
      <c r="AH18" s="496"/>
      <c r="AQ18" s="100">
        <v>0</v>
      </c>
    </row>
    <row customHeight="1" ht="14.25" hidden="1">
      <c r="AQ19" s="100">
        <v>0</v>
      </c>
    </row>
    <row customHeight="1" ht="12" hidden="1">
      <c r="O20" s="462" t="s">
        <v>496</v>
      </c>
      <c r="T20" s="100" t="s">
        <v>497</v>
      </c>
      <c r="Z20" s="218" t="s">
        <v>498</v>
      </c>
      <c r="AB20" s="218" t="s">
        <v>499</v>
      </c>
      <c r="AC20" s="100" t="s">
        <v>497</v>
      </c>
      <c r="AG20" s="218" t="s">
        <v>500</v>
      </c>
      <c r="AI20" s="218" t="s">
        <v>499</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501</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502</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503</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504</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505</v>
      </c>
      <c r="AI34" s="138" t="s">
        <v>505</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378</v>
      </c>
      <c r="T36" s="152"/>
      <c r="U36" s="152"/>
      <c r="V36" s="152"/>
      <c r="W36" s="152"/>
      <c r="X36" s="152"/>
      <c r="Y36" s="152"/>
      <c r="Z36" s="152"/>
      <c r="AA36" s="152"/>
      <c r="AB36" s="152"/>
      <c r="AC36" s="152"/>
      <c r="AD36" s="152"/>
      <c r="AE36" s="152"/>
      <c r="AF36" s="152"/>
      <c r="AG36" s="152"/>
      <c r="AH36" s="152"/>
      <c r="AI36" s="152"/>
      <c r="AJ36" s="152"/>
      <c r="AK36" s="152" t="s">
        <v>379</v>
      </c>
      <c r="AQ36" s="79">
        <v>14</v>
      </c>
    </row>
    <row customHeight="1" ht="14.699999999999998">
      <c r="Q37" s="497"/>
      <c r="R37" s="497"/>
      <c r="S37" s="449" t="s">
        <v>87</v>
      </c>
      <c r="T37" s="326" t="s">
        <v>506</v>
      </c>
      <c r="U37" s="506"/>
      <c r="V37" s="507" t="s">
        <v>507</v>
      </c>
      <c r="W37" s="508"/>
      <c r="X37" s="508"/>
      <c r="Y37" s="508"/>
      <c r="Z37" s="508"/>
      <c r="AA37" s="509"/>
      <c r="AB37" s="510" t="s">
        <v>508</v>
      </c>
      <c r="AC37" s="507" t="s">
        <v>507</v>
      </c>
      <c r="AD37" s="508"/>
      <c r="AE37" s="508"/>
      <c r="AF37" s="508"/>
      <c r="AG37" s="508"/>
      <c r="AH37" s="509"/>
      <c r="AI37" s="510" t="s">
        <v>509</v>
      </c>
      <c r="AJ37" s="511" t="s">
        <v>510</v>
      </c>
      <c r="AK37" s="152"/>
      <c r="AQ37" s="79">
        <v>14</v>
      </c>
    </row>
    <row customHeight="1" ht="35.699999999999996">
      <c r="Q38" s="497"/>
      <c r="R38" s="497"/>
      <c r="S38" s="449"/>
      <c r="T38" s="326"/>
      <c r="U38" s="512"/>
      <c r="V38" s="291" t="s">
        <v>567</v>
      </c>
      <c r="W38" s="84" t="s">
        <v>513</v>
      </c>
      <c r="X38" s="83"/>
      <c r="Y38" s="84" t="s">
        <v>514</v>
      </c>
      <c r="Z38" s="142"/>
      <c r="AA38" s="83"/>
      <c r="AB38" s="514"/>
      <c r="AC38" s="291" t="s">
        <v>567</v>
      </c>
      <c r="AD38" s="84" t="s">
        <v>513</v>
      </c>
      <c r="AE38" s="83"/>
      <c r="AF38" s="84" t="s">
        <v>514</v>
      </c>
      <c r="AG38" s="142"/>
      <c r="AH38" s="83"/>
      <c r="AI38" s="514"/>
      <c r="AJ38" s="515"/>
      <c r="AK38" s="152"/>
      <c r="AQ38" s="79">
        <v>34</v>
      </c>
    </row>
    <row customHeight="1" ht="35.699999999999996">
      <c r="B39" s="218" t="s">
        <v>221</v>
      </c>
      <c r="C39" s="218" t="s">
        <v>222</v>
      </c>
      <c r="D39" s="218" t="s">
        <v>223</v>
      </c>
      <c r="E39" s="462" t="s">
        <v>515</v>
      </c>
      <c r="F39" s="462" t="s">
        <v>516</v>
      </c>
      <c r="G39" s="462" t="s">
        <v>517</v>
      </c>
      <c r="I39" s="462" t="s">
        <v>568</v>
      </c>
      <c r="J39" s="462" t="s">
        <v>520</v>
      </c>
      <c r="K39" s="462" t="s">
        <v>569</v>
      </c>
      <c r="L39" s="462" t="s">
        <v>496</v>
      </c>
      <c r="Q39" s="497"/>
      <c r="R39" s="497"/>
      <c r="S39" s="449"/>
      <c r="T39" s="326"/>
      <c r="U39" s="516"/>
      <c r="V39" s="291" t="s">
        <v>570</v>
      </c>
      <c r="W39" s="246" t="s">
        <v>571</v>
      </c>
      <c r="X39" s="246" t="s">
        <v>572</v>
      </c>
      <c r="Y39" s="246" t="s">
        <v>524</v>
      </c>
      <c r="Z39" s="388" t="s">
        <v>525</v>
      </c>
      <c r="AA39" s="390"/>
      <c r="AB39" s="517"/>
      <c r="AC39" s="291" t="s">
        <v>570</v>
      </c>
      <c r="AD39" s="246" t="s">
        <v>571</v>
      </c>
      <c r="AE39" s="246" t="s">
        <v>572</v>
      </c>
      <c r="AF39" s="246" t="s">
        <v>524</v>
      </c>
      <c r="AG39" s="388" t="s">
        <v>525</v>
      </c>
      <c r="AH39" s="390"/>
      <c r="AI39" s="517"/>
      <c r="AJ39" s="518"/>
      <c r="AK39" s="152"/>
      <c r="AQ39" s="79">
        <v>34</v>
      </c>
    </row>
    <row customHeight="1" ht="0">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319</v>
      </c>
      <c r="E41" s="447">
        <v>1</v>
      </c>
      <c r="R41" s="448"/>
      <c r="S41" s="449">
        <f>INDEX(PT_DIFFERENTIATION_NUM_NTAR,MATCH(A41,PT_DIFFERENTIATION_NTAR_ID,0))</f>
        <v>0</v>
      </c>
      <c r="T41" s="450" t="s">
        <v>209</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319</v>
      </c>
      <c r="B42" s="525" t="s">
        <v>320</v>
      </c>
      <c r="E42" s="456"/>
      <c r="F42" s="447">
        <v>1</v>
      </c>
      <c r="Q42" s="457"/>
      <c r="R42" s="458"/>
      <c r="S42" s="449" t="str">
        <f>INDEX(PT_DIFFERENTIATION_NUM_TER,MATCH(B42,PT_DIFFERENTIATION_TER_ID,0))</f>
        <v>.</v>
      </c>
      <c r="T42" s="459" t="s">
        <v>475</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476</v>
      </c>
      <c r="AN42" s="151" t="str">
        <f>IF(T42="","",T42)</f>
        <v>Территория действия тарифа</v>
      </c>
      <c r="AQ42" s="79">
        <v>23</v>
      </c>
    </row>
    <row customHeight="1" ht="24">
      <c r="A43" s="525" t="s">
        <v>319</v>
      </c>
      <c r="B43" s="525" t="s">
        <v>320</v>
      </c>
      <c r="C43" s="525" t="s">
        <v>321</v>
      </c>
      <c r="E43" s="456"/>
      <c r="F43" s="456"/>
      <c r="G43" s="447">
        <v>1</v>
      </c>
      <c r="Q43" s="457"/>
      <c r="R43" s="458"/>
      <c r="S43" s="449" t="str">
        <f>INDEX(PT_DIFFERENTIATION_NUM_CS,MATCH(C43,PT_DIFFERENTIATION_CS_ID,0))</f>
        <v>..</v>
      </c>
      <c r="T43" s="460" t="s">
        <v>559</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560</v>
      </c>
      <c r="AN43" s="151" t="str">
        <f>IF(T43="","",T43)</f>
        <v>Наименование централизованной системы холодного водоснабжения</v>
      </c>
      <c r="AQ43" s="79">
        <v>23</v>
      </c>
    </row>
    <row customHeight="1" ht="24">
      <c r="A44" s="525" t="s">
        <v>319</v>
      </c>
      <c r="B44" s="525" t="s">
        <v>320</v>
      </c>
      <c r="C44" s="525" t="s">
        <v>321</v>
      </c>
      <c r="D44" s="525" t="s">
        <v>576</v>
      </c>
      <c r="E44" s="456"/>
      <c r="F44" s="456"/>
      <c r="G44" s="456"/>
      <c r="H44" s="456"/>
      <c r="I44" s="162" t="str">
        <f>S43&amp;".1"</f>
        <v>...1</v>
      </c>
      <c r="P44" s="136">
        <v>1</v>
      </c>
      <c r="R44" s="463"/>
      <c r="S44" s="449" t="str">
        <f>$I44</f>
        <v>...1</v>
      </c>
      <c r="T44" s="464" t="s">
        <v>561</v>
      </c>
      <c r="U44" s="451"/>
      <c r="V44" s="626"/>
      <c r="W44" s="627"/>
      <c r="X44" s="627"/>
      <c r="Y44" s="627"/>
      <c r="Z44" s="627"/>
      <c r="AA44" s="627"/>
      <c r="AB44" s="628"/>
      <c r="AC44" s="629"/>
      <c r="AD44" s="630"/>
      <c r="AE44" s="630"/>
      <c r="AF44" s="630"/>
      <c r="AG44" s="630"/>
      <c r="AH44" s="630"/>
      <c r="AI44" s="630"/>
      <c r="AJ44" s="631"/>
      <c r="AK44" s="455" t="s">
        <v>562</v>
      </c>
      <c r="AN44" s="151" t="str">
        <f>IF(T44="","",T44)</f>
        <v>Наименование признака дифференциации</v>
      </c>
      <c r="AQ44" s="79">
        <v>23</v>
      </c>
    </row>
    <row customHeight="1" ht="24">
      <c r="A45" s="525" t="s">
        <v>319</v>
      </c>
      <c r="B45" s="525" t="s">
        <v>320</v>
      </c>
      <c r="C45" s="525" t="s">
        <v>321</v>
      </c>
      <c r="D45" s="525" t="s">
        <v>576</v>
      </c>
      <c r="E45" s="456"/>
      <c r="F45" s="456"/>
      <c r="G45" s="456"/>
      <c r="H45" s="456"/>
      <c r="I45" s="467"/>
      <c r="J45" s="162" t="str">
        <f>I44&amp;".1"</f>
        <v>...1.1</v>
      </c>
      <c r="L45" s="462" t="s">
        <v>484</v>
      </c>
      <c r="Q45" s="136">
        <v>1</v>
      </c>
      <c r="R45" s="468"/>
      <c r="S45" s="449" t="str">
        <f>$J45</f>
        <v>...1.1</v>
      </c>
      <c r="T45" s="469" t="s">
        <v>485</v>
      </c>
      <c r="U45" s="451"/>
      <c r="V45" s="405"/>
      <c r="W45" s="465"/>
      <c r="X45" s="465"/>
      <c r="Y45" s="465"/>
      <c r="Z45" s="465"/>
      <c r="AA45" s="465"/>
      <c r="AB45" s="466"/>
      <c r="AC45" s="405"/>
      <c r="AD45" s="465"/>
      <c r="AE45" s="465"/>
      <c r="AF45" s="465"/>
      <c r="AG45" s="465"/>
      <c r="AH45" s="465"/>
      <c r="AI45" s="465"/>
      <c r="AJ45" s="466"/>
      <c r="AK45" s="570" t="s">
        <v>563</v>
      </c>
      <c r="AN45" s="151" t="str">
        <f>IF(T45="","",T45)</f>
        <v>Группа потребителей</v>
      </c>
      <c r="AQ45" s="79">
        <v>23</v>
      </c>
    </row>
    <row customHeight="1" ht="24">
      <c r="A46" s="525" t="s">
        <v>319</v>
      </c>
      <c r="B46" s="525" t="s">
        <v>320</v>
      </c>
      <c r="C46" s="525" t="s">
        <v>321</v>
      </c>
      <c r="D46" s="525" t="s">
        <v>576</v>
      </c>
      <c r="E46" s="456"/>
      <c r="F46" s="456"/>
      <c r="G46" s="456"/>
      <c r="H46" s="456"/>
      <c r="I46" s="467"/>
      <c r="J46" s="467"/>
      <c r="K46" s="162" t="str">
        <f>J45&amp;".1"</f>
        <v>...1.1.1</v>
      </c>
      <c r="R46" s="468">
        <v>1</v>
      </c>
      <c r="S46" s="449" t="str">
        <f>$K46</f>
        <v>...1.1.1</v>
      </c>
      <c r="T46" s="632"/>
      <c r="U46" s="451"/>
      <c r="V46" s="471"/>
      <c r="W46" s="471"/>
      <c r="X46" s="473"/>
      <c r="Y46" s="474"/>
      <c r="Z46" s="214" t="s">
        <v>61</v>
      </c>
      <c r="AA46" s="474"/>
      <c r="AB46" s="214" t="s">
        <v>61</v>
      </c>
      <c r="AC46" s="471"/>
      <c r="AD46" s="471"/>
      <c r="AE46" s="473"/>
      <c r="AF46" s="474"/>
      <c r="AG46" s="214" t="s">
        <v>61</v>
      </c>
      <c r="AH46" s="526"/>
      <c r="AI46" s="214" t="s">
        <v>61</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319</v>
      </c>
      <c r="B47" s="525" t="s">
        <v>320</v>
      </c>
      <c r="C47" s="525" t="s">
        <v>321</v>
      </c>
      <c r="D47" s="525" t="s">
        <v>576</v>
      </c>
      <c r="E47" s="456"/>
      <c r="F47" s="456"/>
      <c r="G47" s="456"/>
      <c r="H47" s="456"/>
      <c r="I47" s="467"/>
      <c r="J47" s="467"/>
      <c r="K47" s="162"/>
      <c r="R47" s="468"/>
      <c r="S47" s="430"/>
      <c r="T47" s="451"/>
      <c r="U47" s="451"/>
      <c r="V47" s="472"/>
      <c r="W47" s="472"/>
      <c r="X47" s="476" t="str">
        <f>Y46&amp;"-"&amp;AA46</f>
        <v>-</v>
      </c>
      <c r="Y47" s="477"/>
      <c r="Z47" s="214"/>
      <c r="AA47" s="477"/>
      <c r="AB47" s="214"/>
      <c r="AC47" s="472"/>
      <c r="AD47" s="472"/>
      <c r="AE47" s="476" t="str">
        <f>AF46&amp;"-"&amp;AH46</f>
        <v>-</v>
      </c>
      <c r="AF47" s="477"/>
      <c r="AG47" s="214"/>
      <c r="AH47" s="528"/>
      <c r="AI47" s="214"/>
      <c r="AJ47" s="635"/>
      <c r="AK47" s="634"/>
      <c r="AN47" s="151" t="str">
        <f>IF(T47="","",T47)</f>
        <v/>
      </c>
      <c r="AQ47" s="79">
        <v>0</v>
      </c>
    </row>
    <row customHeight="1" ht="21">
      <c r="A48" s="525" t="s">
        <v>319</v>
      </c>
      <c r="B48" s="525" t="s">
        <v>320</v>
      </c>
      <c r="C48" s="525" t="s">
        <v>321</v>
      </c>
      <c r="D48" s="525" t="s">
        <v>576</v>
      </c>
      <c r="E48" s="456"/>
      <c r="F48" s="456"/>
      <c r="G48" s="456"/>
      <c r="H48" s="456"/>
      <c r="I48" s="467"/>
      <c r="J48" s="162"/>
      <c r="R48" s="463"/>
      <c r="S48" s="479"/>
      <c r="T48" s="483" t="s">
        <v>564</v>
      </c>
      <c r="U48" s="204"/>
      <c r="V48" s="204"/>
      <c r="W48" s="204"/>
      <c r="X48" s="204"/>
      <c r="Y48" s="204"/>
      <c r="Z48" s="204"/>
      <c r="AA48" s="204"/>
      <c r="AB48" s="204"/>
      <c r="AC48" s="204"/>
      <c r="AD48" s="204"/>
      <c r="AE48" s="204"/>
      <c r="AF48" s="204"/>
      <c r="AG48" s="204"/>
      <c r="AH48" s="204"/>
      <c r="AI48" s="204"/>
      <c r="AJ48" s="204"/>
      <c r="AK48" s="455" t="s">
        <v>565</v>
      </c>
      <c r="AN48" s="151" t="str">
        <f>IF(T48="","",T48)</f>
        <v>Добавить значение признака дифференциации</v>
      </c>
      <c r="AQ48" s="79">
        <v>20</v>
      </c>
    </row>
    <row customHeight="1" ht="22.049999999999997">
      <c r="A49" s="525" t="s">
        <v>319</v>
      </c>
      <c r="B49" s="525" t="s">
        <v>320</v>
      </c>
      <c r="C49" s="525" t="s">
        <v>321</v>
      </c>
      <c r="D49" s="525" t="s">
        <v>576</v>
      </c>
      <c r="E49" s="456"/>
      <c r="F49" s="456"/>
      <c r="G49" s="456"/>
      <c r="H49" s="456"/>
      <c r="I49" s="162"/>
      <c r="R49" s="463"/>
      <c r="S49" s="479"/>
      <c r="T49" s="486" t="s">
        <v>490</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319</v>
      </c>
      <c r="B50" s="525" t="s">
        <v>320</v>
      </c>
      <c r="C50" s="525" t="s">
        <v>321</v>
      </c>
      <c r="D50" s="525" t="s">
        <v>576</v>
      </c>
      <c r="E50" s="456"/>
      <c r="F50" s="456"/>
      <c r="G50" s="456"/>
      <c r="H50" s="447"/>
      <c r="R50" s="448"/>
      <c r="S50" s="479"/>
      <c r="T50" s="637" t="s">
        <v>566</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319</v>
      </c>
      <c r="B51" s="135" t="s">
        <v>320</v>
      </c>
      <c r="E51" s="456"/>
      <c r="F51" s="447"/>
      <c r="T51" s="491" t="s">
        <v>493</v>
      </c>
      <c r="AN51" s="151" t="str">
        <f>IF(T51="","",T51)</f>
        <v>Добавить централизованную систему для дифференциации</v>
      </c>
      <c r="AQ51" s="138">
        <v>0</v>
      </c>
    </row>
    <row customHeight="1" ht="0">
      <c r="A52" s="135" t="s">
        <v>319</v>
      </c>
      <c r="E52" s="447"/>
      <c r="T52" s="491" t="s">
        <v>494</v>
      </c>
      <c r="AN52" s="151" t="str">
        <f>IF(T52="","",T52)</f>
        <v>Добавить территорию для дифференциации</v>
      </c>
      <c r="AQ52" s="138">
        <v>0</v>
      </c>
    </row>
    <row customHeight="1" ht="0">
      <c r="T53" s="491" t="s">
        <v>526</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52FD2-7C23-7303-AC0C-0.FD95765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1" style="3801" width="10.140625" hidden="1" customWidth="1"/>
    <col min="2" max="2" style="3802" width="10.140625" hidden="1" customWidth="1"/>
    <col min="3" max="3" style="3803" width="10.140625" hidden="1" customWidth="1"/>
    <col min="4" max="4" style="3804" width="11.8515625" hidden="1" customWidth="1"/>
    <col min="5" max="5" style="3805" width="10.140625" hidden="1" customWidth="1"/>
    <col min="6" max="6" style="3806" width="10.140625" hidden="1" customWidth="1"/>
    <col min="7" max="7" style="3807" width="10.140625" hidden="1" customWidth="1"/>
    <col min="8" max="8" style="3808" width="10.140625" hidden="1" customWidth="1"/>
    <col min="9" max="9" style="3809" width="10.140625" hidden="1" customWidth="1"/>
    <col min="10" max="10" style="3810" width="10.140625" hidden="1" customWidth="1"/>
    <col min="11" max="11" style="3811" width="10.140625" hidden="1" customWidth="1"/>
    <col min="12" max="12" style="3812" width="10.140625" hidden="1" customWidth="1"/>
    <col min="13" max="13" style="3813" width="10.140625" hidden="1" customWidth="1"/>
    <col min="14" max="14" style="3814" width="10.140625" hidden="1" customWidth="1"/>
    <col min="15" max="15" style="3815" width="10.140625" hidden="1" customWidth="1"/>
    <col min="16" max="16" style="3816" width="3.00390625" customWidth="1"/>
    <col min="17" max="17" style="3817" width="3.00390625" customWidth="1"/>
    <col min="18" max="18" style="3818" width="3.00390625" customWidth="1"/>
    <col min="19" max="19" style="3819" width="12.00390625" customWidth="1"/>
    <col min="20" max="20" style="3820" width="31.00390625" customWidth="1"/>
    <col min="21" max="21" style="3821" width="0.140625" customWidth="1"/>
    <col min="22" max="22" style="3822" width="21.7109375" hidden="1" customWidth="1"/>
    <col min="23" max="23" style="3823" width="21.7109375" hidden="1" customWidth="1"/>
    <col min="24" max="24" style="3824" width="11.7109375" hidden="1" customWidth="1"/>
    <col min="25" max="25" style="3825" width="3.7109375" hidden="1" customWidth="1"/>
    <col min="26" max="26" style="3826" width="11.7109375" hidden="1" customWidth="1"/>
    <col min="27" max="27" style="3827" width="8.57421875" hidden="1" customWidth="1"/>
    <col min="28" max="28" style="3828" width="27.00390625" customWidth="1"/>
    <col min="29" max="29" style="3829" width="24.57421875" customWidth="1"/>
    <col min="30" max="30" style="3830" width="21.00390625" customWidth="1"/>
    <col min="31" max="31" style="3831" width="21.00390625" customWidth="1"/>
    <col min="32" max="32" style="3832" width="11.00390625" customWidth="1"/>
    <col min="33" max="33" style="3833" width="3.7109375" customWidth="1"/>
    <col min="34" max="34" style="3834" width="11.00390625" customWidth="1"/>
    <col min="35" max="35" style="3835" width="8.57421875" hidden="1" customWidth="1"/>
    <col min="36" max="36" style="3836" width="4.00390625" customWidth="1"/>
    <col min="37" max="37" style="3837" width="115.00390625" customWidth="1"/>
    <col min="38" max="38" style="3838" width="10.00390625" customWidth="1"/>
    <col min="39" max="39" style="3839" width="10.00390625" customWidth="1"/>
    <col min="40" max="40" style="3840" width="10.00390625" customWidth="1"/>
    <col min="41" max="41" style="3841" width="10.00390625" customWidth="1"/>
    <col min="42" max="42" style="3842" width="10.00390625" customWidth="1"/>
    <col min="43" max="43" style="3843" width="10.57421875" hidden="1"/>
  </cols>
  <sheetData>
    <row customHeight="1" ht="0.75" hidden="1">
      <c r="AQ1" s="79" t="s">
        <v>14</v>
      </c>
    </row>
    <row customHeight="1" ht="21" hidden="1">
      <c r="E2" s="532">
        <v>1</v>
      </c>
      <c r="R2" s="448"/>
      <c r="S2" s="449">
        <f>INDEX(PT_DIFFERENTIATION_NUM_NTAR,MATCH(A2,PT_DIFFERENTIATION_NTAR_ID,0))</f>
      </c>
      <c r="T2" s="450" t="s">
        <v>209</v>
      </c>
      <c r="U2" s="451"/>
      <c r="V2" s="453"/>
      <c r="W2" s="453"/>
      <c r="X2" s="453"/>
      <c r="Y2" s="453"/>
      <c r="Z2" s="453"/>
      <c r="AA2" s="454"/>
      <c r="AB2" s="453"/>
      <c r="AC2" s="453">
        <f>INDEX(PT_DIFFERENTIATION_NTAR,MATCH(A2,PT_DIFFERENTIATION_NTAR_ID,0))</f>
      </c>
      <c r="AD2" s="453"/>
      <c r="AE2" s="453"/>
      <c r="AF2" s="453"/>
      <c r="AG2" s="453"/>
      <c r="AH2" s="453"/>
      <c r="AI2" s="453"/>
      <c r="AJ2" s="454"/>
      <c r="AK2" s="455" t="s">
        <v>474</v>
      </c>
      <c r="AN2" s="151" t="str">
        <f>IF(T2="","",T2)</f>
        <v>Наименование тарифа</v>
      </c>
      <c r="AQ2" s="79">
        <v>0</v>
      </c>
    </row>
    <row customHeight="1" ht="21" hidden="1">
      <c r="E3" s="533"/>
      <c r="F3" s="532">
        <v>1</v>
      </c>
      <c r="Q3" s="583"/>
      <c r="R3" s="458"/>
      <c r="S3" s="449">
        <f>INDEX(PT_DIFFERENTIATION_NUM_TER,MATCH(B3,PT_DIFFERENTIATION_TER_ID,0))</f>
      </c>
      <c r="T3" s="459" t="s">
        <v>475</v>
      </c>
      <c r="U3" s="451"/>
      <c r="V3" s="453"/>
      <c r="W3" s="453"/>
      <c r="X3" s="453"/>
      <c r="Y3" s="453"/>
      <c r="Z3" s="453"/>
      <c r="AA3" s="454"/>
      <c r="AB3" s="453"/>
      <c r="AC3" s="453">
        <f>INDEX(PT_DIFFERENTIATION_TER,MATCH(B3,PT_DIFFERENTIATION_TER_ID,0))</f>
      </c>
      <c r="AD3" s="453"/>
      <c r="AE3" s="453"/>
      <c r="AF3" s="453"/>
      <c r="AG3" s="453"/>
      <c r="AH3" s="453"/>
      <c r="AI3" s="453"/>
      <c r="AJ3" s="454"/>
      <c r="AK3" s="455" t="s">
        <v>476</v>
      </c>
      <c r="AN3" s="151" t="str">
        <f>IF(T3="","",T3)</f>
        <v>Территория действия тарифа</v>
      </c>
      <c r="AQ3" s="79">
        <v>0</v>
      </c>
    </row>
    <row customHeight="1" ht="22.5" hidden="1">
      <c r="E4" s="533"/>
      <c r="F4" s="533"/>
      <c r="G4" s="532">
        <v>1</v>
      </c>
      <c r="Q4" s="583"/>
      <c r="R4" s="458"/>
      <c r="S4" s="449">
        <f>INDEX(PT_DIFFERENTIATION_NUM_CS,MATCH(C4,PT_DIFFERENTIATION_CS_ID,0))</f>
      </c>
      <c r="T4" s="460" t="s">
        <v>477</v>
      </c>
      <c r="U4" s="451"/>
      <c r="V4" s="453"/>
      <c r="W4" s="453"/>
      <c r="X4" s="453"/>
      <c r="Y4" s="453"/>
      <c r="Z4" s="453"/>
      <c r="AA4" s="454"/>
      <c r="AB4" s="453"/>
      <c r="AC4" s="453">
        <f>INDEX(PT_DIFFERENTIATION_CS,MATCH(C4,PT_DIFFERENTIATION_CS_ID,0))</f>
      </c>
      <c r="AD4" s="453"/>
      <c r="AE4" s="453"/>
      <c r="AF4" s="453"/>
      <c r="AG4" s="453"/>
      <c r="AH4" s="453"/>
      <c r="AI4" s="453"/>
      <c r="AJ4" s="454"/>
      <c r="AK4" s="455" t="s">
        <v>478</v>
      </c>
      <c r="AN4" s="151" t="str">
        <f>IF(T4="","",T4)</f>
        <v>Наименование системы теплоснабжения </v>
      </c>
      <c r="AQ4" s="79">
        <v>0</v>
      </c>
    </row>
    <row customHeight="1" ht="21" hidden="1">
      <c r="E5" s="533"/>
      <c r="F5" s="533"/>
      <c r="G5" s="533"/>
      <c r="H5" s="532">
        <v>1</v>
      </c>
      <c r="Q5" s="583"/>
      <c r="R5" s="458"/>
      <c r="S5" s="449">
        <f>INDEX(PT_DIFFERENTIATION_NUM_IST_TE,MATCH(D5,PT_DIFFERENTIATION_IST_TE_ID,0))</f>
      </c>
      <c r="T5" s="461" t="s">
        <v>479</v>
      </c>
      <c r="U5" s="451"/>
      <c r="V5" s="453"/>
      <c r="W5" s="453"/>
      <c r="X5" s="453"/>
      <c r="Y5" s="453"/>
      <c r="Z5" s="453"/>
      <c r="AA5" s="454"/>
      <c r="AB5" s="453"/>
      <c r="AC5" s="453">
        <f>INDEX(PT_DIFFERENTIATION_IST_TE,MATCH(D5,PT_DIFFERENTIATION_IST_TE_ID,0))</f>
      </c>
      <c r="AD5" s="453"/>
      <c r="AE5" s="453"/>
      <c r="AF5" s="453"/>
      <c r="AG5" s="453"/>
      <c r="AH5" s="453"/>
      <c r="AI5" s="453"/>
      <c r="AJ5" s="454"/>
      <c r="AK5" s="455" t="s">
        <v>480</v>
      </c>
      <c r="AN5" s="151" t="str">
        <f>IF(T5="","",T5)</f>
        <v>Источник тепловой энергии  </v>
      </c>
      <c r="AQ5" s="79">
        <v>0</v>
      </c>
    </row>
    <row customHeight="1" ht="0.75" hidden="1">
      <c r="E6" s="533"/>
      <c r="F6" s="533"/>
      <c r="G6" s="533"/>
      <c r="H6" s="533"/>
      <c r="I6" s="152">
        <f>S5&amp;".1"</f>
      </c>
      <c r="L6" s="582" t="s">
        <v>481</v>
      </c>
      <c r="P6" s="136">
        <v>1</v>
      </c>
      <c r="R6" s="463"/>
      <c r="S6" s="330"/>
      <c r="T6" s="540"/>
      <c r="U6" s="541"/>
      <c r="V6" s="543"/>
      <c r="W6" s="543"/>
      <c r="X6" s="543"/>
      <c r="Y6" s="543"/>
      <c r="Z6" s="543"/>
      <c r="AA6" s="544"/>
      <c r="AB6" s="543"/>
      <c r="AC6" s="543"/>
      <c r="AD6" s="543"/>
      <c r="AE6" s="543"/>
      <c r="AF6" s="543"/>
      <c r="AG6" s="543"/>
      <c r="AH6" s="543"/>
      <c r="AI6" s="543"/>
      <c r="AJ6" s="544"/>
      <c r="AK6" s="545"/>
      <c r="AN6" s="151" t="str">
        <f>IF(T6="","",T6)</f>
        <v/>
      </c>
      <c r="AQ6" s="138">
        <v>0</v>
      </c>
    </row>
    <row customHeight="1" ht="0.75" hidden="1">
      <c r="E7" s="533"/>
      <c r="F7" s="533"/>
      <c r="G7" s="533"/>
      <c r="H7" s="533"/>
      <c r="I7" s="84"/>
      <c r="J7" s="152">
        <f>S5&amp;".1"</f>
      </c>
      <c r="Q7" s="136">
        <v>1</v>
      </c>
      <c r="R7" s="468"/>
      <c r="S7" s="330"/>
      <c r="T7" s="584"/>
      <c r="U7" s="541"/>
      <c r="V7" s="543"/>
      <c r="W7" s="543"/>
      <c r="X7" s="543"/>
      <c r="Y7" s="543"/>
      <c r="Z7" s="543"/>
      <c r="AA7" s="544"/>
      <c r="AB7" s="543"/>
      <c r="AC7" s="543"/>
      <c r="AD7" s="543"/>
      <c r="AE7" s="543"/>
      <c r="AF7" s="543"/>
      <c r="AG7" s="543"/>
      <c r="AH7" s="543"/>
      <c r="AI7" s="543"/>
      <c r="AJ7" s="544"/>
      <c r="AK7" s="545"/>
      <c r="AN7" s="151" t="str">
        <f>IF(T7="","",T7)</f>
        <v/>
      </c>
      <c r="AQ7" s="138">
        <v>0</v>
      </c>
    </row>
    <row customHeight="1" ht="21" hidden="1">
      <c r="E8" s="533"/>
      <c r="F8" s="533"/>
      <c r="G8" s="533"/>
      <c r="H8" s="533"/>
      <c r="I8" s="84"/>
      <c r="J8" s="84"/>
      <c r="K8" s="152">
        <f>S5&amp;".1"</f>
      </c>
      <c r="R8" s="585">
        <v>1</v>
      </c>
      <c r="S8" s="551">
        <f>$K8</f>
      </c>
      <c r="T8" s="586"/>
      <c r="U8" s="451"/>
      <c r="V8" s="471"/>
      <c r="W8" s="473"/>
      <c r="X8" s="474"/>
      <c r="Y8" s="214" t="s">
        <v>61</v>
      </c>
      <c r="Z8" s="474"/>
      <c r="AA8" s="214" t="s">
        <v>61</v>
      </c>
      <c r="AB8" s="638"/>
      <c r="AC8" s="639" t="s">
        <v>22</v>
      </c>
      <c r="AD8" s="471"/>
      <c r="AE8" s="473"/>
      <c r="AF8" s="474"/>
      <c r="AG8" s="214" t="s">
        <v>61</v>
      </c>
      <c r="AH8" s="474"/>
      <c r="AI8" s="214" t="s">
        <v>61</v>
      </c>
      <c r="AJ8" s="527"/>
      <c r="AK8" s="475" t="s">
        <v>542</v>
      </c>
      <c r="AL8" s="138">
        <f>STRCHECKDATE(#REF!)</f>
      </c>
      <c r="AN8" s="151" t="str">
        <f>IF(T8="","",T8)</f>
        <v/>
      </c>
      <c r="AQ8" s="79">
        <v>0</v>
      </c>
    </row>
    <row customHeight="1" ht="11.25" hidden="1">
      <c r="E9" s="533"/>
      <c r="F9" s="533"/>
      <c r="G9" s="533"/>
      <c r="H9" s="533"/>
      <c r="I9" s="84"/>
      <c r="J9" s="152"/>
      <c r="R9" s="463"/>
      <c r="S9" s="479"/>
      <c r="T9" s="483" t="s">
        <v>546</v>
      </c>
      <c r="U9" s="204"/>
      <c r="V9" s="204"/>
      <c r="W9" s="204"/>
      <c r="X9" s="204"/>
      <c r="Y9" s="204"/>
      <c r="Z9" s="204"/>
      <c r="AA9" s="204"/>
      <c r="AB9" s="204"/>
      <c r="AC9" s="204"/>
      <c r="AD9" s="204"/>
      <c r="AE9" s="204"/>
      <c r="AF9" s="204"/>
      <c r="AG9" s="204"/>
      <c r="AH9" s="204"/>
      <c r="AI9" s="204"/>
      <c r="AJ9" s="481"/>
      <c r="AK9" s="482"/>
      <c r="AN9" s="151" t="str">
        <f>IF(T9="","",T9)</f>
        <v>Добавить строку</v>
      </c>
      <c r="AQ9" s="79">
        <v>0</v>
      </c>
    </row>
    <row customHeight="1" ht="0.75" hidden="1">
      <c r="E10" s="533"/>
      <c r="F10" s="533"/>
      <c r="G10" s="533"/>
      <c r="H10" s="533"/>
      <c r="I10" s="152"/>
      <c r="R10" s="463"/>
      <c r="S10" s="546"/>
      <c r="T10" s="547"/>
      <c r="U10" s="548"/>
      <c r="V10" s="548"/>
      <c r="W10" s="548"/>
      <c r="X10" s="548"/>
      <c r="Y10" s="548"/>
      <c r="Z10" s="548"/>
      <c r="AA10" s="548"/>
      <c r="AB10" s="548"/>
      <c r="AC10" s="548"/>
      <c r="AD10" s="548"/>
      <c r="AE10" s="548"/>
      <c r="AF10" s="548"/>
      <c r="AG10" s="548"/>
      <c r="AH10" s="548"/>
      <c r="AI10" s="548"/>
      <c r="AJ10" s="548"/>
      <c r="AK10" s="549"/>
      <c r="AN10" s="151" t="str">
        <f>IF(T10="","",T10)</f>
        <v/>
      </c>
      <c r="AQ10" s="138">
        <v>0</v>
      </c>
    </row>
    <row customHeight="1" ht="0.75" hidden="1">
      <c r="E11" s="533"/>
      <c r="F11" s="533"/>
      <c r="G11" s="533"/>
      <c r="H11" s="532"/>
      <c r="R11" s="600"/>
      <c r="S11" s="546"/>
      <c r="T11" s="547"/>
      <c r="U11" s="548"/>
      <c r="V11" s="548"/>
      <c r="W11" s="548"/>
      <c r="X11" s="548"/>
      <c r="Y11" s="548"/>
      <c r="Z11" s="548"/>
      <c r="AA11" s="548"/>
      <c r="AB11" s="548"/>
      <c r="AC11" s="548"/>
      <c r="AD11" s="548"/>
      <c r="AE11" s="548"/>
      <c r="AF11" s="548"/>
      <c r="AG11" s="548"/>
      <c r="AH11" s="548"/>
      <c r="AI11" s="548"/>
      <c r="AJ11" s="548"/>
      <c r="AK11" s="549"/>
      <c r="AN11" s="151" t="str">
        <f>IF(T11="","",T11)</f>
        <v/>
      </c>
      <c r="AQ11" s="138">
        <v>0</v>
      </c>
    </row>
    <row customHeight="1" ht="0.75" hidden="1">
      <c r="E12" s="533"/>
      <c r="F12" s="533"/>
      <c r="G12" s="532"/>
      <c r="T12" s="491" t="s">
        <v>492</v>
      </c>
      <c r="AN12" s="151" t="str">
        <f>IF(T12="","",T12)</f>
        <v>Добавить источник для дифференциации</v>
      </c>
      <c r="AQ12" s="138">
        <v>0</v>
      </c>
    </row>
    <row customHeight="1" ht="0.75" hidden="1">
      <c r="E13" s="533"/>
      <c r="F13" s="532"/>
      <c r="T13" s="491" t="s">
        <v>493</v>
      </c>
      <c r="AN13" s="151" t="str">
        <f>IF(T13="","",T13)</f>
        <v>Добавить централизованную систему для дифференциации</v>
      </c>
      <c r="AQ13" s="138">
        <v>0</v>
      </c>
    </row>
    <row customHeight="1" ht="0.75" hidden="1">
      <c r="E14" s="532"/>
      <c r="T14" s="491" t="s">
        <v>494</v>
      </c>
      <c r="AN14" s="151" t="str">
        <f>IF(T14="","",T14)</f>
        <v>Добавить территорию для дифференциации</v>
      </c>
      <c r="AQ14" s="138">
        <v>0</v>
      </c>
    </row>
    <row customHeight="1" ht="14.25" hidden="1">
      <c r="AQ15" s="79">
        <v>0</v>
      </c>
    </row>
    <row customHeight="1" ht="14.25" hidden="1">
      <c r="AD16" s="603"/>
      <c r="AE16" s="604"/>
      <c r="AF16" s="605"/>
      <c r="AG16" s="606" t="s">
        <v>61</v>
      </c>
      <c r="AH16" s="605"/>
      <c r="AI16" s="606" t="s">
        <v>61</v>
      </c>
      <c r="AQ16" s="79">
        <v>0</v>
      </c>
    </row>
    <row customHeight="1" ht="14.25" hidden="1">
      <c r="AQ17" s="79">
        <v>0</v>
      </c>
    </row>
    <row customHeight="1" ht="14.25" hidden="1">
      <c r="O18" s="535" t="s">
        <v>495</v>
      </c>
      <c r="X18" s="535"/>
      <c r="Z18" s="535"/>
      <c r="AF18" s="535"/>
      <c r="AH18" s="535"/>
      <c r="AQ18" s="79">
        <v>0</v>
      </c>
    </row>
    <row customHeight="1" ht="14.25" hidden="1">
      <c r="AQ19" s="79">
        <v>0</v>
      </c>
    </row>
    <row customHeight="1" ht="14.25" hidden="1">
      <c r="O20" s="640" t="s">
        <v>496</v>
      </c>
      <c r="Y20" s="607" t="s">
        <v>498</v>
      </c>
      <c r="AA20" s="607" t="s">
        <v>499</v>
      </c>
      <c r="AC20" s="607" t="s">
        <v>548</v>
      </c>
      <c r="AG20" s="607" t="s">
        <v>498</v>
      </c>
      <c r="AI20" s="607" t="s">
        <v>499</v>
      </c>
      <c r="AQ20" s="607">
        <v>0</v>
      </c>
    </row>
    <row customHeight="1" ht="14.25" hidden="1">
      <c r="AQ21" s="79">
        <v>0</v>
      </c>
    </row>
    <row customHeight="1" ht="14.25" hidden="1">
      <c r="AQ22" s="79">
        <v>0</v>
      </c>
    </row>
    <row customHeight="1" ht="14.699999999999998">
      <c r="Q23" s="608"/>
      <c r="R23" s="497"/>
      <c r="S23" s="498"/>
      <c r="T23" s="101"/>
      <c r="U23" s="101"/>
      <c r="AQ23" s="79">
        <v>14</v>
      </c>
    </row>
    <row customHeight="1" ht="39.75">
      <c r="Q24" s="608"/>
      <c r="R24" s="497"/>
      <c r="S24" s="4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426"/>
      <c r="U24" s="426"/>
      <c r="V24" s="426"/>
      <c r="W24" s="426"/>
      <c r="X24" s="426"/>
      <c r="Y24" s="426"/>
      <c r="Z24" s="426"/>
      <c r="AA24" s="426"/>
      <c r="AB24" s="426"/>
      <c r="AC24" s="426"/>
      <c r="AD24" s="426"/>
      <c r="AE24" s="426"/>
      <c r="AF24" s="426"/>
      <c r="AG24" s="426"/>
      <c r="AH24" s="426"/>
      <c r="AQ24" s="79">
        <v>38</v>
      </c>
    </row>
    <row customHeight="1" ht="14.699999999999998">
      <c r="Q25" s="608"/>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608"/>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C27" s="502"/>
      <c r="AD27" s="502"/>
      <c r="AE27" s="502"/>
      <c r="AF27" s="502"/>
      <c r="AG27" s="502"/>
      <c r="AH27" s="502"/>
      <c r="AQ27" s="182">
        <v>0</v>
      </c>
    </row>
    <row customHeight="1" ht="18.75" hidden="1">
      <c r="S28" s="500" t="s">
        <v>501</v>
      </c>
      <c r="T28" s="500"/>
      <c r="U28" s="501"/>
      <c r="V28" s="503" t="str">
        <f>IF(TITLE_DATE_PR_CHANGE="",IF(TITLE_DATE_PR="","",TITLE_DATE_PR),TITLE_DATE_PR_CHANGE)</f>
        <v/>
      </c>
      <c r="W28" s="503"/>
      <c r="X28" s="503"/>
      <c r="Y28" s="503"/>
      <c r="Z28" s="503"/>
      <c r="AC28" s="503"/>
      <c r="AD28" s="503"/>
      <c r="AE28" s="503"/>
      <c r="AF28" s="503"/>
      <c r="AG28" s="503"/>
      <c r="AH28" s="503"/>
      <c r="AQ28" s="182">
        <v>0</v>
      </c>
    </row>
    <row customHeight="1" ht="18.75" hidden="1">
      <c r="S29" s="500" t="s">
        <v>502</v>
      </c>
      <c r="T29" s="500"/>
      <c r="U29" s="501"/>
      <c r="V29" s="502" t="str">
        <f>IF(TITLE_NUMBER_PR_CHANGE="",IF(TITLE_NUMBER_PR="","",TITLE_NUMBER_PR),TITLE_NUMBER_PR_CHANGE)</f>
        <v/>
      </c>
      <c r="W29" s="502"/>
      <c r="X29" s="502"/>
      <c r="Y29" s="502"/>
      <c r="Z29" s="502"/>
      <c r="AC29" s="502"/>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C30" s="502"/>
      <c r="AD30" s="502"/>
      <c r="AE30" s="502"/>
      <c r="AF30" s="502"/>
      <c r="AG30" s="502"/>
      <c r="AH30" s="502"/>
      <c r="AQ30" s="182">
        <v>0</v>
      </c>
    </row>
    <row customHeight="1" ht="14.25" hidden="1">
      <c r="Q31" s="608"/>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501</v>
      </c>
      <c r="T32" s="500"/>
      <c r="U32" s="501"/>
      <c r="V32" s="503" t="str">
        <f>IF(TITLE_DATE_PR_CHANGE="",IF(TITLE_DATE_PR="","",TITLE_DATE_PR),TITLE_DATE_PR_CHANGE)</f>
        <v/>
      </c>
      <c r="W32" s="503"/>
      <c r="X32" s="503"/>
      <c r="Y32" s="503"/>
      <c r="Z32" s="503"/>
      <c r="AC32" s="503"/>
      <c r="AD32" s="503"/>
      <c r="AE32" s="503"/>
      <c r="AF32" s="503"/>
      <c r="AG32" s="503"/>
      <c r="AH32" s="503"/>
      <c r="AQ32" s="182">
        <v>0</v>
      </c>
    </row>
    <row customHeight="1" ht="18" hidden="1">
      <c r="S33" s="500" t="s">
        <v>502</v>
      </c>
      <c r="T33" s="500"/>
      <c r="U33" s="501"/>
      <c r="V33" s="502" t="str">
        <f>IF(TITLE_NUMBER_PR_CHANGE="",IF(TITLE_NUMBER_PR="","",TITLE_NUMBER_PR),TITLE_NUMBER_PR_CHANGE)</f>
        <v/>
      </c>
      <c r="W33" s="502"/>
      <c r="X33" s="502"/>
      <c r="Y33" s="502"/>
      <c r="Z33" s="502"/>
      <c r="AC33" s="502"/>
      <c r="AD33" s="502"/>
      <c r="AE33" s="502"/>
      <c r="AF33" s="502"/>
      <c r="AG33" s="502"/>
      <c r="AH33" s="502"/>
      <c r="AQ33" s="182">
        <v>0</v>
      </c>
    </row>
    <row customHeight="1" ht="1.05">
      <c r="AA34" s="138" t="s">
        <v>505</v>
      </c>
      <c r="AI34" s="138" t="s">
        <v>505</v>
      </c>
      <c r="AQ34" s="182">
        <v>1</v>
      </c>
    </row>
    <row customHeight="1" ht="14.699999999999998">
      <c r="Q35" s="608"/>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608"/>
      <c r="R36" s="497"/>
      <c r="S36" s="152" t="s">
        <v>378</v>
      </c>
      <c r="T36" s="152"/>
      <c r="U36" s="152"/>
      <c r="V36" s="152"/>
      <c r="W36" s="152"/>
      <c r="X36" s="152"/>
      <c r="Y36" s="152"/>
      <c r="Z36" s="152"/>
      <c r="AA36" s="291"/>
      <c r="AB36" s="291"/>
      <c r="AC36" s="291"/>
      <c r="AD36" s="152"/>
      <c r="AE36" s="152"/>
      <c r="AF36" s="152"/>
      <c r="AG36" s="152"/>
      <c r="AH36" s="152"/>
      <c r="AI36" s="152"/>
      <c r="AJ36" s="152"/>
      <c r="AK36" s="152" t="s">
        <v>379</v>
      </c>
      <c r="AQ36" s="79">
        <v>14</v>
      </c>
    </row>
    <row customHeight="1" ht="14.699999999999998">
      <c r="Q37" s="608"/>
      <c r="R37" s="497"/>
      <c r="S37" s="449" t="s">
        <v>87</v>
      </c>
      <c r="T37" s="326" t="s">
        <v>577</v>
      </c>
      <c r="U37" s="506"/>
      <c r="V37" s="508"/>
      <c r="W37" s="508"/>
      <c r="X37" s="508"/>
      <c r="Y37" s="508"/>
      <c r="Z37" s="508"/>
      <c r="AA37" s="326" t="s">
        <v>508</v>
      </c>
      <c r="AB37" s="325" t="s">
        <v>578</v>
      </c>
      <c r="AC37" s="325" t="s">
        <v>552</v>
      </c>
      <c r="AD37" s="538" t="s">
        <v>507</v>
      </c>
      <c r="AE37" s="538"/>
      <c r="AF37" s="508"/>
      <c r="AG37" s="508"/>
      <c r="AH37" s="509"/>
      <c r="AI37" s="510" t="s">
        <v>508</v>
      </c>
      <c r="AJ37" s="511" t="s">
        <v>510</v>
      </c>
      <c r="AK37" s="152"/>
      <c r="AQ37" s="79">
        <v>14</v>
      </c>
    </row>
    <row customHeight="1" ht="35.699999999999996">
      <c r="Q38" s="608"/>
      <c r="R38" s="497"/>
      <c r="S38" s="449"/>
      <c r="T38" s="326"/>
      <c r="U38" s="512"/>
      <c r="V38" s="83" t="s">
        <v>555</v>
      </c>
      <c r="W38" s="152"/>
      <c r="X38" s="288" t="s">
        <v>514</v>
      </c>
      <c r="Y38" s="579"/>
      <c r="Z38" s="579"/>
      <c r="AA38" s="326"/>
      <c r="AB38" s="325"/>
      <c r="AC38" s="325"/>
      <c r="AD38" s="83" t="s">
        <v>555</v>
      </c>
      <c r="AE38" s="152"/>
      <c r="AF38" s="579" t="s">
        <v>514</v>
      </c>
      <c r="AG38" s="579"/>
      <c r="AH38" s="289"/>
      <c r="AI38" s="514"/>
      <c r="AJ38" s="515"/>
      <c r="AK38" s="152"/>
      <c r="AQ38" s="79">
        <v>34</v>
      </c>
    </row>
    <row customHeight="1" ht="14.699999999999998">
      <c r="Q39" s="608"/>
      <c r="R39" s="497"/>
      <c r="S39" s="449"/>
      <c r="T39" s="326"/>
      <c r="U39" s="512"/>
      <c r="V39" s="616" t="str">
        <f>IF($AD$39&lt;&gt;"",$AD$39,"")</f>
        <v/>
      </c>
      <c r="W39" s="616"/>
      <c r="X39" s="294"/>
      <c r="Y39" s="580"/>
      <c r="Z39" s="580"/>
      <c r="AA39" s="326"/>
      <c r="AB39" s="325"/>
      <c r="AC39" s="325"/>
      <c r="AD39" s="641"/>
      <c r="AE39" s="617"/>
      <c r="AF39" s="580"/>
      <c r="AG39" s="580"/>
      <c r="AH39" s="295"/>
      <c r="AI39" s="514"/>
      <c r="AJ39" s="515"/>
      <c r="AK39" s="152"/>
      <c r="AQ39" s="79">
        <v>14</v>
      </c>
    </row>
    <row customHeight="1" ht="14.699999999999998">
      <c r="B40" s="217" t="s">
        <v>221</v>
      </c>
      <c r="C40" s="217" t="s">
        <v>222</v>
      </c>
      <c r="D40" s="217" t="s">
        <v>223</v>
      </c>
      <c r="E40" s="534" t="s">
        <v>515</v>
      </c>
      <c r="F40" s="534" t="s">
        <v>516</v>
      </c>
      <c r="G40" s="534" t="s">
        <v>517</v>
      </c>
      <c r="H40" s="534" t="s">
        <v>518</v>
      </c>
      <c r="I40" s="534" t="s">
        <v>519</v>
      </c>
      <c r="J40" s="534" t="s">
        <v>520</v>
      </c>
      <c r="K40" s="534" t="s">
        <v>521</v>
      </c>
      <c r="L40" s="534" t="s">
        <v>496</v>
      </c>
      <c r="Q40" s="608"/>
      <c r="R40" s="497"/>
      <c r="S40" s="449"/>
      <c r="T40" s="326"/>
      <c r="U40" s="516"/>
      <c r="V40" s="326" t="s">
        <v>556</v>
      </c>
      <c r="W40" s="326" t="s">
        <v>557</v>
      </c>
      <c r="X40" s="246" t="s">
        <v>524</v>
      </c>
      <c r="Y40" s="388" t="s">
        <v>525</v>
      </c>
      <c r="Z40" s="389"/>
      <c r="AA40" s="326"/>
      <c r="AB40" s="325"/>
      <c r="AC40" s="325"/>
      <c r="AD40" s="642" t="s">
        <v>556</v>
      </c>
      <c r="AE40" s="517" t="s">
        <v>557</v>
      </c>
      <c r="AF40" s="246" t="s">
        <v>524</v>
      </c>
      <c r="AG40" s="388" t="s">
        <v>525</v>
      </c>
      <c r="AH40" s="390"/>
      <c r="AI40" s="517"/>
      <c r="AJ40" s="518"/>
      <c r="AK40" s="152"/>
      <c r="AQ40" s="79">
        <v>14</v>
      </c>
    </row>
    <row customHeight="1" ht="11.25" hidden="1">
      <c r="Q41" s="520"/>
      <c r="R41" s="520">
        <v>1</v>
      </c>
      <c r="S41" s="521" t="s">
        <v>98</v>
      </c>
      <c r="T41" s="522" t="s">
        <v>101</v>
      </c>
      <c r="U41" s="523" t="str">
        <f>OFFSET(U41,0,-1)</f>
        <v>2</v>
      </c>
      <c r="V41" s="524">
        <f>OFFSET(V41,0,-1)+1</f>
        <v>3</v>
      </c>
      <c r="W41" s="524">
        <f>OFFSET(W41,0,-1)+1</f>
        <v>4</v>
      </c>
      <c r="X41" s="524">
        <f>OFFSET(X41,0,-1)+1</f>
        <v>5</v>
      </c>
      <c r="Y41" s="524">
        <f>OFFSET(Y41,0,-1)+1</f>
        <v>6</v>
      </c>
      <c r="Z41" s="524"/>
      <c r="AA41" s="399">
        <f>OFFSET(AA41,0,-2)+1</f>
        <v>7</v>
      </c>
      <c r="AB41" s="399"/>
      <c r="AC41" s="399"/>
      <c r="AD41" s="524">
        <f>OFFSET(AD41,0,-1)+1</f>
        <v>1</v>
      </c>
      <c r="AE41" s="524">
        <f>OFFSET(AE41,0,-1)+1</f>
        <v>2</v>
      </c>
      <c r="AF41" s="524">
        <f>OFFSET(AF41,0,-1)+1</f>
        <v>3</v>
      </c>
      <c r="AG41" s="524">
        <f>OFFSET(AG41,0,-1)+1</f>
        <v>4</v>
      </c>
      <c r="AH41" s="524"/>
      <c r="AI41" s="524">
        <f>OFFSET(AI41,0,-2)+1</f>
        <v>5</v>
      </c>
      <c r="AJ41" s="523">
        <f>OFFSET(AJ41,0,-1)</f>
        <v>5</v>
      </c>
      <c r="AK41" s="524">
        <f>OFFSET(AK41,0,-1)+1</f>
        <v>6</v>
      </c>
      <c r="AQ41" s="403">
        <v>0</v>
      </c>
    </row>
    <row customHeight="1" ht="107.25">
      <c r="A42" s="262" t="s">
        <v>284</v>
      </c>
      <c r="E42" s="532">
        <v>1</v>
      </c>
      <c r="R42" s="448"/>
      <c r="S42" s="449">
        <f>INDEX(PT_DIFFERENTIATION_NUM_NTAR,MATCH(A42,PT_DIFFERENTIATION_NTAR_ID,0))</f>
        <v>0</v>
      </c>
      <c r="T42" s="450" t="s">
        <v>209</v>
      </c>
      <c r="U42" s="451"/>
      <c r="V42" s="453"/>
      <c r="W42" s="453"/>
      <c r="X42" s="453"/>
      <c r="Y42" s="453"/>
      <c r="Z42" s="453"/>
      <c r="AA42" s="454"/>
      <c r="AB42" s="453"/>
      <c r="AC42" s="453" t="str">
        <f>INDEX(PT_DIFFERENTIATION_NTAR,MATCH(A42,PT_DIFFERENTIATION_NTAR_ID,0))</f>
        <v/>
      </c>
      <c r="AD42" s="453"/>
      <c r="AE42" s="453"/>
      <c r="AF42" s="453"/>
      <c r="AG42" s="453"/>
      <c r="AH42" s="453"/>
      <c r="AI42" s="453"/>
      <c r="AJ42" s="454"/>
      <c r="AK42" s="45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151" t="str">
        <f>IF(T42="","",T42)</f>
        <v>Наименование тарифа</v>
      </c>
      <c r="AQ42" s="79">
        <v>102</v>
      </c>
    </row>
    <row customHeight="1" ht="22.049999999999997">
      <c r="A43" s="262" t="s">
        <v>284</v>
      </c>
      <c r="B43" s="262" t="s">
        <v>285</v>
      </c>
      <c r="E43" s="533"/>
      <c r="F43" s="532">
        <v>1</v>
      </c>
      <c r="Q43" s="583"/>
      <c r="R43" s="458"/>
      <c r="S43" s="449" t="str">
        <f>INDEX(PT_DIFFERENTIATION_NUM_TER,MATCH(B43,PT_DIFFERENTIATION_TER_ID,0))</f>
        <v>.</v>
      </c>
      <c r="T43" s="459" t="s">
        <v>475</v>
      </c>
      <c r="U43" s="451"/>
      <c r="V43" s="453"/>
      <c r="W43" s="453"/>
      <c r="X43" s="453"/>
      <c r="Y43" s="453"/>
      <c r="Z43" s="453"/>
      <c r="AA43" s="454"/>
      <c r="AB43" s="453"/>
      <c r="AC43" s="453" t="str">
        <f>INDEX(PT_DIFFERENTIATION_TER,MATCH(B43,PT_DIFFERENTIATION_TER_ID,0))</f>
        <v/>
      </c>
      <c r="AD43" s="453"/>
      <c r="AE43" s="453"/>
      <c r="AF43" s="453"/>
      <c r="AG43" s="453"/>
      <c r="AH43" s="453"/>
      <c r="AI43" s="453"/>
      <c r="AJ43" s="454"/>
      <c r="AK43" s="455" t="s">
        <v>476</v>
      </c>
      <c r="AN43" s="151" t="str">
        <f>IF(T43="","",T43)</f>
        <v>Территория действия тарифа</v>
      </c>
      <c r="AQ43" s="79">
        <v>21</v>
      </c>
    </row>
    <row customHeight="1" ht="24">
      <c r="A44" s="262" t="s">
        <v>284</v>
      </c>
      <c r="B44" s="262" t="s">
        <v>285</v>
      </c>
      <c r="C44" s="262" t="s">
        <v>286</v>
      </c>
      <c r="E44" s="533"/>
      <c r="F44" s="533"/>
      <c r="G44" s="532">
        <v>1</v>
      </c>
      <c r="Q44" s="583"/>
      <c r="R44" s="458"/>
      <c r="S44" s="449" t="str">
        <f>INDEX(PT_DIFFERENTIATION_NUM_CS,MATCH(C44,PT_DIFFERENTIATION_CS_ID,0))</f>
        <v>..</v>
      </c>
      <c r="T44" s="460" t="s">
        <v>477</v>
      </c>
      <c r="U44" s="451"/>
      <c r="V44" s="453"/>
      <c r="W44" s="453"/>
      <c r="X44" s="453"/>
      <c r="Y44" s="453"/>
      <c r="Z44" s="453"/>
      <c r="AA44" s="454"/>
      <c r="AB44" s="453"/>
      <c r="AC44" s="453" t="str">
        <f>INDEX(PT_DIFFERENTIATION_CS,MATCH(C44,PT_DIFFERENTIATION_CS_ID,0))</f>
        <v/>
      </c>
      <c r="AD44" s="453"/>
      <c r="AE44" s="453"/>
      <c r="AF44" s="453"/>
      <c r="AG44" s="453"/>
      <c r="AH44" s="453"/>
      <c r="AI44" s="453"/>
      <c r="AJ44" s="454"/>
      <c r="AK44" s="455" t="s">
        <v>478</v>
      </c>
      <c r="AN44" s="151" t="str">
        <f>IF(T44="","",T44)</f>
        <v>Наименование системы теплоснабжения </v>
      </c>
      <c r="AQ44" s="79">
        <v>23</v>
      </c>
    </row>
    <row customHeight="1" ht="22.049999999999997">
      <c r="A45" s="262" t="s">
        <v>284</v>
      </c>
      <c r="B45" s="262" t="s">
        <v>285</v>
      </c>
      <c r="C45" s="262" t="s">
        <v>286</v>
      </c>
      <c r="D45" s="262" t="s">
        <v>287</v>
      </c>
      <c r="E45" s="533"/>
      <c r="F45" s="533"/>
      <c r="G45" s="533"/>
      <c r="H45" s="532">
        <v>1</v>
      </c>
      <c r="Q45" s="583"/>
      <c r="R45" s="458"/>
      <c r="S45" s="449" t="str">
        <f>INDEX(PT_DIFFERENTIATION_NUM_IST_TE,MATCH(D45,PT_DIFFERENTIATION_IST_TE_ID,0))</f>
        <v>...</v>
      </c>
      <c r="T45" s="461" t="s">
        <v>479</v>
      </c>
      <c r="U45" s="451"/>
      <c r="V45" s="453"/>
      <c r="W45" s="453"/>
      <c r="X45" s="453"/>
      <c r="Y45" s="453"/>
      <c r="Z45" s="453"/>
      <c r="AA45" s="454"/>
      <c r="AB45" s="453"/>
      <c r="AC45" s="453" t="str">
        <f>INDEX(PT_DIFFERENTIATION_IST_TE,MATCH(D45,PT_DIFFERENTIATION_IST_TE_ID,0))</f>
        <v/>
      </c>
      <c r="AD45" s="453"/>
      <c r="AE45" s="453"/>
      <c r="AF45" s="453"/>
      <c r="AG45" s="453"/>
      <c r="AH45" s="453"/>
      <c r="AI45" s="453"/>
      <c r="AJ45" s="454"/>
      <c r="AK45" s="455" t="s">
        <v>480</v>
      </c>
      <c r="AN45" s="151" t="str">
        <f>IF(T45="","",T45)</f>
        <v>Источник тепловой энергии  </v>
      </c>
      <c r="AQ45" s="79">
        <v>21</v>
      </c>
    </row>
    <row customHeight="1" ht="0">
      <c r="A46" s="536" t="s">
        <v>284</v>
      </c>
      <c r="B46" s="536" t="s">
        <v>285</v>
      </c>
      <c r="C46" s="536" t="s">
        <v>286</v>
      </c>
      <c r="D46" s="536" t="s">
        <v>287</v>
      </c>
      <c r="E46" s="533"/>
      <c r="F46" s="533"/>
      <c r="G46" s="533"/>
      <c r="H46" s="533"/>
      <c r="I46" s="152" t="str">
        <f>S45&amp;".1"</f>
        <v>....1</v>
      </c>
      <c r="L46" s="582" t="s">
        <v>481</v>
      </c>
      <c r="P46" s="136">
        <v>1</v>
      </c>
      <c r="R46" s="463"/>
      <c r="S46" s="330"/>
      <c r="T46" s="540"/>
      <c r="U46" s="541"/>
      <c r="V46" s="543"/>
      <c r="W46" s="543"/>
      <c r="X46" s="543"/>
      <c r="Y46" s="543"/>
      <c r="Z46" s="543"/>
      <c r="AA46" s="544"/>
      <c r="AB46" s="543"/>
      <c r="AC46" s="543"/>
      <c r="AD46" s="543"/>
      <c r="AE46" s="543"/>
      <c r="AF46" s="543"/>
      <c r="AG46" s="543"/>
      <c r="AH46" s="543"/>
      <c r="AI46" s="543"/>
      <c r="AJ46" s="544"/>
      <c r="AK46" s="545"/>
      <c r="AN46" s="151" t="str">
        <f>IF(T46="","",T46)</f>
        <v/>
      </c>
      <c r="AQ46" s="138">
        <v>0</v>
      </c>
    </row>
    <row customHeight="1" ht="0">
      <c r="A47" s="536" t="s">
        <v>284</v>
      </c>
      <c r="B47" s="536" t="s">
        <v>285</v>
      </c>
      <c r="C47" s="536" t="s">
        <v>286</v>
      </c>
      <c r="D47" s="536" t="s">
        <v>287</v>
      </c>
      <c r="E47" s="533"/>
      <c r="F47" s="533"/>
      <c r="G47" s="533"/>
      <c r="H47" s="533"/>
      <c r="I47" s="84"/>
      <c r="J47" s="152" t="str">
        <f>S45&amp;".1"</f>
        <v>....1</v>
      </c>
      <c r="Q47" s="136">
        <v>1</v>
      </c>
      <c r="R47" s="468"/>
      <c r="S47" s="330"/>
      <c r="T47" s="584"/>
      <c r="U47" s="541"/>
      <c r="V47" s="543"/>
      <c r="W47" s="543"/>
      <c r="X47" s="543"/>
      <c r="Y47" s="543"/>
      <c r="Z47" s="543"/>
      <c r="AA47" s="544"/>
      <c r="AB47" s="543"/>
      <c r="AC47" s="543"/>
      <c r="AD47" s="543"/>
      <c r="AE47" s="543"/>
      <c r="AF47" s="543"/>
      <c r="AG47" s="543"/>
      <c r="AH47" s="543"/>
      <c r="AI47" s="543"/>
      <c r="AJ47" s="544"/>
      <c r="AK47" s="545"/>
      <c r="AN47" s="151" t="str">
        <f>IF(T47="","",T47)</f>
        <v/>
      </c>
      <c r="AQ47" s="138">
        <v>0</v>
      </c>
    </row>
    <row customHeight="1" ht="22.049999999999997">
      <c r="A48" s="262" t="s">
        <v>284</v>
      </c>
      <c r="B48" s="262" t="s">
        <v>285</v>
      </c>
      <c r="C48" s="262" t="s">
        <v>286</v>
      </c>
      <c r="D48" s="262" t="s">
        <v>287</v>
      </c>
      <c r="E48" s="533"/>
      <c r="F48" s="533"/>
      <c r="G48" s="533"/>
      <c r="H48" s="533"/>
      <c r="I48" s="84"/>
      <c r="J48" s="84"/>
      <c r="K48" s="152" t="str">
        <f>S45&amp;".1"</f>
        <v>....1</v>
      </c>
      <c r="R48" s="468">
        <v>1</v>
      </c>
      <c r="S48" s="551" t="str">
        <f>$K48</f>
        <v>....1</v>
      </c>
      <c r="T48" s="586"/>
      <c r="U48" s="451"/>
      <c r="V48" s="471"/>
      <c r="W48" s="473"/>
      <c r="X48" s="474"/>
      <c r="Y48" s="214" t="s">
        <v>61</v>
      </c>
      <c r="Z48" s="474"/>
      <c r="AA48" s="214" t="s">
        <v>61</v>
      </c>
      <c r="AB48" s="638"/>
      <c r="AC48" s="639" t="s">
        <v>22</v>
      </c>
      <c r="AD48" s="471"/>
      <c r="AE48" s="473"/>
      <c r="AF48" s="474"/>
      <c r="AG48" s="214" t="s">
        <v>61</v>
      </c>
      <c r="AH48" s="474"/>
      <c r="AI48" s="214" t="s">
        <v>61</v>
      </c>
      <c r="AJ48" s="527"/>
      <c r="AK48" s="475" t="s">
        <v>558</v>
      </c>
      <c r="AL48" s="138">
        <f>STRCHECKDATE(#REF!)</f>
      </c>
      <c r="AN48" s="151" t="str">
        <f>IF(T48="","",T48)</f>
        <v/>
      </c>
      <c r="AQ48" s="79">
        <v>21</v>
      </c>
    </row>
    <row customHeight="1" ht="11.549999999999999">
      <c r="A49" s="262" t="s">
        <v>284</v>
      </c>
      <c r="B49" s="262" t="s">
        <v>285</v>
      </c>
      <c r="C49" s="262" t="s">
        <v>286</v>
      </c>
      <c r="D49" s="262" t="s">
        <v>287</v>
      </c>
      <c r="E49" s="533"/>
      <c r="F49" s="533"/>
      <c r="G49" s="533"/>
      <c r="H49" s="533"/>
      <c r="I49" s="84"/>
      <c r="J49" s="152"/>
      <c r="R49" s="463"/>
      <c r="S49" s="479"/>
      <c r="T49" s="483" t="s">
        <v>546</v>
      </c>
      <c r="U49" s="204"/>
      <c r="V49" s="204"/>
      <c r="W49" s="204"/>
      <c r="X49" s="204"/>
      <c r="Y49" s="204"/>
      <c r="Z49" s="204"/>
      <c r="AA49" s="481"/>
      <c r="AB49" s="204"/>
      <c r="AC49" s="204"/>
      <c r="AD49" s="204"/>
      <c r="AE49" s="204"/>
      <c r="AF49" s="204"/>
      <c r="AG49" s="204"/>
      <c r="AH49" s="204"/>
      <c r="AI49" s="204"/>
      <c r="AJ49" s="481"/>
      <c r="AK49" s="482"/>
      <c r="AN49" s="151" t="str">
        <f>IF(T49="","",T49)</f>
        <v>Добавить строку</v>
      </c>
      <c r="AQ49" s="79">
        <v>11</v>
      </c>
    </row>
    <row customHeight="1" ht="1.05">
      <c r="A50" s="536" t="s">
        <v>284</v>
      </c>
      <c r="B50" s="536" t="s">
        <v>285</v>
      </c>
      <c r="C50" s="536" t="s">
        <v>286</v>
      </c>
      <c r="D50" s="536" t="s">
        <v>287</v>
      </c>
      <c r="E50" s="533"/>
      <c r="F50" s="533"/>
      <c r="G50" s="533"/>
      <c r="H50" s="533"/>
      <c r="I50" s="152"/>
      <c r="R50" s="463"/>
      <c r="S50" s="546"/>
      <c r="T50" s="547" t="s">
        <v>490</v>
      </c>
      <c r="U50" s="548"/>
      <c r="V50" s="548"/>
      <c r="W50" s="548"/>
      <c r="X50" s="548"/>
      <c r="Y50" s="548"/>
      <c r="Z50" s="548"/>
      <c r="AA50" s="548"/>
      <c r="AB50" s="548"/>
      <c r="AC50" s="548"/>
      <c r="AD50" s="548"/>
      <c r="AE50" s="548"/>
      <c r="AF50" s="548"/>
      <c r="AG50" s="548"/>
      <c r="AH50" s="548"/>
      <c r="AI50" s="548"/>
      <c r="AJ50" s="548"/>
      <c r="AK50" s="549"/>
      <c r="AN50" s="151" t="str">
        <f>IF(T50="","",T50)</f>
        <v>Добавить группу потребителей</v>
      </c>
      <c r="AQ50" s="138">
        <v>1</v>
      </c>
    </row>
    <row customHeight="1" ht="1.05">
      <c r="A51" s="536" t="s">
        <v>284</v>
      </c>
      <c r="B51" s="536" t="s">
        <v>285</v>
      </c>
      <c r="C51" s="536" t="s">
        <v>286</v>
      </c>
      <c r="D51" s="536" t="s">
        <v>287</v>
      </c>
      <c r="E51" s="533"/>
      <c r="F51" s="533"/>
      <c r="G51" s="533"/>
      <c r="H51" s="532"/>
      <c r="R51" s="624"/>
      <c r="S51" s="546"/>
      <c r="T51" s="547"/>
      <c r="U51" s="548"/>
      <c r="V51" s="548"/>
      <c r="W51" s="548"/>
      <c r="X51" s="548"/>
      <c r="Y51" s="548"/>
      <c r="Z51" s="548"/>
      <c r="AA51" s="548"/>
      <c r="AB51" s="548"/>
      <c r="AC51" s="548"/>
      <c r="AD51" s="548"/>
      <c r="AE51" s="548"/>
      <c r="AF51" s="548"/>
      <c r="AG51" s="548"/>
      <c r="AH51" s="548"/>
      <c r="AI51" s="548"/>
      <c r="AJ51" s="548"/>
      <c r="AK51" s="549"/>
      <c r="AN51" s="151" t="str">
        <f>IF(T51="","",T51)</f>
        <v/>
      </c>
      <c r="AQ51" s="403">
        <v>1</v>
      </c>
    </row>
    <row customHeight="1" ht="1.05">
      <c r="A52" s="536" t="s">
        <v>284</v>
      </c>
      <c r="B52" s="536" t="s">
        <v>285</v>
      </c>
      <c r="C52" s="536" t="s">
        <v>286</v>
      </c>
      <c r="E52" s="533"/>
      <c r="F52" s="533"/>
      <c r="G52" s="532"/>
      <c r="T52" s="491" t="s">
        <v>492</v>
      </c>
      <c r="AN52" s="151" t="str">
        <f>IF(T52="","",T52)</f>
        <v>Добавить источник для дифференциации</v>
      </c>
      <c r="AQ52" s="138">
        <v>1</v>
      </c>
    </row>
    <row customHeight="1" ht="1.05">
      <c r="A53" s="536" t="s">
        <v>284</v>
      </c>
      <c r="B53" s="536" t="s">
        <v>285</v>
      </c>
      <c r="E53" s="533"/>
      <c r="F53" s="532"/>
      <c r="T53" s="491" t="s">
        <v>493</v>
      </c>
      <c r="AN53" s="151" t="str">
        <f>IF(T53="","",T53)</f>
        <v>Добавить централизованную систему для дифференциации</v>
      </c>
      <c r="AQ53" s="138">
        <v>1</v>
      </c>
    </row>
    <row customHeight="1" ht="1.05">
      <c r="A54" s="536" t="s">
        <v>284</v>
      </c>
      <c r="E54" s="533"/>
      <c r="T54" s="491" t="s">
        <v>494</v>
      </c>
      <c r="AN54" s="151" t="str">
        <f>IF(T54="","",T54)</f>
        <v>Добавить территорию для дифференциации</v>
      </c>
      <c r="AQ54" s="138">
        <v>1</v>
      </c>
    </row>
    <row customHeight="1" ht="1.05">
      <c r="A55" s="536" t="s">
        <v>284</v>
      </c>
      <c r="E55" s="532"/>
      <c r="T55" s="491" t="s">
        <v>494</v>
      </c>
      <c r="AN55" s="151" t="str">
        <f>IF(T55="","",T55)</f>
        <v>Добавить территорию для дифференциации</v>
      </c>
      <c r="AQ55" s="138">
        <v>1</v>
      </c>
    </row>
    <row customHeight="1" ht="1.05">
      <c r="T56" s="491" t="s">
        <v>526</v>
      </c>
      <c r="AN56" s="151" t="str">
        <f>IF(T56="","",T56)</f>
        <v>Добавить наименование тарифа</v>
      </c>
      <c r="AQ56" s="138">
        <v>1</v>
      </c>
    </row>
    <row customHeight="1" ht="11.549999999999999">
      <c r="AQ57" s="79">
        <v>11</v>
      </c>
    </row>
    <row customHeight="1" ht="19.95">
      <c r="AQ58" s="79">
        <v>19</v>
      </c>
    </row>
    <row customHeight="1" ht="21">
      <c r="AQ59" s="79">
        <v>20</v>
      </c>
    </row>
    <row customHeight="1" ht="14.699999999999998">
      <c r="AQ60" s="79">
        <v>14</v>
      </c>
    </row>
    <row customHeight="1" ht="19.95">
      <c r="AQ61" s="79">
        <v>19</v>
      </c>
    </row>
    <row customHeight="1" ht="16.8">
      <c r="AQ62" s="79">
        <v>16</v>
      </c>
    </row>
    <row customHeight="1" ht="14.699999999999998">
      <c r="AQ63" s="79">
        <v>14</v>
      </c>
    </row>
    <row customHeight="1" ht="22.5" hidden="1">
      <c r="A64" s="79" t="s">
        <v>81</v>
      </c>
      <c r="B64" s="79">
        <v>0</v>
      </c>
      <c r="C64" s="79">
        <v>0</v>
      </c>
      <c r="D64" s="79">
        <v>0</v>
      </c>
      <c r="E64" s="79">
        <v>0</v>
      </c>
      <c r="F64" s="79">
        <v>0</v>
      </c>
      <c r="G64" s="79">
        <v>0</v>
      </c>
      <c r="H64" s="79">
        <v>0</v>
      </c>
      <c r="I64" s="79">
        <v>0</v>
      </c>
      <c r="J64" s="79">
        <v>0</v>
      </c>
      <c r="K64" s="79">
        <v>0</v>
      </c>
      <c r="L64" s="111">
        <v>0</v>
      </c>
      <c r="M64" s="530">
        <v>0</v>
      </c>
      <c r="N64" s="530">
        <v>0</v>
      </c>
      <c r="O64" s="530">
        <v>0</v>
      </c>
      <c r="P64" s="104">
        <v>3</v>
      </c>
      <c r="Q64" s="625">
        <v>3</v>
      </c>
      <c r="R64" s="531">
        <v>3</v>
      </c>
      <c r="S64" s="95">
        <v>12</v>
      </c>
      <c r="T64" s="79">
        <v>31</v>
      </c>
      <c r="U64" s="79">
        <v>0</v>
      </c>
      <c r="V64" s="79">
        <v>0</v>
      </c>
      <c r="W64" s="79">
        <v>0</v>
      </c>
      <c r="X64" s="79">
        <v>0</v>
      </c>
      <c r="Y64" s="79">
        <v>0</v>
      </c>
      <c r="Z64" s="79">
        <v>0</v>
      </c>
      <c r="AA64" s="79">
        <v>0</v>
      </c>
      <c r="AB64" s="79">
        <v>27</v>
      </c>
      <c r="AC64" s="79">
        <v>24</v>
      </c>
      <c r="AD64" s="79">
        <v>21</v>
      </c>
      <c r="AE64" s="79">
        <v>21</v>
      </c>
      <c r="AF64" s="79">
        <v>11</v>
      </c>
      <c r="AG64" s="79">
        <v>3</v>
      </c>
      <c r="AH64" s="79">
        <v>11</v>
      </c>
      <c r="AI64" s="79">
        <v>8</v>
      </c>
      <c r="AJ64" s="79">
        <v>4</v>
      </c>
      <c r="AK64" s="79">
        <v>115</v>
      </c>
      <c r="AL64" s="138">
        <v>10</v>
      </c>
      <c r="AM64" s="138">
        <v>10</v>
      </c>
      <c r="AN64" s="138">
        <v>10</v>
      </c>
      <c r="AO64" s="138">
        <v>10</v>
      </c>
      <c r="AP64" s="138">
        <v>10</v>
      </c>
      <c r="AQ64" s="79">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2028EB-1754-054D-F707-0.16A134F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3844" width="11.57421875" hidden="1" customWidth="1"/>
    <col min="2" max="2" style="3845" width="11.00390625" hidden="1" customWidth="1"/>
    <col min="3" max="3" style="3846" width="10.57421875" hidden="1"/>
    <col min="4" max="4" style="3847" width="12.8515625" hidden="1" customWidth="1"/>
    <col min="5" max="5" style="3848" width="10.00390625" hidden="1" customWidth="1"/>
    <col min="6" max="6" style="3849" width="8.7109375" hidden="1" customWidth="1"/>
    <col min="7" max="7" style="3850" width="7.57421875" hidden="1" customWidth="1"/>
    <col min="8" max="8" style="3851" width="11.421875" hidden="1" customWidth="1"/>
    <col min="9" max="9" style="3852" width="12.00390625" hidden="1" customWidth="1"/>
    <col min="10" max="10" style="3853" width="9.8515625" hidden="1" customWidth="1"/>
    <col min="11" max="11" style="3854" width="11.421875" hidden="1" customWidth="1"/>
    <col min="12" max="12" style="3855" width="19.140625" hidden="1" customWidth="1"/>
    <col min="13" max="13" style="3856" width="12.28125" hidden="1" customWidth="1"/>
    <col min="14" max="14" style="3857" width="12.28125" hidden="1" customWidth="1"/>
    <col min="15" max="15" style="3858" width="23.421875" hidden="1" customWidth="1"/>
    <col min="16" max="16" style="3859" width="3.7109375" hidden="1" customWidth="1"/>
    <col min="17" max="17" style="3860" width="3.7109375" hidden="1" customWidth="1"/>
    <col min="18" max="18" style="3861" width="3.00390625" customWidth="1"/>
    <col min="19" max="19" style="3862" width="12.00390625" customWidth="1"/>
    <col min="20" max="20" style="3863" width="31.00390625" customWidth="1"/>
    <col min="21" max="21" style="3864" width="0.140625" customWidth="1"/>
    <col min="22" max="22" style="3865" width="21.7109375" hidden="1" customWidth="1"/>
    <col min="23" max="23" style="3866" width="21.7109375" hidden="1" customWidth="1"/>
    <col min="24" max="24" style="3867" width="21.7109375" hidden="1" customWidth="1"/>
    <col min="25" max="25" style="3868" width="21.7109375" hidden="1" customWidth="1"/>
    <col min="26" max="26" style="3869" width="11.7109375" hidden="1" customWidth="1"/>
    <col min="27" max="27" style="3870" width="3.7109375" hidden="1" customWidth="1"/>
    <col min="28" max="28" style="3871" width="11.7109375" hidden="1" customWidth="1"/>
    <col min="29" max="29" style="3872" width="8.57421875" hidden="1" customWidth="1"/>
    <col min="30" max="30" style="3873" width="3.7109375" customWidth="1"/>
    <col min="31" max="31" style="3874" width="3.00390625" customWidth="1"/>
    <col min="32" max="32" style="3875" width="3.00390625" customWidth="1"/>
    <col min="33" max="33" style="3876" width="24.00390625" customWidth="1"/>
    <col min="34" max="34" style="3877" width="3.7109375" customWidth="1"/>
    <col min="35" max="35" style="3878" width="3.00390625" customWidth="1"/>
    <col min="36" max="36" style="3879" width="3.00390625" customWidth="1"/>
    <col min="37" max="37" style="3880" width="24.00390625" customWidth="1"/>
    <col min="38" max="38" style="3881" width="3.7109375" customWidth="1"/>
    <col min="39" max="39" style="3882" width="3.00390625" customWidth="1"/>
    <col min="40" max="40" style="3883" width="3.00390625" customWidth="1"/>
    <col min="41" max="41" style="3884" width="18.00390625" customWidth="1"/>
    <col min="42" max="42" style="3885" width="3.7109375" customWidth="1"/>
    <col min="43" max="43" style="3886" width="3.00390625" customWidth="1"/>
    <col min="44" max="44" style="3887" width="3.00390625" customWidth="1"/>
    <col min="45" max="45" style="3888" width="18.00390625" customWidth="1"/>
    <col min="46" max="46" style="3889" width="21.00390625" customWidth="1"/>
    <col min="47" max="47" style="3890" width="21.00390625" customWidth="1"/>
    <col min="48" max="48" style="3891" width="21.00390625" customWidth="1"/>
    <col min="49" max="49" style="3892" width="21.00390625" customWidth="1"/>
    <col min="50" max="50" style="3893" width="11.00390625" customWidth="1"/>
    <col min="51" max="51" style="3894" width="3.7109375" customWidth="1"/>
    <col min="52" max="52" style="3895" width="11.00390625" customWidth="1"/>
    <col min="53" max="53" style="3896" width="8.57421875" hidden="1" customWidth="1"/>
    <col min="54" max="54" style="3897" width="4.00390625" customWidth="1"/>
    <col min="55" max="55" style="3898" width="115.00390625" customWidth="1"/>
    <col min="56" max="56" style="3899" width="10.00390625" customWidth="1"/>
    <col min="57" max="57" style="3900" width="10.00390625" customWidth="1"/>
    <col min="58" max="58" style="3901" width="10.00390625" customWidth="1"/>
    <col min="59" max="59" style="3902" width="10.00390625" customWidth="1"/>
    <col min="60" max="60" style="3903" width="10.00390625" customWidth="1"/>
    <col min="61" max="61" style="3904" width="10.57421875" hidden="1"/>
  </cols>
  <sheetData>
    <row customHeight="1" ht="22.5" hidden="1">
      <c r="BI1" s="79" t="s">
        <v>14</v>
      </c>
    </row>
    <row customHeight="1" ht="21" hidden="1">
      <c r="E2" s="447">
        <v>1</v>
      </c>
      <c r="R2" s="448"/>
      <c r="S2" s="449">
        <f>INDEX(PT_DIFFERENTIATION_NUM_NTAR,MATCH(A2,PT_DIFFERENTIATION_NTAR_ID,0))</f>
      </c>
      <c r="T2" s="450" t="s">
        <v>209</v>
      </c>
      <c r="U2" s="451"/>
      <c r="V2" s="453"/>
      <c r="W2" s="453"/>
      <c r="X2" s="453"/>
      <c r="Y2" s="453"/>
      <c r="Z2" s="453"/>
      <c r="AA2" s="453"/>
      <c r="AB2" s="453"/>
      <c r="AC2" s="454"/>
      <c r="AD2" s="452">
        <f>INDEX(PT_DIFFERENTIATION_NTAR,MATCH(A2,PT_DIFFERENTIATION_NTAR_ID,0))</f>
      </c>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4"/>
      <c r="BC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1" t="str">
        <f>IF(T2="","",T2)</f>
        <v>Наименование тарифа</v>
      </c>
      <c r="BI2" s="79">
        <v>0</v>
      </c>
    </row>
    <row customHeight="1" ht="21" hidden="1">
      <c r="E3" s="456"/>
      <c r="F3" s="447">
        <v>1</v>
      </c>
      <c r="Q3" s="583"/>
      <c r="R3" s="458"/>
      <c r="S3" s="449">
        <f>INDEX(PT_DIFFERENTIATION_NUM_TER,MATCH(B3,PT_DIFFERENTIATION_TER_ID,0))</f>
      </c>
      <c r="T3" s="459" t="s">
        <v>475</v>
      </c>
      <c r="U3" s="451"/>
      <c r="V3" s="453"/>
      <c r="W3" s="453"/>
      <c r="X3" s="453"/>
      <c r="Y3" s="453"/>
      <c r="Z3" s="453"/>
      <c r="AA3" s="453"/>
      <c r="AB3" s="453"/>
      <c r="AC3" s="454"/>
      <c r="AD3" s="452">
        <f>INDEX(PT_DIFFERENTIATION_TER,MATCH(B3,PT_DIFFERENTIATION_TER_ID,0))</f>
      </c>
      <c r="AE3" s="453"/>
      <c r="AF3" s="453"/>
      <c r="AG3" s="453"/>
      <c r="AH3" s="453"/>
      <c r="AI3" s="453"/>
      <c r="AJ3" s="453"/>
      <c r="AK3" s="453"/>
      <c r="AL3" s="453"/>
      <c r="AM3" s="453"/>
      <c r="AN3" s="453"/>
      <c r="AO3" s="453"/>
      <c r="AP3" s="453"/>
      <c r="AQ3" s="453"/>
      <c r="AR3" s="453"/>
      <c r="AS3" s="453"/>
      <c r="AT3" s="453"/>
      <c r="AU3" s="453"/>
      <c r="AV3" s="453"/>
      <c r="AW3" s="453"/>
      <c r="AX3" s="453"/>
      <c r="AY3" s="453"/>
      <c r="AZ3" s="453"/>
      <c r="BA3" s="453"/>
      <c r="BB3" s="454"/>
      <c r="BC3" s="455" t="s">
        <v>476</v>
      </c>
      <c r="BF3" s="151" t="str">
        <f>IF(T3="","",T3)</f>
        <v>Территория действия тарифа</v>
      </c>
      <c r="BI3" s="79">
        <v>0</v>
      </c>
    </row>
    <row customHeight="1" ht="42" hidden="1">
      <c r="E4" s="456"/>
      <c r="F4" s="456"/>
      <c r="G4" s="447">
        <v>1</v>
      </c>
      <c r="Q4" s="583"/>
      <c r="R4" s="458"/>
      <c r="S4" s="449">
        <f>INDEX(PT_DIFFERENTIATION_NUM_CS,MATCH(C4,PT_DIFFERENTIATION_CS_ID,0))</f>
      </c>
      <c r="T4" s="460" t="s">
        <v>559</v>
      </c>
      <c r="U4" s="451"/>
      <c r="V4" s="453"/>
      <c r="W4" s="453"/>
      <c r="X4" s="453"/>
      <c r="Y4" s="453"/>
      <c r="Z4" s="453"/>
      <c r="AA4" s="453"/>
      <c r="AB4" s="453"/>
      <c r="AC4" s="454"/>
      <c r="AD4" s="452">
        <f>INDEX(PT_DIFFERENTIATION_CS,MATCH(C4,PT_DIFFERENTIATION_CS_ID,0))</f>
      </c>
      <c r="AE4" s="453"/>
      <c r="AF4" s="453"/>
      <c r="AG4" s="453"/>
      <c r="AH4" s="453"/>
      <c r="AI4" s="453"/>
      <c r="AJ4" s="453"/>
      <c r="AK4" s="453"/>
      <c r="AL4" s="453"/>
      <c r="AM4" s="453"/>
      <c r="AN4" s="453"/>
      <c r="AO4" s="453"/>
      <c r="AP4" s="453"/>
      <c r="AQ4" s="453"/>
      <c r="AR4" s="453"/>
      <c r="AS4" s="453"/>
      <c r="AT4" s="453"/>
      <c r="AU4" s="453"/>
      <c r="AV4" s="453"/>
      <c r="AW4" s="453"/>
      <c r="AX4" s="453"/>
      <c r="AY4" s="453"/>
      <c r="AZ4" s="453"/>
      <c r="BA4" s="453"/>
      <c r="BB4" s="454"/>
      <c r="BC4" s="455" t="s">
        <v>560</v>
      </c>
      <c r="BF4" s="151" t="str">
        <f>IF(T4="","",T4)</f>
        <v>Наименование централизованной системы холодного водоснабжения</v>
      </c>
      <c r="BI4" s="79">
        <v>0</v>
      </c>
    </row>
    <row customHeight="1" ht="14.25" hidden="1">
      <c r="E5" s="456"/>
      <c r="F5" s="456"/>
      <c r="G5" s="456"/>
      <c r="H5" s="447">
        <v>1</v>
      </c>
      <c r="Q5" s="643"/>
      <c r="R5" s="468"/>
      <c r="S5" s="330"/>
      <c r="T5" s="644"/>
      <c r="U5" s="541"/>
      <c r="V5" s="543"/>
      <c r="W5" s="543"/>
      <c r="X5" s="543"/>
      <c r="Y5" s="543"/>
      <c r="Z5" s="543"/>
      <c r="AA5" s="543"/>
      <c r="AB5" s="543"/>
      <c r="AC5" s="544"/>
      <c r="AD5" s="542"/>
      <c r="AE5" s="543"/>
      <c r="AF5" s="543"/>
      <c r="AG5" s="543"/>
      <c r="AH5" s="543"/>
      <c r="AI5" s="543"/>
      <c r="AJ5" s="543"/>
      <c r="AK5" s="543"/>
      <c r="AL5" s="543"/>
      <c r="AM5" s="543"/>
      <c r="AN5" s="543"/>
      <c r="AO5" s="543"/>
      <c r="AP5" s="543"/>
      <c r="AQ5" s="543"/>
      <c r="AR5" s="543"/>
      <c r="AS5" s="543"/>
      <c r="AT5" s="543"/>
      <c r="AU5" s="543"/>
      <c r="AV5" s="543"/>
      <c r="AW5" s="543"/>
      <c r="AX5" s="543"/>
      <c r="AY5" s="543"/>
      <c r="AZ5" s="543"/>
      <c r="BA5" s="543"/>
      <c r="BB5" s="544"/>
      <c r="BC5" s="545" t="s">
        <v>480</v>
      </c>
      <c r="BF5" s="151" t="str">
        <f>IF(T5="","",T5)</f>
        <v/>
      </c>
      <c r="BI5" s="138">
        <v>0</v>
      </c>
    </row>
    <row customHeight="1" ht="14.25" hidden="1">
      <c r="E6" s="456"/>
      <c r="F6" s="456"/>
      <c r="G6" s="456"/>
      <c r="H6" s="456"/>
      <c r="I6" s="162" t="str">
        <f>S5&amp;".1"</f>
        <v>.1</v>
      </c>
      <c r="L6" s="550" t="s">
        <v>481</v>
      </c>
      <c r="P6" s="136">
        <v>1</v>
      </c>
      <c r="R6" s="463"/>
      <c r="S6" s="330"/>
      <c r="T6" s="540"/>
      <c r="U6" s="541"/>
      <c r="V6" s="543"/>
      <c r="W6" s="543"/>
      <c r="X6" s="543"/>
      <c r="Y6" s="543"/>
      <c r="Z6" s="543"/>
      <c r="AA6" s="543"/>
      <c r="AB6" s="543"/>
      <c r="AC6" s="544"/>
      <c r="AD6" s="542"/>
      <c r="AE6" s="543"/>
      <c r="AF6" s="543"/>
      <c r="AG6" s="543"/>
      <c r="AH6" s="543"/>
      <c r="AI6" s="543"/>
      <c r="AJ6" s="543"/>
      <c r="AK6" s="543"/>
      <c r="AL6" s="543"/>
      <c r="AM6" s="543"/>
      <c r="AN6" s="543"/>
      <c r="AO6" s="543"/>
      <c r="AP6" s="543"/>
      <c r="AQ6" s="543"/>
      <c r="AR6" s="543"/>
      <c r="AS6" s="543"/>
      <c r="AT6" s="543"/>
      <c r="AU6" s="543"/>
      <c r="AV6" s="543"/>
      <c r="AW6" s="543"/>
      <c r="AX6" s="543"/>
      <c r="AY6" s="543"/>
      <c r="AZ6" s="543"/>
      <c r="BA6" s="543"/>
      <c r="BB6" s="544"/>
      <c r="BC6" s="545"/>
      <c r="BF6" s="151" t="str">
        <f>IF(T6="","",T6)</f>
        <v/>
      </c>
      <c r="BI6" s="138">
        <v>0</v>
      </c>
    </row>
    <row customHeight="1" ht="14.25" hidden="1">
      <c r="E7" s="456"/>
      <c r="F7" s="456"/>
      <c r="G7" s="456"/>
      <c r="H7" s="456"/>
      <c r="I7" s="467"/>
      <c r="J7" s="162" t="str">
        <f>S5&amp;".1"</f>
        <v>.1</v>
      </c>
      <c r="Q7" s="136">
        <v>1</v>
      </c>
      <c r="R7" s="468"/>
      <c r="S7" s="330"/>
      <c r="T7" s="584"/>
      <c r="U7" s="541"/>
      <c r="V7" s="543"/>
      <c r="W7" s="543"/>
      <c r="X7" s="543"/>
      <c r="Y7" s="543"/>
      <c r="Z7" s="543"/>
      <c r="AA7" s="543"/>
      <c r="AB7" s="543"/>
      <c r="AC7" s="544"/>
      <c r="AD7" s="542"/>
      <c r="AE7" s="543"/>
      <c r="AF7" s="543"/>
      <c r="AG7" s="543"/>
      <c r="AH7" s="543"/>
      <c r="AI7" s="543"/>
      <c r="AJ7" s="543"/>
      <c r="AK7" s="543"/>
      <c r="AL7" s="543"/>
      <c r="AM7" s="543"/>
      <c r="AN7" s="543"/>
      <c r="AO7" s="543"/>
      <c r="AP7" s="543"/>
      <c r="AQ7" s="543"/>
      <c r="AR7" s="543"/>
      <c r="AS7" s="543"/>
      <c r="AT7" s="543"/>
      <c r="AU7" s="543"/>
      <c r="AV7" s="543"/>
      <c r="AW7" s="543"/>
      <c r="AX7" s="543"/>
      <c r="AY7" s="543"/>
      <c r="AZ7" s="543"/>
      <c r="BA7" s="543"/>
      <c r="BB7" s="544"/>
      <c r="BC7" s="545"/>
      <c r="BF7" s="151" t="str">
        <f>IF(T7="","",T7)</f>
        <v/>
      </c>
      <c r="BI7" s="138">
        <v>0</v>
      </c>
    </row>
    <row customHeight="1" ht="11.25" hidden="1">
      <c r="E8" s="456"/>
      <c r="F8" s="456"/>
      <c r="G8" s="456"/>
      <c r="H8" s="456"/>
      <c r="I8" s="467"/>
      <c r="J8" s="467"/>
      <c r="K8" s="162">
        <f>S4&amp;".1"</f>
      </c>
      <c r="R8" s="585">
        <v>1</v>
      </c>
      <c r="S8" s="551">
        <f>$K8</f>
      </c>
      <c r="T8" s="638"/>
      <c r="U8" s="451"/>
      <c r="V8" s="471"/>
      <c r="W8" s="473"/>
      <c r="X8" s="471"/>
      <c r="Y8" s="473"/>
      <c r="Z8" s="474"/>
      <c r="AA8" s="214" t="s">
        <v>61</v>
      </c>
      <c r="AB8" s="474"/>
      <c r="AC8" s="214" t="s">
        <v>61</v>
      </c>
      <c r="AD8" s="299" t="s">
        <v>61</v>
      </c>
      <c r="AE8" s="587"/>
      <c r="AF8" s="324">
        <v>1</v>
      </c>
      <c r="AG8" s="639"/>
      <c r="AH8" s="214" t="s">
        <v>61</v>
      </c>
      <c r="AI8" s="587"/>
      <c r="AJ8" s="324">
        <v>1</v>
      </c>
      <c r="AK8" s="96" t="s">
        <v>22</v>
      </c>
      <c r="AL8" s="214" t="s">
        <v>61</v>
      </c>
      <c r="AM8" s="288"/>
      <c r="AN8" s="324">
        <v>1</v>
      </c>
      <c r="AO8" s="645"/>
      <c r="AP8" s="646" t="s">
        <v>61</v>
      </c>
      <c r="AQ8" s="588"/>
      <c r="AR8" s="324">
        <v>1</v>
      </c>
      <c r="AS8" s="106" t="s">
        <v>22</v>
      </c>
      <c r="AT8" s="471"/>
      <c r="AU8" s="473"/>
      <c r="AV8" s="471"/>
      <c r="AW8" s="473"/>
      <c r="AX8" s="474"/>
      <c r="AY8" s="214" t="s">
        <v>61</v>
      </c>
      <c r="AZ8" s="474"/>
      <c r="BA8" s="214" t="s">
        <v>61</v>
      </c>
      <c r="BB8" s="527"/>
      <c r="BC8" s="475" t="s">
        <v>579</v>
      </c>
      <c r="BF8" s="151" t="str">
        <f>IF(T8="","",T8)</f>
        <v/>
      </c>
      <c r="BI8" s="79">
        <v>0</v>
      </c>
    </row>
    <row customHeight="1" ht="11.25" hidden="1">
      <c r="E9" s="456"/>
      <c r="F9" s="456"/>
      <c r="G9" s="456"/>
      <c r="H9" s="456"/>
      <c r="I9" s="467"/>
      <c r="J9" s="467"/>
      <c r="K9" s="162"/>
      <c r="R9" s="585"/>
      <c r="S9" s="589"/>
      <c r="T9" s="647"/>
      <c r="U9" s="451"/>
      <c r="V9" s="575"/>
      <c r="W9" s="593"/>
      <c r="X9" s="575"/>
      <c r="Y9" s="593"/>
      <c r="Z9" s="575"/>
      <c r="AA9" s="575"/>
      <c r="AB9" s="575"/>
      <c r="AC9" s="575"/>
      <c r="AD9" s="305"/>
      <c r="AE9" s="587"/>
      <c r="AF9" s="324"/>
      <c r="AG9" s="639"/>
      <c r="AH9" s="214"/>
      <c r="AI9" s="587"/>
      <c r="AJ9" s="324"/>
      <c r="AK9" s="96"/>
      <c r="AL9" s="214"/>
      <c r="AM9" s="294"/>
      <c r="AN9" s="324"/>
      <c r="AO9" s="645"/>
      <c r="AP9" s="648"/>
      <c r="AQ9" s="592"/>
      <c r="AR9" s="176"/>
      <c r="AS9" s="176" t="s">
        <v>580</v>
      </c>
      <c r="AT9" s="575"/>
      <c r="AU9" s="593"/>
      <c r="AV9" s="575"/>
      <c r="AW9" s="593"/>
      <c r="AX9" s="575"/>
      <c r="AY9" s="575"/>
      <c r="AZ9" s="575"/>
      <c r="BA9" s="575"/>
      <c r="BB9" s="591"/>
      <c r="BC9" s="478"/>
      <c r="BI9" s="79">
        <v>0</v>
      </c>
    </row>
    <row customHeight="1" ht="11.25" hidden="1">
      <c r="E10" s="456"/>
      <c r="F10" s="456"/>
      <c r="G10" s="456"/>
      <c r="H10" s="456"/>
      <c r="I10" s="467"/>
      <c r="J10" s="467"/>
      <c r="K10" s="162"/>
      <c r="R10" s="585"/>
      <c r="S10" s="589"/>
      <c r="T10" s="647"/>
      <c r="U10" s="451"/>
      <c r="V10" s="575"/>
      <c r="W10" s="593"/>
      <c r="X10" s="575"/>
      <c r="Y10" s="593"/>
      <c r="Z10" s="575"/>
      <c r="AA10" s="575"/>
      <c r="AB10" s="575"/>
      <c r="AC10" s="575"/>
      <c r="AD10" s="305"/>
      <c r="AE10" s="587"/>
      <c r="AF10" s="324"/>
      <c r="AG10" s="639"/>
      <c r="AH10" s="214"/>
      <c r="AI10" s="587"/>
      <c r="AJ10" s="324"/>
      <c r="AK10" s="96"/>
      <c r="AL10" s="214"/>
      <c r="AM10" s="592"/>
      <c r="AN10" s="649"/>
      <c r="AO10" s="649" t="s">
        <v>581</v>
      </c>
      <c r="AP10" s="176"/>
      <c r="AQ10" s="176"/>
      <c r="AR10" s="176"/>
      <c r="AS10" s="575"/>
      <c r="AT10" s="575"/>
      <c r="AU10" s="593"/>
      <c r="AV10" s="575"/>
      <c r="AW10" s="593"/>
      <c r="AX10" s="575"/>
      <c r="AY10" s="575"/>
      <c r="AZ10" s="575"/>
      <c r="BA10" s="575"/>
      <c r="BB10" s="591"/>
      <c r="BC10" s="478"/>
      <c r="BI10" s="79">
        <v>0</v>
      </c>
    </row>
    <row customHeight="1" ht="11.25" hidden="1">
      <c r="E11" s="456"/>
      <c r="F11" s="456"/>
      <c r="G11" s="456"/>
      <c r="H11" s="456"/>
      <c r="I11" s="467"/>
      <c r="J11" s="467"/>
      <c r="K11" s="162"/>
      <c r="R11" s="585"/>
      <c r="S11" s="589"/>
      <c r="T11" s="647"/>
      <c r="U11" s="451"/>
      <c r="V11" s="575"/>
      <c r="W11" s="593"/>
      <c r="X11" s="575"/>
      <c r="Y11" s="593"/>
      <c r="Z11" s="575"/>
      <c r="AA11" s="575"/>
      <c r="AB11" s="575"/>
      <c r="AC11" s="575"/>
      <c r="AD11" s="305"/>
      <c r="AE11" s="587"/>
      <c r="AF11" s="324"/>
      <c r="AG11" s="639"/>
      <c r="AH11" s="214"/>
      <c r="AI11" s="595"/>
      <c r="AJ11" s="167"/>
      <c r="AK11" s="415" t="s">
        <v>582</v>
      </c>
      <c r="AL11" s="575"/>
      <c r="AM11" s="575"/>
      <c r="AN11" s="575"/>
      <c r="AO11" s="575"/>
      <c r="AP11" s="575"/>
      <c r="AQ11" s="575"/>
      <c r="AR11" s="575"/>
      <c r="AS11" s="575"/>
      <c r="AT11" s="575"/>
      <c r="AU11" s="593"/>
      <c r="AV11" s="575"/>
      <c r="AW11" s="593"/>
      <c r="AX11" s="575"/>
      <c r="AY11" s="575"/>
      <c r="AZ11" s="575"/>
      <c r="BA11" s="575"/>
      <c r="BB11" s="591"/>
      <c r="BC11" s="478"/>
      <c r="BI11" s="79">
        <v>0</v>
      </c>
    </row>
    <row customHeight="1" ht="11.25" hidden="1">
      <c r="E12" s="456"/>
      <c r="F12" s="456"/>
      <c r="G12" s="456"/>
      <c r="H12" s="456"/>
      <c r="I12" s="467"/>
      <c r="J12" s="467"/>
      <c r="K12" s="162"/>
      <c r="R12" s="585"/>
      <c r="S12" s="561"/>
      <c r="T12" s="650"/>
      <c r="U12" s="451"/>
      <c r="V12" s="575"/>
      <c r="W12" s="576" t="str">
        <f>Z8&amp;"-"&amp;AB8</f>
        <v>-</v>
      </c>
      <c r="X12" s="575"/>
      <c r="Y12" s="576" t="str">
        <f>AB8&amp;"-"&amp;AD8</f>
        <v>-да</v>
      </c>
      <c r="Z12" s="575"/>
      <c r="AA12" s="575"/>
      <c r="AB12" s="575"/>
      <c r="AC12" s="575"/>
      <c r="AD12" s="210"/>
      <c r="AE12" s="598"/>
      <c r="AF12" s="599"/>
      <c r="AG12" s="176" t="s">
        <v>583</v>
      </c>
      <c r="AH12" s="575"/>
      <c r="AI12" s="575"/>
      <c r="AJ12" s="575"/>
      <c r="AK12" s="575"/>
      <c r="AL12" s="575"/>
      <c r="AM12" s="575"/>
      <c r="AN12" s="575"/>
      <c r="AO12" s="575"/>
      <c r="AP12" s="575"/>
      <c r="AQ12" s="575"/>
      <c r="AR12" s="575"/>
      <c r="AS12" s="575"/>
      <c r="AT12" s="575"/>
      <c r="AU12" s="576" t="str">
        <f>AX8&amp;"-"&amp;AZ8</f>
        <v>-</v>
      </c>
      <c r="AV12" s="575"/>
      <c r="AW12" s="576" t="str">
        <f>AZ8&amp;"-"&amp;BB8</f>
        <v>-</v>
      </c>
      <c r="AX12" s="575"/>
      <c r="AY12" s="575"/>
      <c r="AZ12" s="575"/>
      <c r="BA12" s="575"/>
      <c r="BB12" s="597" t="str">
        <f>BE8&amp;"-"&amp;BG8</f>
        <v>-</v>
      </c>
      <c r="BC12" s="478"/>
      <c r="BF12" s="151" t="str">
        <f>IF(T12="","",T12)</f>
        <v/>
      </c>
      <c r="BI12" s="79">
        <v>0</v>
      </c>
    </row>
    <row customHeight="1" ht="11.25" hidden="1">
      <c r="E13" s="456"/>
      <c r="F13" s="456"/>
      <c r="G13" s="456"/>
      <c r="H13" s="456"/>
      <c r="I13" s="467"/>
      <c r="J13" s="162"/>
      <c r="R13" s="463"/>
      <c r="S13" s="479"/>
      <c r="T13" s="483" t="s">
        <v>546</v>
      </c>
      <c r="U13" s="204"/>
      <c r="V13" s="204"/>
      <c r="W13" s="204"/>
      <c r="X13" s="204"/>
      <c r="Y13" s="204"/>
      <c r="Z13" s="204"/>
      <c r="AA13" s="204"/>
      <c r="AB13" s="204"/>
      <c r="AC13" s="204"/>
      <c r="AD13" s="623"/>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481"/>
      <c r="BC13" s="482"/>
      <c r="BF13" s="151" t="str">
        <f>IF(T13="","",T13)</f>
        <v>Добавить строку</v>
      </c>
      <c r="BI13" s="79">
        <v>0</v>
      </c>
    </row>
    <row customHeight="1" ht="14.25" hidden="1">
      <c r="E14" s="456"/>
      <c r="F14" s="456"/>
      <c r="G14" s="456"/>
      <c r="H14" s="456"/>
      <c r="I14" s="162"/>
      <c r="R14" s="463"/>
      <c r="S14" s="546"/>
      <c r="T14" s="547"/>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8"/>
      <c r="AV14" s="548"/>
      <c r="AW14" s="548"/>
      <c r="AX14" s="548"/>
      <c r="AY14" s="548"/>
      <c r="AZ14" s="548"/>
      <c r="BA14" s="548"/>
      <c r="BB14" s="548"/>
      <c r="BC14" s="549"/>
      <c r="BF14" s="151" t="str">
        <f>IF(T14="","",T14)</f>
        <v/>
      </c>
      <c r="BI14" s="138">
        <v>0</v>
      </c>
    </row>
    <row customHeight="1" ht="14.25" hidden="1">
      <c r="E15" s="456"/>
      <c r="F15" s="456"/>
      <c r="G15" s="456"/>
      <c r="H15" s="447"/>
      <c r="R15" s="600"/>
      <c r="S15" s="546"/>
      <c r="T15" s="547"/>
      <c r="U15" s="548"/>
      <c r="V15" s="548"/>
      <c r="W15" s="548"/>
      <c r="X15" s="548"/>
      <c r="Y15" s="548"/>
      <c r="Z15" s="548"/>
      <c r="AA15" s="548"/>
      <c r="AB15" s="548"/>
      <c r="AC15" s="548"/>
      <c r="AD15" s="548"/>
      <c r="AE15" s="548"/>
      <c r="AF15" s="548"/>
      <c r="AG15" s="548"/>
      <c r="AH15" s="548"/>
      <c r="AI15" s="548"/>
      <c r="AJ15" s="548"/>
      <c r="AK15" s="548"/>
      <c r="AL15" s="548"/>
      <c r="AM15" s="548"/>
      <c r="AN15" s="548"/>
      <c r="AO15" s="548"/>
      <c r="AP15" s="548"/>
      <c r="AQ15" s="548"/>
      <c r="AR15" s="548"/>
      <c r="AS15" s="548"/>
      <c r="AT15" s="548"/>
      <c r="AU15" s="548"/>
      <c r="AV15" s="548"/>
      <c r="AW15" s="548"/>
      <c r="AX15" s="548"/>
      <c r="AY15" s="548"/>
      <c r="AZ15" s="548"/>
      <c r="BA15" s="548"/>
      <c r="BB15" s="548"/>
      <c r="BC15" s="549"/>
      <c r="BF15" s="151" t="str">
        <f>IF(T15="","",T15)</f>
        <v/>
      </c>
      <c r="BI15" s="138">
        <v>0</v>
      </c>
    </row>
    <row customHeight="1" ht="14.25" hidden="1">
      <c r="E16" s="456"/>
      <c r="F16" s="456"/>
      <c r="G16" s="447"/>
      <c r="BF16" s="151" t="str">
        <f>IF(T16="","",T16)</f>
        <v/>
      </c>
      <c r="BI16" s="138">
        <v>0</v>
      </c>
    </row>
    <row customHeight="1" ht="14.25" hidden="1">
      <c r="E17" s="456"/>
      <c r="F17" s="447"/>
      <c r="T17" s="491" t="s">
        <v>493</v>
      </c>
      <c r="BF17" s="151" t="str">
        <f>IF(T17="","",T17)</f>
        <v>Добавить централизованную систему для дифференциации</v>
      </c>
      <c r="BI17" s="138">
        <v>0</v>
      </c>
    </row>
    <row customHeight="1" ht="14.25" hidden="1">
      <c r="E18" s="447"/>
      <c r="T18" s="491" t="s">
        <v>494</v>
      </c>
      <c r="BF18" s="151" t="str">
        <f>IF(T18="","",T18)</f>
        <v>Добавить территорию для дифференциации</v>
      </c>
      <c r="BI18" s="138">
        <v>0</v>
      </c>
    </row>
    <row customHeight="1" ht="14.25" hidden="1">
      <c r="BI19" s="79">
        <v>0</v>
      </c>
    </row>
    <row customHeight="1" ht="14.25" hidden="1">
      <c r="AD20" s="601" t="s">
        <v>19</v>
      </c>
      <c r="AF20" s="601">
        <v>1</v>
      </c>
      <c r="AH20" s="601" t="s">
        <v>19</v>
      </c>
      <c r="AJ20" s="601">
        <v>1</v>
      </c>
      <c r="AL20" s="601" t="s">
        <v>19</v>
      </c>
      <c r="AN20" s="601">
        <v>1</v>
      </c>
      <c r="AP20" s="601" t="s">
        <v>19</v>
      </c>
      <c r="AR20" s="601">
        <v>1</v>
      </c>
      <c r="AT20" s="472"/>
      <c r="AU20" s="537"/>
      <c r="AV20" s="472"/>
      <c r="AW20" s="537"/>
      <c r="AX20" s="605"/>
      <c r="AY20" s="606" t="s">
        <v>61</v>
      </c>
      <c r="AZ20" s="605"/>
      <c r="BA20" s="606" t="s">
        <v>61</v>
      </c>
      <c r="BI20" s="79">
        <v>0</v>
      </c>
    </row>
    <row customHeight="1" ht="14.25" hidden="1">
      <c r="BI21" s="79">
        <v>0</v>
      </c>
    </row>
    <row customHeight="1" ht="14.25" hidden="1">
      <c r="O22" s="496" t="s">
        <v>495</v>
      </c>
      <c r="Z22" s="535"/>
      <c r="AB22" s="535"/>
      <c r="AX22" s="535"/>
      <c r="AZ22" s="535"/>
      <c r="BI22" s="79">
        <v>0</v>
      </c>
    </row>
    <row customHeight="1" ht="14.25" hidden="1">
      <c r="BI23" s="79">
        <v>0</v>
      </c>
    </row>
    <row customHeight="1" ht="14.25" hidden="1">
      <c r="O24" s="607" t="s">
        <v>496</v>
      </c>
      <c r="AA24" s="607" t="s">
        <v>498</v>
      </c>
      <c r="AC24" s="607" t="s">
        <v>499</v>
      </c>
      <c r="AD24" s="607" t="s">
        <v>547</v>
      </c>
      <c r="AH24" s="607" t="s">
        <v>547</v>
      </c>
      <c r="AK24" s="607" t="s">
        <v>584</v>
      </c>
      <c r="AL24" s="607" t="s">
        <v>547</v>
      </c>
      <c r="AP24" s="607" t="s">
        <v>547</v>
      </c>
      <c r="AY24" s="607" t="s">
        <v>498</v>
      </c>
      <c r="BA24" s="607" t="s">
        <v>499</v>
      </c>
      <c r="BI24" s="607">
        <v>0</v>
      </c>
    </row>
    <row customHeight="1" ht="14.25" hidden="1">
      <c r="BI25" s="79">
        <v>0</v>
      </c>
    </row>
    <row customHeight="1" ht="14.25" hidden="1">
      <c r="BI26" s="79">
        <v>0</v>
      </c>
    </row>
    <row customHeight="1" ht="14.699999999999998">
      <c r="Q27" s="608"/>
      <c r="R27" s="497"/>
      <c r="S27" s="498"/>
      <c r="T27" s="101"/>
      <c r="U27" s="101"/>
      <c r="BI27" s="79">
        <v>14</v>
      </c>
    </row>
    <row customHeight="1" ht="14.699999999999998">
      <c r="Q28" s="608"/>
      <c r="R28" s="497"/>
      <c r="S28" s="42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426"/>
      <c r="U28" s="426"/>
      <c r="V28" s="426"/>
      <c r="W28" s="426"/>
      <c r="X28" s="426"/>
      <c r="Y28" s="426"/>
      <c r="Z28" s="426"/>
      <c r="AA28" s="426"/>
      <c r="AB28" s="426"/>
      <c r="AC28" s="426"/>
      <c r="AD28" s="426"/>
      <c r="AE28" s="426"/>
      <c r="AF28" s="426"/>
      <c r="AG28" s="426"/>
      <c r="AH28" s="426"/>
      <c r="AI28" s="426"/>
      <c r="AJ28" s="426"/>
      <c r="AK28" s="426"/>
      <c r="AL28" s="426"/>
      <c r="AM28" s="426"/>
      <c r="AN28" s="426"/>
      <c r="AO28" s="426"/>
      <c r="AP28" s="426"/>
      <c r="AQ28" s="426"/>
      <c r="AR28" s="426"/>
      <c r="AS28" s="426"/>
      <c r="AT28" s="426"/>
      <c r="AU28" s="426"/>
      <c r="AV28" s="426"/>
      <c r="AW28" s="426"/>
      <c r="AX28" s="426"/>
      <c r="AY28" s="426"/>
      <c r="AZ28" s="426"/>
      <c r="BI28" s="79">
        <v>14</v>
      </c>
    </row>
    <row customHeight="1" ht="14.699999999999998">
      <c r="Q29" s="608"/>
      <c r="R29" s="497"/>
      <c r="S29" s="287" t="str">
        <f>IF(org=0,"Не определено",org)</f>
        <v>ГУП СК "Ставрополькрайводоканал"</v>
      </c>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I29" s="79">
        <v>14</v>
      </c>
    </row>
    <row customHeight="1" ht="14.25" hidden="1">
      <c r="Q30" s="608"/>
      <c r="R30" s="497"/>
      <c r="S30" s="498"/>
      <c r="T30" s="101"/>
      <c r="U30" s="101"/>
      <c r="V30" s="499"/>
      <c r="W30" s="499"/>
      <c r="X30" s="499"/>
      <c r="Y30" s="499"/>
      <c r="Z30" s="499"/>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99"/>
      <c r="AZ30" s="499"/>
      <c r="BA30" s="499"/>
      <c r="BI30" s="79">
        <v>0</v>
      </c>
    </row>
    <row customHeight="1" ht="25.5" hidden="1">
      <c r="S31" s="500" t="s">
        <v>41</v>
      </c>
      <c r="T31" s="500"/>
      <c r="U31" s="501"/>
      <c r="V31" s="502" t="str">
        <f>IF(TITLE_NAME_OR_PR_CHANGE="",IF(TITLE_NAME_OR_PR="","",TITLE_NAME_OR_PR),TITLE_NAME_OR_PR_CHANGE)</f>
        <v/>
      </c>
      <c r="W31" s="502"/>
      <c r="X31" s="502"/>
      <c r="Y31" s="502"/>
      <c r="Z31" s="502"/>
      <c r="AA31" s="502"/>
      <c r="AB31" s="502"/>
      <c r="AD31" s="502" t="str">
        <f>IF(TITLE_NAME_OR_PR_CHANGE="",IF(TITLE_NAME_OR_PR="","",TITLE_NAME_OR_PR),TITLE_NAME_OR_PR_CHANGE)</f>
        <v/>
      </c>
      <c r="AE31" s="502"/>
      <c r="AF31" s="502"/>
      <c r="AG31" s="502"/>
      <c r="AH31" s="502"/>
      <c r="AI31" s="502"/>
      <c r="AJ31" s="502"/>
      <c r="AK31" s="502"/>
      <c r="AL31" s="502"/>
      <c r="AM31" s="502"/>
      <c r="AN31" s="502"/>
      <c r="AO31" s="502"/>
      <c r="AP31" s="502"/>
      <c r="AQ31" s="502"/>
      <c r="AR31" s="502"/>
      <c r="AS31" s="502"/>
      <c r="AT31" s="502"/>
      <c r="AU31" s="502"/>
      <c r="AV31" s="502"/>
      <c r="AW31" s="502"/>
      <c r="AX31" s="502"/>
      <c r="AY31" s="502"/>
      <c r="AZ31" s="502"/>
      <c r="BI31" s="182">
        <v>0</v>
      </c>
    </row>
    <row customHeight="1" ht="18.75" hidden="1">
      <c r="S32" s="500" t="s">
        <v>501</v>
      </c>
      <c r="T32" s="500"/>
      <c r="U32" s="501"/>
      <c r="V32" s="503" t="str">
        <f>IF(TITLE_DATE_PR_CHANGE="",IF(TITLE_DATE_PR="","",TITLE_DATE_PR),TITLE_DATE_PR_CHANGE)</f>
        <v/>
      </c>
      <c r="W32" s="503"/>
      <c r="X32" s="503"/>
      <c r="Y32" s="503"/>
      <c r="Z32" s="503"/>
      <c r="AA32" s="503"/>
      <c r="AB32" s="503"/>
      <c r="AD32" s="503" t="str">
        <f>IF(TITLE_DATE_PR_CHANGE="",IF(TITLE_DATE_PR="","",TITLE_DATE_PR),TITLE_DATE_PR_CHANGE)</f>
        <v/>
      </c>
      <c r="AE32" s="503"/>
      <c r="AF32" s="503"/>
      <c r="AG32" s="503"/>
      <c r="AH32" s="503"/>
      <c r="AI32" s="503"/>
      <c r="AJ32" s="503"/>
      <c r="AK32" s="503"/>
      <c r="AL32" s="503"/>
      <c r="AM32" s="503"/>
      <c r="AN32" s="503"/>
      <c r="AO32" s="503"/>
      <c r="AP32" s="503"/>
      <c r="AQ32" s="503"/>
      <c r="AR32" s="503"/>
      <c r="AS32" s="503"/>
      <c r="AT32" s="503"/>
      <c r="AU32" s="503"/>
      <c r="AV32" s="503"/>
      <c r="AW32" s="503"/>
      <c r="AX32" s="503"/>
      <c r="AY32" s="503"/>
      <c r="AZ32" s="503"/>
      <c r="BI32" s="182">
        <v>0</v>
      </c>
    </row>
    <row customHeight="1" ht="18.75" hidden="1">
      <c r="S33" s="500" t="s">
        <v>502</v>
      </c>
      <c r="T33" s="500"/>
      <c r="U33" s="501"/>
      <c r="V33" s="502" t="str">
        <f>IF(TITLE_NUMBER_PR_CHANGE="",IF(TITLE_NUMBER_PR="","",TITLE_NUMBER_PR),TITLE_NUMBER_PR_CHANGE)</f>
        <v/>
      </c>
      <c r="W33" s="502"/>
      <c r="X33" s="502"/>
      <c r="Y33" s="502"/>
      <c r="Z33" s="502"/>
      <c r="AA33" s="502"/>
      <c r="AB33" s="502"/>
      <c r="AD33" s="502" t="str">
        <f>IF(TITLE_NUMBER_PR_CHANGE="",IF(TITLE_NUMBER_PR="","",TITLE_NUMBER_PR),TITLE_NUMBER_PR_CHANGE)</f>
        <v/>
      </c>
      <c r="AE33" s="502"/>
      <c r="AF33" s="502"/>
      <c r="AG33" s="502"/>
      <c r="AH33" s="502"/>
      <c r="AI33" s="502"/>
      <c r="AJ33" s="502"/>
      <c r="AK33" s="502"/>
      <c r="AL33" s="502"/>
      <c r="AM33" s="502"/>
      <c r="AN33" s="502"/>
      <c r="AO33" s="502"/>
      <c r="AP33" s="502"/>
      <c r="AQ33" s="502"/>
      <c r="AR33" s="502"/>
      <c r="AS33" s="502"/>
      <c r="AT33" s="502"/>
      <c r="AU33" s="502"/>
      <c r="AV33" s="502"/>
      <c r="AW33" s="502"/>
      <c r="AX33" s="502"/>
      <c r="AY33" s="502"/>
      <c r="AZ33" s="502"/>
      <c r="BI33" s="182">
        <v>0</v>
      </c>
    </row>
    <row customHeight="1" ht="18.75" hidden="1">
      <c r="S34" s="500" t="s">
        <v>42</v>
      </c>
      <c r="T34" s="500"/>
      <c r="U34" s="501"/>
      <c r="V34" s="502" t="str">
        <f>IF(TITLE_IST_PUB_CHANGE="",IF(TITLE_IST_PUB="","",TITLE_IST_PUB),TITLE_IST_PUB_CHANGE)</f>
        <v/>
      </c>
      <c r="W34" s="502"/>
      <c r="X34" s="502"/>
      <c r="Y34" s="502"/>
      <c r="Z34" s="502"/>
      <c r="AA34" s="502"/>
      <c r="AB34" s="502"/>
      <c r="AD34" s="502" t="str">
        <f>IF(TITLE_IST_PUB_CHANGE="",IF(TITLE_IST_PUB="","",TITLE_IST_PUB),TITLE_IST_PUB_CHANGE)</f>
        <v/>
      </c>
      <c r="AE34" s="502"/>
      <c r="AF34" s="502"/>
      <c r="AG34" s="502"/>
      <c r="AH34" s="502"/>
      <c r="AI34" s="502"/>
      <c r="AJ34" s="502"/>
      <c r="AK34" s="502"/>
      <c r="AL34" s="502"/>
      <c r="AM34" s="502"/>
      <c r="AN34" s="502"/>
      <c r="AO34" s="502"/>
      <c r="AP34" s="502"/>
      <c r="AQ34" s="502"/>
      <c r="AR34" s="502"/>
      <c r="AS34" s="502"/>
      <c r="AT34" s="502"/>
      <c r="AU34" s="502"/>
      <c r="AV34" s="502"/>
      <c r="AW34" s="502"/>
      <c r="AX34" s="502"/>
      <c r="AY34" s="502"/>
      <c r="AZ34" s="502"/>
      <c r="BI34" s="182">
        <v>0</v>
      </c>
    </row>
    <row customHeight="1" ht="14.25" hidden="1">
      <c r="Q35" s="608"/>
      <c r="R35" s="497"/>
      <c r="S35" s="498"/>
      <c r="T35" s="101"/>
      <c r="U35" s="101"/>
      <c r="V35" s="499"/>
      <c r="W35" s="499"/>
      <c r="X35" s="499"/>
      <c r="Y35" s="499"/>
      <c r="Z35" s="499"/>
      <c r="AA35" s="499"/>
      <c r="AB35" s="499"/>
      <c r="AC35" s="499"/>
      <c r="AD35" s="499"/>
      <c r="AE35" s="499"/>
      <c r="AF35" s="499"/>
      <c r="AG35" s="499"/>
      <c r="AH35" s="499"/>
      <c r="AI35" s="499"/>
      <c r="AJ35" s="499"/>
      <c r="AK35" s="499"/>
      <c r="AL35" s="499"/>
      <c r="AM35" s="499"/>
      <c r="AN35" s="499"/>
      <c r="AO35" s="499"/>
      <c r="AP35" s="499"/>
      <c r="AQ35" s="499"/>
      <c r="AR35" s="499"/>
      <c r="AS35" s="499"/>
      <c r="AT35" s="499"/>
      <c r="AU35" s="499"/>
      <c r="AV35" s="499"/>
      <c r="AW35" s="499"/>
      <c r="AX35" s="499"/>
      <c r="AY35" s="499"/>
      <c r="AZ35" s="499"/>
      <c r="BA35" s="499"/>
      <c r="BI35" s="79">
        <v>0</v>
      </c>
    </row>
    <row customHeight="1" ht="18.75" hidden="1">
      <c r="S36" s="500" t="s">
        <v>501</v>
      </c>
      <c r="T36" s="500"/>
      <c r="U36" s="501"/>
      <c r="V36" s="503" t="str">
        <f>IF(TITLE_DATE_PR_CHANGE="",IF(TITLE_DATE_PR="","",TITLE_DATE_PR),TITLE_DATE_PR_CHANGE)</f>
        <v/>
      </c>
      <c r="W36" s="503"/>
      <c r="X36" s="503"/>
      <c r="Y36" s="503"/>
      <c r="Z36" s="503"/>
      <c r="AA36" s="503"/>
      <c r="AB36" s="503"/>
      <c r="AD36" s="503" t="str">
        <f>IF(TITLE_DATE_PR_CHANGE="",IF(TITLE_DATE_PR="","",TITLE_DATE_PR),TITLE_DATE_PR_CHANGE)</f>
        <v/>
      </c>
      <c r="AE36" s="503"/>
      <c r="AF36" s="503"/>
      <c r="AG36" s="503"/>
      <c r="AH36" s="503"/>
      <c r="AI36" s="503"/>
      <c r="AJ36" s="503"/>
      <c r="AK36" s="503"/>
      <c r="AL36" s="503"/>
      <c r="AM36" s="503"/>
      <c r="AN36" s="503"/>
      <c r="AO36" s="503"/>
      <c r="AP36" s="503"/>
      <c r="AQ36" s="503"/>
      <c r="AR36" s="503"/>
      <c r="AS36" s="503"/>
      <c r="AT36" s="503"/>
      <c r="AU36" s="503"/>
      <c r="AV36" s="503"/>
      <c r="AW36" s="503"/>
      <c r="AX36" s="503"/>
      <c r="AY36" s="503"/>
      <c r="AZ36" s="503"/>
      <c r="BI36" s="182">
        <v>0</v>
      </c>
    </row>
    <row customHeight="1" ht="18.75" hidden="1">
      <c r="S37" s="500" t="s">
        <v>502</v>
      </c>
      <c r="T37" s="500"/>
      <c r="U37" s="501"/>
      <c r="V37" s="502" t="str">
        <f>IF(TITLE_NUMBER_PR_CHANGE="",IF(TITLE_NUMBER_PR="","",TITLE_NUMBER_PR),TITLE_NUMBER_PR_CHANGE)</f>
        <v/>
      </c>
      <c r="W37" s="502"/>
      <c r="X37" s="502"/>
      <c r="Y37" s="502"/>
      <c r="Z37" s="502"/>
      <c r="AA37" s="502"/>
      <c r="AB37" s="502"/>
      <c r="AD37" s="502" t="str">
        <f>IF(TITLE_NUMBER_PR_CHANGE="",IF(TITLE_NUMBER_PR="","",TITLE_NUMBER_PR),TITLE_NUMBER_PR_CHANGE)</f>
        <v/>
      </c>
      <c r="AE37" s="502"/>
      <c r="AF37" s="502"/>
      <c r="AG37" s="502"/>
      <c r="AH37" s="502"/>
      <c r="AI37" s="502"/>
      <c r="AJ37" s="502"/>
      <c r="AK37" s="502"/>
      <c r="AL37" s="502"/>
      <c r="AM37" s="502"/>
      <c r="AN37" s="502"/>
      <c r="AO37" s="502"/>
      <c r="AP37" s="502"/>
      <c r="AQ37" s="502"/>
      <c r="AR37" s="502"/>
      <c r="AS37" s="502"/>
      <c r="AT37" s="502"/>
      <c r="AU37" s="502"/>
      <c r="AV37" s="502"/>
      <c r="AW37" s="502"/>
      <c r="AX37" s="502"/>
      <c r="AY37" s="502"/>
      <c r="AZ37" s="502"/>
      <c r="BI37" s="182">
        <v>0</v>
      </c>
    </row>
    <row customHeight="1" ht="0">
      <c r="AC38" s="138" t="s">
        <v>505</v>
      </c>
      <c r="BA38" s="138" t="s">
        <v>505</v>
      </c>
      <c r="BI38" s="182">
        <v>0</v>
      </c>
    </row>
    <row customHeight="1" ht="14.699999999999998">
      <c r="Q39" s="608"/>
      <c r="R39" s="497"/>
      <c r="S39" s="498"/>
      <c r="T39" s="101"/>
      <c r="U39" s="504"/>
      <c r="V39" s="505"/>
      <c r="W39" s="505"/>
      <c r="X39" s="505"/>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I39" s="79">
        <v>14</v>
      </c>
    </row>
    <row customHeight="1" ht="14.699999999999998">
      <c r="Q40" s="608"/>
      <c r="R40" s="497"/>
      <c r="S40" s="152" t="s">
        <v>378</v>
      </c>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t="s">
        <v>379</v>
      </c>
      <c r="BI40" s="79">
        <v>14</v>
      </c>
    </row>
    <row customHeight="1" ht="14.699999999999998">
      <c r="Q41" s="608"/>
      <c r="R41" s="497"/>
      <c r="S41" s="449" t="s">
        <v>87</v>
      </c>
      <c r="T41" s="326" t="s">
        <v>585</v>
      </c>
      <c r="U41" s="506"/>
      <c r="V41" s="507" t="s">
        <v>507</v>
      </c>
      <c r="W41" s="508"/>
      <c r="X41" s="508"/>
      <c r="Y41" s="508"/>
      <c r="Z41" s="508"/>
      <c r="AA41" s="508"/>
      <c r="AB41" s="509"/>
      <c r="AC41" s="510" t="s">
        <v>508</v>
      </c>
      <c r="AD41" s="610" t="s">
        <v>586</v>
      </c>
      <c r="AE41" s="538"/>
      <c r="AF41" s="538"/>
      <c r="AG41" s="611"/>
      <c r="AH41" s="610" t="s">
        <v>587</v>
      </c>
      <c r="AI41" s="538"/>
      <c r="AJ41" s="538"/>
      <c r="AK41" s="611"/>
      <c r="AL41" s="610" t="s">
        <v>588</v>
      </c>
      <c r="AM41" s="538"/>
      <c r="AN41" s="538"/>
      <c r="AO41" s="611"/>
      <c r="AP41" s="610" t="s">
        <v>589</v>
      </c>
      <c r="AQ41" s="538"/>
      <c r="AR41" s="538"/>
      <c r="AS41" s="611"/>
      <c r="AT41" s="507" t="s">
        <v>507</v>
      </c>
      <c r="AU41" s="508"/>
      <c r="AV41" s="508"/>
      <c r="AW41" s="508"/>
      <c r="AX41" s="508"/>
      <c r="AY41" s="508"/>
      <c r="AZ41" s="509"/>
      <c r="BA41" s="510" t="s">
        <v>508</v>
      </c>
      <c r="BB41" s="511" t="s">
        <v>510</v>
      </c>
      <c r="BC41" s="152"/>
      <c r="BI41" s="79">
        <v>14</v>
      </c>
    </row>
    <row customHeight="1" ht="35.699999999999996">
      <c r="Q42" s="608"/>
      <c r="R42" s="497"/>
      <c r="S42" s="449"/>
      <c r="T42" s="326"/>
      <c r="U42" s="512"/>
      <c r="V42" s="288" t="s">
        <v>590</v>
      </c>
      <c r="W42" s="289"/>
      <c r="X42" s="288" t="s">
        <v>591</v>
      </c>
      <c r="Y42" s="289"/>
      <c r="Z42" s="288" t="s">
        <v>592</v>
      </c>
      <c r="AA42" s="579"/>
      <c r="AB42" s="289"/>
      <c r="AC42" s="514"/>
      <c r="AD42" s="613"/>
      <c r="AE42" s="614"/>
      <c r="AF42" s="614"/>
      <c r="AG42" s="615"/>
      <c r="AH42" s="613"/>
      <c r="AI42" s="614"/>
      <c r="AJ42" s="614"/>
      <c r="AK42" s="615"/>
      <c r="AL42" s="613"/>
      <c r="AM42" s="614"/>
      <c r="AN42" s="614"/>
      <c r="AO42" s="615"/>
      <c r="AP42" s="613"/>
      <c r="AQ42" s="614"/>
      <c r="AR42" s="614"/>
      <c r="AS42" s="615"/>
      <c r="AT42" s="288" t="s">
        <v>590</v>
      </c>
      <c r="AU42" s="289"/>
      <c r="AV42" s="288" t="s">
        <v>591</v>
      </c>
      <c r="AW42" s="289"/>
      <c r="AX42" s="288" t="s">
        <v>592</v>
      </c>
      <c r="AY42" s="579"/>
      <c r="AZ42" s="289"/>
      <c r="BA42" s="514"/>
      <c r="BB42" s="515"/>
      <c r="BC42" s="152"/>
      <c r="BI42" s="79">
        <v>34</v>
      </c>
    </row>
    <row customHeight="1" ht="14.699999999999998">
      <c r="Q43" s="608"/>
      <c r="R43" s="497"/>
      <c r="S43" s="449"/>
      <c r="T43" s="326"/>
      <c r="U43" s="512"/>
      <c r="V43" s="294"/>
      <c r="W43" s="295"/>
      <c r="X43" s="294"/>
      <c r="Y43" s="295"/>
      <c r="Z43" s="294"/>
      <c r="AA43" s="580"/>
      <c r="AB43" s="295"/>
      <c r="AC43" s="514"/>
      <c r="AD43" s="613"/>
      <c r="AE43" s="614"/>
      <c r="AF43" s="614"/>
      <c r="AG43" s="615"/>
      <c r="AH43" s="613"/>
      <c r="AI43" s="614"/>
      <c r="AJ43" s="614"/>
      <c r="AK43" s="615"/>
      <c r="AL43" s="613"/>
      <c r="AM43" s="614"/>
      <c r="AN43" s="614"/>
      <c r="AO43" s="615"/>
      <c r="AP43" s="613"/>
      <c r="AQ43" s="614"/>
      <c r="AR43" s="614"/>
      <c r="AS43" s="615"/>
      <c r="AT43" s="294"/>
      <c r="AU43" s="295"/>
      <c r="AV43" s="294"/>
      <c r="AW43" s="295"/>
      <c r="AX43" s="294"/>
      <c r="AY43" s="580"/>
      <c r="AZ43" s="295"/>
      <c r="BA43" s="514"/>
      <c r="BB43" s="515"/>
      <c r="BC43" s="152"/>
      <c r="BI43" s="79">
        <v>14</v>
      </c>
    </row>
    <row customHeight="1" ht="14.699999999999998">
      <c r="B44" s="218" t="s">
        <v>221</v>
      </c>
      <c r="C44" s="218" t="s">
        <v>222</v>
      </c>
      <c r="D44" s="218" t="s">
        <v>223</v>
      </c>
      <c r="E44" s="462" t="s">
        <v>515</v>
      </c>
      <c r="F44" s="462" t="s">
        <v>516</v>
      </c>
      <c r="G44" s="462" t="s">
        <v>517</v>
      </c>
      <c r="H44" s="462" t="s">
        <v>518</v>
      </c>
      <c r="I44" s="462" t="s">
        <v>519</v>
      </c>
      <c r="J44" s="462" t="s">
        <v>520</v>
      </c>
      <c r="K44" s="462" t="s">
        <v>521</v>
      </c>
      <c r="L44" s="462" t="s">
        <v>496</v>
      </c>
      <c r="Q44" s="608"/>
      <c r="R44" s="497"/>
      <c r="S44" s="449"/>
      <c r="T44" s="326"/>
      <c r="U44" s="516"/>
      <c r="V44" s="326" t="s">
        <v>556</v>
      </c>
      <c r="W44" s="326" t="s">
        <v>557</v>
      </c>
      <c r="X44" s="326" t="s">
        <v>556</v>
      </c>
      <c r="Y44" s="326" t="s">
        <v>557</v>
      </c>
      <c r="Z44" s="246" t="s">
        <v>524</v>
      </c>
      <c r="AA44" s="388" t="s">
        <v>525</v>
      </c>
      <c r="AB44" s="390"/>
      <c r="AC44" s="517"/>
      <c r="AD44" s="619"/>
      <c r="AE44" s="620"/>
      <c r="AF44" s="620"/>
      <c r="AG44" s="621"/>
      <c r="AH44" s="619"/>
      <c r="AI44" s="620"/>
      <c r="AJ44" s="620"/>
      <c r="AK44" s="621"/>
      <c r="AL44" s="619"/>
      <c r="AM44" s="620"/>
      <c r="AN44" s="620"/>
      <c r="AO44" s="621"/>
      <c r="AP44" s="619"/>
      <c r="AQ44" s="620"/>
      <c r="AR44" s="620"/>
      <c r="AS44" s="621"/>
      <c r="AT44" s="326" t="s">
        <v>556</v>
      </c>
      <c r="AU44" s="326" t="s">
        <v>557</v>
      </c>
      <c r="AV44" s="326" t="s">
        <v>556</v>
      </c>
      <c r="AW44" s="326" t="s">
        <v>557</v>
      </c>
      <c r="AX44" s="246" t="s">
        <v>524</v>
      </c>
      <c r="AY44" s="388" t="s">
        <v>525</v>
      </c>
      <c r="AZ44" s="390"/>
      <c r="BA44" s="517"/>
      <c r="BB44" s="518"/>
      <c r="BC44" s="152"/>
      <c r="BI44" s="79">
        <v>14</v>
      </c>
    </row>
    <row customHeight="1" ht="11.25" hidden="1">
      <c r="Q45" s="520"/>
      <c r="R45" s="520">
        <v>1</v>
      </c>
      <c r="S45" s="521" t="s">
        <v>98</v>
      </c>
      <c r="T45" s="522" t="s">
        <v>101</v>
      </c>
      <c r="U45" s="523" t="str">
        <f>OFFSET(U45,0,-1)</f>
        <v>2</v>
      </c>
      <c r="V45" s="524">
        <f>OFFSET(V45,0,-1)+1</f>
        <v>3</v>
      </c>
      <c r="W45" s="524">
        <f>OFFSET(W45,0,-1)+1</f>
        <v>4</v>
      </c>
      <c r="X45" s="524">
        <f>OFFSET(X45,0,-1)+1</f>
        <v>5</v>
      </c>
      <c r="Y45" s="524">
        <f>OFFSET(Y45,0,-1)+1</f>
        <v>6</v>
      </c>
      <c r="Z45" s="524">
        <f>OFFSET(Z45,0,-1)+1</f>
        <v>7</v>
      </c>
      <c r="AA45" s="524">
        <f>OFFSET(AA45,0,-1)+1</f>
        <v>8</v>
      </c>
      <c r="AB45" s="524"/>
      <c r="AC45" s="524">
        <f>OFFSET(AC45,0,-2)+1</f>
        <v>9</v>
      </c>
      <c r="AD45" s="524">
        <f>OFFSET(AD45,0,-1)+1</f>
        <v>10</v>
      </c>
      <c r="AE45" s="524"/>
      <c r="AF45" s="524"/>
      <c r="AG45" s="524"/>
      <c r="AH45" s="524"/>
      <c r="AI45" s="524"/>
      <c r="AJ45" s="524"/>
      <c r="AK45" s="524"/>
      <c r="AL45" s="524"/>
      <c r="AM45" s="524"/>
      <c r="AN45" s="524"/>
      <c r="AO45" s="524"/>
      <c r="AP45" s="524"/>
      <c r="AQ45" s="524"/>
      <c r="AR45" s="524"/>
      <c r="AS45" s="524"/>
      <c r="AT45" s="524"/>
      <c r="AU45" s="524"/>
      <c r="AV45" s="524"/>
      <c r="AW45" s="524">
        <f>OFFSET(AW45,0,-1)+1</f>
        <v>1</v>
      </c>
      <c r="AX45" s="524">
        <f>OFFSET(AX45,0,-1)+1</f>
        <v>2</v>
      </c>
      <c r="AY45" s="524">
        <f>OFFSET(AY45,0,-1)+1</f>
        <v>3</v>
      </c>
      <c r="AZ45" s="524"/>
      <c r="BA45" s="524">
        <f>OFFSET(BA45,0,-2)+1</f>
        <v>4</v>
      </c>
      <c r="BB45" s="523">
        <f>OFFSET(BB45,0,-1)</f>
        <v>4</v>
      </c>
      <c r="BC45" s="524">
        <f>OFFSET(BC45,0,-1)+1</f>
        <v>5</v>
      </c>
      <c r="BI45" s="403">
        <v>0</v>
      </c>
    </row>
    <row customHeight="1" ht="22.049999999999997">
      <c r="A46" s="525" t="s">
        <v>324</v>
      </c>
      <c r="E46" s="447">
        <v>1</v>
      </c>
      <c r="R46" s="448"/>
      <c r="S46" s="449">
        <f>INDEX(PT_DIFFERENTIATION_NUM_NTAR,MATCH(A46,PT_DIFFERENTIATION_NTAR_ID,0))</f>
        <v>0</v>
      </c>
      <c r="T46" s="450" t="s">
        <v>209</v>
      </c>
      <c r="U46" s="451"/>
      <c r="V46" s="453"/>
      <c r="W46" s="453"/>
      <c r="X46" s="453"/>
      <c r="Y46" s="453"/>
      <c r="Z46" s="453"/>
      <c r="AA46" s="453"/>
      <c r="AB46" s="453"/>
      <c r="AC46" s="454"/>
      <c r="AD46" s="452" t="str">
        <f>INDEX(PT_DIFFERENTIATION_NTAR,MATCH(A46,PT_DIFFERENTIATION_NTAR_ID,0))</f>
        <v/>
      </c>
      <c r="AE46" s="453"/>
      <c r="AF46" s="453"/>
      <c r="AG46" s="453"/>
      <c r="AH46" s="453"/>
      <c r="AI46" s="453"/>
      <c r="AJ46" s="453"/>
      <c r="AK46" s="453"/>
      <c r="AL46" s="453"/>
      <c r="AM46" s="453"/>
      <c r="AN46" s="453"/>
      <c r="AO46" s="453"/>
      <c r="AP46" s="453"/>
      <c r="AQ46" s="453"/>
      <c r="AR46" s="453"/>
      <c r="AS46" s="453"/>
      <c r="AT46" s="453"/>
      <c r="AU46" s="453"/>
      <c r="AV46" s="453"/>
      <c r="AW46" s="453"/>
      <c r="AX46" s="453"/>
      <c r="AY46" s="453"/>
      <c r="AZ46" s="453"/>
      <c r="BA46" s="453"/>
      <c r="BB46" s="454"/>
      <c r="BC46"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1" t="str">
        <f>IF(T46="","",T46)</f>
        <v>Наименование тарифа</v>
      </c>
      <c r="BI46" s="79">
        <v>21</v>
      </c>
    </row>
    <row customHeight="1" ht="22.049999999999997">
      <c r="A47" s="525" t="s">
        <v>324</v>
      </c>
      <c r="B47" s="525" t="s">
        <v>325</v>
      </c>
      <c r="E47" s="456"/>
      <c r="F47" s="447">
        <v>1</v>
      </c>
      <c r="Q47" s="583"/>
      <c r="R47" s="458"/>
      <c r="S47" s="449" t="str">
        <f>INDEX(PT_DIFFERENTIATION_NUM_TER,MATCH(B47,PT_DIFFERENTIATION_TER_ID,0))</f>
        <v>.</v>
      </c>
      <c r="T47" s="459" t="s">
        <v>475</v>
      </c>
      <c r="U47" s="451"/>
      <c r="V47" s="453"/>
      <c r="W47" s="453"/>
      <c r="X47" s="453"/>
      <c r="Y47" s="453"/>
      <c r="Z47" s="453"/>
      <c r="AA47" s="453"/>
      <c r="AB47" s="453"/>
      <c r="AC47" s="454"/>
      <c r="AD47" s="452" t="str">
        <f>INDEX(PT_DIFFERENTIATION_TER,MATCH(B47,PT_DIFFERENTIATION_TER_ID,0))</f>
        <v/>
      </c>
      <c r="AE47" s="453"/>
      <c r="AF47" s="453"/>
      <c r="AG47" s="453"/>
      <c r="AH47" s="453"/>
      <c r="AI47" s="453"/>
      <c r="AJ47" s="453"/>
      <c r="AK47" s="453"/>
      <c r="AL47" s="453"/>
      <c r="AM47" s="453"/>
      <c r="AN47" s="453"/>
      <c r="AO47" s="453"/>
      <c r="AP47" s="453"/>
      <c r="AQ47" s="453"/>
      <c r="AR47" s="453"/>
      <c r="AS47" s="453"/>
      <c r="AT47" s="453"/>
      <c r="AU47" s="453"/>
      <c r="AV47" s="453"/>
      <c r="AW47" s="453"/>
      <c r="AX47" s="453"/>
      <c r="AY47" s="453"/>
      <c r="AZ47" s="453"/>
      <c r="BA47" s="453"/>
      <c r="BB47" s="454"/>
      <c r="BC47" s="455" t="s">
        <v>476</v>
      </c>
      <c r="BF47" s="151" t="str">
        <f>IF(T47="","",T47)</f>
        <v>Территория действия тарифа</v>
      </c>
      <c r="BI47" s="79">
        <v>21</v>
      </c>
    </row>
    <row customHeight="1" ht="43.050000000000004">
      <c r="A48" s="525" t="s">
        <v>324</v>
      </c>
      <c r="B48" s="525" t="s">
        <v>325</v>
      </c>
      <c r="C48" s="525" t="s">
        <v>326</v>
      </c>
      <c r="E48" s="456"/>
      <c r="F48" s="456"/>
      <c r="G48" s="447">
        <v>1</v>
      </c>
      <c r="Q48" s="583"/>
      <c r="R48" s="458"/>
      <c r="S48" s="449" t="str">
        <f>INDEX(PT_DIFFERENTIATION_NUM_CS,MATCH(C48,PT_DIFFERENTIATION_CS_ID,0))</f>
        <v>..</v>
      </c>
      <c r="T48" s="460" t="s">
        <v>559</v>
      </c>
      <c r="U48" s="451"/>
      <c r="V48" s="453"/>
      <c r="W48" s="453"/>
      <c r="X48" s="453"/>
      <c r="Y48" s="453"/>
      <c r="Z48" s="453"/>
      <c r="AA48" s="453"/>
      <c r="AB48" s="453"/>
      <c r="AC48" s="454"/>
      <c r="AD48" s="452" t="str">
        <f>INDEX(PT_DIFFERENTIATION_CS,MATCH(C48,PT_DIFFERENTIATION_CS_ID,0))</f>
        <v/>
      </c>
      <c r="AE48" s="453"/>
      <c r="AF48" s="453"/>
      <c r="AG48" s="453"/>
      <c r="AH48" s="453"/>
      <c r="AI48" s="453"/>
      <c r="AJ48" s="453"/>
      <c r="AK48" s="453"/>
      <c r="AL48" s="453"/>
      <c r="AM48" s="453"/>
      <c r="AN48" s="453"/>
      <c r="AO48" s="453"/>
      <c r="AP48" s="453"/>
      <c r="AQ48" s="453"/>
      <c r="AR48" s="453"/>
      <c r="AS48" s="453"/>
      <c r="AT48" s="453"/>
      <c r="AU48" s="453"/>
      <c r="AV48" s="453"/>
      <c r="AW48" s="453"/>
      <c r="AX48" s="453"/>
      <c r="AY48" s="453"/>
      <c r="AZ48" s="453"/>
      <c r="BA48" s="453"/>
      <c r="BB48" s="454"/>
      <c r="BC48" s="455" t="s">
        <v>560</v>
      </c>
      <c r="BF48" s="151" t="str">
        <f>IF(T48="","",T48)</f>
        <v>Наименование централизованной системы холодного водоснабжения</v>
      </c>
      <c r="BI48" s="79">
        <v>41</v>
      </c>
    </row>
    <row customHeight="1" ht="0">
      <c r="A49" s="135" t="s">
        <v>324</v>
      </c>
      <c r="B49" s="135" t="s">
        <v>325</v>
      </c>
      <c r="C49" s="135" t="s">
        <v>326</v>
      </c>
      <c r="D49" s="135" t="s">
        <v>593</v>
      </c>
      <c r="E49" s="456"/>
      <c r="F49" s="456"/>
      <c r="G49" s="456"/>
      <c r="H49" s="447">
        <v>1</v>
      </c>
      <c r="Q49" s="643"/>
      <c r="R49" s="468"/>
      <c r="S49" s="330"/>
      <c r="T49" s="644"/>
      <c r="U49" s="541"/>
      <c r="V49" s="543"/>
      <c r="W49" s="543"/>
      <c r="X49" s="543"/>
      <c r="Y49" s="543"/>
      <c r="Z49" s="543"/>
      <c r="AA49" s="543"/>
      <c r="AB49" s="543"/>
      <c r="AC49" s="544"/>
      <c r="AD49" s="542"/>
      <c r="AE49" s="543"/>
      <c r="AF49" s="543"/>
      <c r="AG49" s="543"/>
      <c r="AH49" s="543"/>
      <c r="AI49" s="543"/>
      <c r="AJ49" s="543"/>
      <c r="AK49" s="543"/>
      <c r="AL49" s="543"/>
      <c r="AM49" s="543"/>
      <c r="AN49" s="543"/>
      <c r="AO49" s="543"/>
      <c r="AP49" s="543"/>
      <c r="AQ49" s="543"/>
      <c r="AR49" s="543"/>
      <c r="AS49" s="543"/>
      <c r="AT49" s="543"/>
      <c r="AU49" s="543"/>
      <c r="AV49" s="543"/>
      <c r="AW49" s="543"/>
      <c r="AX49" s="543"/>
      <c r="AY49" s="543"/>
      <c r="AZ49" s="543"/>
      <c r="BA49" s="543"/>
      <c r="BB49" s="544"/>
      <c r="BC49" s="545" t="s">
        <v>480</v>
      </c>
      <c r="BF49" s="151" t="str">
        <f>IF(T49="","",T49)</f>
        <v/>
      </c>
      <c r="BI49" s="138">
        <v>0</v>
      </c>
    </row>
    <row customHeight="1" ht="0">
      <c r="A50" s="135" t="s">
        <v>324</v>
      </c>
      <c r="B50" s="135" t="s">
        <v>325</v>
      </c>
      <c r="C50" s="135" t="s">
        <v>326</v>
      </c>
      <c r="D50" s="135" t="s">
        <v>593</v>
      </c>
      <c r="E50" s="456"/>
      <c r="F50" s="456"/>
      <c r="G50" s="456"/>
      <c r="H50" s="456"/>
      <c r="I50" s="162" t="str">
        <f>S49&amp;".1"</f>
        <v>.1</v>
      </c>
      <c r="L50" s="550" t="s">
        <v>481</v>
      </c>
      <c r="P50" s="136">
        <v>1</v>
      </c>
      <c r="R50" s="463"/>
      <c r="S50" s="330"/>
      <c r="T50" s="540"/>
      <c r="U50" s="541"/>
      <c r="V50" s="543"/>
      <c r="W50" s="543"/>
      <c r="X50" s="543"/>
      <c r="Y50" s="543"/>
      <c r="Z50" s="543"/>
      <c r="AA50" s="543"/>
      <c r="AB50" s="543"/>
      <c r="AC50" s="544"/>
      <c r="AD50" s="542"/>
      <c r="AE50" s="543"/>
      <c r="AF50" s="543"/>
      <c r="AG50" s="543"/>
      <c r="AH50" s="543"/>
      <c r="AI50" s="543"/>
      <c r="AJ50" s="543"/>
      <c r="AK50" s="543"/>
      <c r="AL50" s="543"/>
      <c r="AM50" s="543"/>
      <c r="AN50" s="543"/>
      <c r="AO50" s="543"/>
      <c r="AP50" s="543"/>
      <c r="AQ50" s="543"/>
      <c r="AR50" s="543"/>
      <c r="AS50" s="543"/>
      <c r="AT50" s="543"/>
      <c r="AU50" s="543"/>
      <c r="AV50" s="543"/>
      <c r="AW50" s="543"/>
      <c r="AX50" s="543"/>
      <c r="AY50" s="543"/>
      <c r="AZ50" s="543"/>
      <c r="BA50" s="543"/>
      <c r="BB50" s="544"/>
      <c r="BC50" s="545"/>
      <c r="BF50" s="151" t="str">
        <f>IF(T50="","",T50)</f>
        <v/>
      </c>
      <c r="BI50" s="138">
        <v>0</v>
      </c>
    </row>
    <row customHeight="1" ht="0">
      <c r="A51" s="135" t="s">
        <v>324</v>
      </c>
      <c r="B51" s="135" t="s">
        <v>325</v>
      </c>
      <c r="C51" s="135" t="s">
        <v>326</v>
      </c>
      <c r="D51" s="135" t="s">
        <v>593</v>
      </c>
      <c r="E51" s="456"/>
      <c r="F51" s="456"/>
      <c r="G51" s="456"/>
      <c r="H51" s="456"/>
      <c r="I51" s="467"/>
      <c r="J51" s="162" t="str">
        <f>S49&amp;".1"</f>
        <v>.1</v>
      </c>
      <c r="Q51" s="136">
        <v>1</v>
      </c>
      <c r="R51" s="468"/>
      <c r="S51" s="330"/>
      <c r="T51" s="584"/>
      <c r="U51" s="541"/>
      <c r="V51" s="543"/>
      <c r="W51" s="543"/>
      <c r="X51" s="543"/>
      <c r="Y51" s="543"/>
      <c r="Z51" s="543"/>
      <c r="AA51" s="543"/>
      <c r="AB51" s="543"/>
      <c r="AC51" s="544"/>
      <c r="AD51" s="542"/>
      <c r="AE51" s="543"/>
      <c r="AF51" s="543"/>
      <c r="AG51" s="543"/>
      <c r="AH51" s="543"/>
      <c r="AI51" s="543"/>
      <c r="AJ51" s="543"/>
      <c r="AK51" s="543"/>
      <c r="AL51" s="543"/>
      <c r="AM51" s="543"/>
      <c r="AN51" s="651"/>
      <c r="AO51" s="651"/>
      <c r="AP51" s="543"/>
      <c r="AQ51" s="543"/>
      <c r="AR51" s="543"/>
      <c r="AS51" s="543"/>
      <c r="AT51" s="543"/>
      <c r="AU51" s="543"/>
      <c r="AV51" s="543"/>
      <c r="AW51" s="543"/>
      <c r="AX51" s="543"/>
      <c r="AY51" s="543"/>
      <c r="AZ51" s="543"/>
      <c r="BA51" s="543"/>
      <c r="BB51" s="544"/>
      <c r="BC51" s="545"/>
      <c r="BF51" s="151" t="str">
        <f>IF(T51="","",T51)</f>
        <v/>
      </c>
      <c r="BI51" s="138">
        <v>0</v>
      </c>
    </row>
    <row customHeight="1" ht="11.549999999999999">
      <c r="A52" s="525" t="s">
        <v>324</v>
      </c>
      <c r="B52" s="525" t="s">
        <v>325</v>
      </c>
      <c r="C52" s="525" t="s">
        <v>326</v>
      </c>
      <c r="D52" s="525" t="s">
        <v>593</v>
      </c>
      <c r="E52" s="456"/>
      <c r="F52" s="456"/>
      <c r="G52" s="456"/>
      <c r="H52" s="456"/>
      <c r="I52" s="467"/>
      <c r="J52" s="467"/>
      <c r="K52" s="162" t="str">
        <f>S48&amp;".1"</f>
        <v>...1</v>
      </c>
      <c r="R52" s="468">
        <v>1</v>
      </c>
      <c r="S52" s="551" t="str">
        <f>$K52</f>
        <v>...1</v>
      </c>
      <c r="T52" s="638"/>
      <c r="U52" s="451"/>
      <c r="V52" s="471"/>
      <c r="W52" s="473"/>
      <c r="X52" s="471"/>
      <c r="Y52" s="473"/>
      <c r="Z52" s="474"/>
      <c r="AA52" s="214" t="s">
        <v>61</v>
      </c>
      <c r="AB52" s="474"/>
      <c r="AC52" s="214" t="s">
        <v>61</v>
      </c>
      <c r="AD52" s="299" t="s">
        <v>61</v>
      </c>
      <c r="AE52" s="587"/>
      <c r="AF52" s="324">
        <v>1</v>
      </c>
      <c r="AG52" s="639"/>
      <c r="AH52" s="214" t="s">
        <v>61</v>
      </c>
      <c r="AI52" s="587"/>
      <c r="AJ52" s="324">
        <v>1</v>
      </c>
      <c r="AK52" s="96" t="s">
        <v>22</v>
      </c>
      <c r="AL52" s="214" t="s">
        <v>61</v>
      </c>
      <c r="AM52" s="288"/>
      <c r="AN52" s="324">
        <v>1</v>
      </c>
      <c r="AO52" s="645"/>
      <c r="AP52" s="646" t="s">
        <v>61</v>
      </c>
      <c r="AQ52" s="588"/>
      <c r="AR52" s="324">
        <v>1</v>
      </c>
      <c r="AS52" s="106" t="s">
        <v>22</v>
      </c>
      <c r="AT52" s="471"/>
      <c r="AU52" s="473"/>
      <c r="AV52" s="471"/>
      <c r="AW52" s="473"/>
      <c r="AX52" s="474"/>
      <c r="AY52" s="214" t="s">
        <v>61</v>
      </c>
      <c r="AZ52" s="474"/>
      <c r="BA52" s="214" t="s">
        <v>61</v>
      </c>
      <c r="BB52" s="527"/>
      <c r="BC52" s="475" t="s">
        <v>579</v>
      </c>
      <c r="BF52" s="151" t="str">
        <f>IF(T52="","",T52)</f>
        <v/>
      </c>
      <c r="BI52" s="79">
        <v>11</v>
      </c>
    </row>
    <row customHeight="1" ht="11.549999999999999">
      <c r="E53" s="456"/>
      <c r="F53" s="456"/>
      <c r="G53" s="456"/>
      <c r="H53" s="456"/>
      <c r="I53" s="467"/>
      <c r="J53" s="467"/>
      <c r="K53" s="162"/>
      <c r="R53" s="468"/>
      <c r="S53" s="589"/>
      <c r="T53" s="647"/>
      <c r="U53" s="451"/>
      <c r="V53" s="575"/>
      <c r="W53" s="593"/>
      <c r="X53" s="575"/>
      <c r="Y53" s="593"/>
      <c r="Z53" s="575"/>
      <c r="AA53" s="575"/>
      <c r="AB53" s="575"/>
      <c r="AC53" s="575"/>
      <c r="AD53" s="305"/>
      <c r="AE53" s="587"/>
      <c r="AF53" s="324"/>
      <c r="AG53" s="639"/>
      <c r="AH53" s="214"/>
      <c r="AI53" s="587"/>
      <c r="AJ53" s="324"/>
      <c r="AK53" s="96"/>
      <c r="AL53" s="214"/>
      <c r="AM53" s="294"/>
      <c r="AN53" s="324"/>
      <c r="AO53" s="645"/>
      <c r="AP53" s="648"/>
      <c r="AQ53" s="592"/>
      <c r="AR53" s="176"/>
      <c r="AS53" s="176" t="s">
        <v>580</v>
      </c>
      <c r="AT53" s="575"/>
      <c r="AU53" s="593"/>
      <c r="AV53" s="575"/>
      <c r="AW53" s="593"/>
      <c r="AX53" s="575"/>
      <c r="AY53" s="575"/>
      <c r="AZ53" s="575"/>
      <c r="BA53" s="575"/>
      <c r="BB53" s="591"/>
      <c r="BC53" s="478"/>
      <c r="BI53" s="79">
        <v>11</v>
      </c>
    </row>
    <row customHeight="1" ht="11.549999999999999">
      <c r="A54" s="525" t="s">
        <v>324</v>
      </c>
      <c r="E54" s="456"/>
      <c r="F54" s="456"/>
      <c r="G54" s="456"/>
      <c r="H54" s="456"/>
      <c r="I54" s="467"/>
      <c r="J54" s="467"/>
      <c r="K54" s="162"/>
      <c r="R54" s="468"/>
      <c r="S54" s="589"/>
      <c r="T54" s="647"/>
      <c r="U54" s="451"/>
      <c r="V54" s="575"/>
      <c r="W54" s="593"/>
      <c r="X54" s="575"/>
      <c r="Y54" s="593"/>
      <c r="Z54" s="575"/>
      <c r="AA54" s="575"/>
      <c r="AB54" s="575"/>
      <c r="AC54" s="575"/>
      <c r="AD54" s="305"/>
      <c r="AE54" s="587"/>
      <c r="AF54" s="324"/>
      <c r="AG54" s="639"/>
      <c r="AH54" s="214"/>
      <c r="AI54" s="587"/>
      <c r="AJ54" s="324"/>
      <c r="AK54" s="96"/>
      <c r="AL54" s="214"/>
      <c r="AM54" s="592"/>
      <c r="AN54" s="649"/>
      <c r="AO54" s="649" t="s">
        <v>581</v>
      </c>
      <c r="AP54" s="176"/>
      <c r="AQ54" s="176"/>
      <c r="AR54" s="176"/>
      <c r="AS54" s="575"/>
      <c r="AT54" s="575"/>
      <c r="AU54" s="593"/>
      <c r="AV54" s="575"/>
      <c r="AW54" s="593"/>
      <c r="AX54" s="575"/>
      <c r="AY54" s="575"/>
      <c r="AZ54" s="575"/>
      <c r="BA54" s="575"/>
      <c r="BB54" s="591"/>
      <c r="BC54" s="478"/>
      <c r="BI54" s="79">
        <v>11</v>
      </c>
    </row>
    <row customHeight="1" ht="11.549999999999999">
      <c r="A55" s="525" t="s">
        <v>324</v>
      </c>
      <c r="E55" s="456"/>
      <c r="F55" s="456"/>
      <c r="G55" s="456"/>
      <c r="H55" s="456"/>
      <c r="I55" s="467"/>
      <c r="J55" s="467"/>
      <c r="K55" s="162"/>
      <c r="R55" s="468"/>
      <c r="S55" s="589"/>
      <c r="T55" s="647"/>
      <c r="U55" s="451"/>
      <c r="V55" s="575"/>
      <c r="W55" s="593"/>
      <c r="X55" s="575"/>
      <c r="Y55" s="593"/>
      <c r="Z55" s="575"/>
      <c r="AA55" s="575"/>
      <c r="AB55" s="575"/>
      <c r="AC55" s="575"/>
      <c r="AD55" s="305"/>
      <c r="AE55" s="587"/>
      <c r="AF55" s="324"/>
      <c r="AG55" s="639"/>
      <c r="AH55" s="214"/>
      <c r="AI55" s="595"/>
      <c r="AJ55" s="167"/>
      <c r="AK55" s="415" t="s">
        <v>582</v>
      </c>
      <c r="AL55" s="575"/>
      <c r="AM55" s="575"/>
      <c r="AN55" s="575"/>
      <c r="AO55" s="575"/>
      <c r="AP55" s="575"/>
      <c r="AQ55" s="575"/>
      <c r="AR55" s="575"/>
      <c r="AS55" s="575"/>
      <c r="AT55" s="575"/>
      <c r="AU55" s="593"/>
      <c r="AV55" s="575"/>
      <c r="AW55" s="593"/>
      <c r="AX55" s="575"/>
      <c r="AY55" s="575"/>
      <c r="AZ55" s="575"/>
      <c r="BA55" s="575"/>
      <c r="BB55" s="591"/>
      <c r="BC55" s="478"/>
      <c r="BI55" s="79">
        <v>11</v>
      </c>
    </row>
    <row customHeight="1" ht="11.549999999999999">
      <c r="A56" s="525" t="s">
        <v>324</v>
      </c>
      <c r="B56" s="525" t="s">
        <v>325</v>
      </c>
      <c r="C56" s="525" t="s">
        <v>326</v>
      </c>
      <c r="D56" s="525" t="s">
        <v>593</v>
      </c>
      <c r="E56" s="456"/>
      <c r="F56" s="456"/>
      <c r="G56" s="456"/>
      <c r="H56" s="456"/>
      <c r="I56" s="467"/>
      <c r="J56" s="467"/>
      <c r="K56" s="162"/>
      <c r="R56" s="468"/>
      <c r="S56" s="561"/>
      <c r="T56" s="650"/>
      <c r="U56" s="451"/>
      <c r="V56" s="575"/>
      <c r="W56" s="576" t="str">
        <f>Z52&amp;"-"&amp;AB52</f>
        <v>-</v>
      </c>
      <c r="X56" s="575"/>
      <c r="Y56" s="576" t="str">
        <f>AB52&amp;"-"&amp;AD52</f>
        <v>-да</v>
      </c>
      <c r="Z56" s="575"/>
      <c r="AA56" s="575"/>
      <c r="AB56" s="575"/>
      <c r="AC56" s="575"/>
      <c r="AD56" s="210"/>
      <c r="AE56" s="598"/>
      <c r="AF56" s="599"/>
      <c r="AG56" s="176" t="s">
        <v>583</v>
      </c>
      <c r="AH56" s="575"/>
      <c r="AI56" s="575"/>
      <c r="AJ56" s="575"/>
      <c r="AK56" s="575"/>
      <c r="AL56" s="575"/>
      <c r="AM56" s="575"/>
      <c r="AN56" s="575"/>
      <c r="AO56" s="575"/>
      <c r="AP56" s="575"/>
      <c r="AQ56" s="575"/>
      <c r="AR56" s="575"/>
      <c r="AS56" s="575"/>
      <c r="AT56" s="575"/>
      <c r="AU56" s="576" t="str">
        <f>AX52&amp;"-"&amp;AZ52</f>
        <v>-</v>
      </c>
      <c r="AV56" s="575"/>
      <c r="AW56" s="576" t="str">
        <f>AZ52&amp;"-"&amp;BB52</f>
        <v>-</v>
      </c>
      <c r="AX56" s="575"/>
      <c r="AY56" s="575"/>
      <c r="AZ56" s="575"/>
      <c r="BA56" s="575"/>
      <c r="BB56" s="597" t="str">
        <f>BE52&amp;"-"&amp;BG52</f>
        <v>-</v>
      </c>
      <c r="BC56" s="478"/>
      <c r="BF56" s="151" t="str">
        <f>IF(T56="","",T56)</f>
        <v/>
      </c>
      <c r="BI56" s="79">
        <v>11</v>
      </c>
    </row>
    <row customHeight="1" ht="11.549999999999999">
      <c r="A57" s="525" t="s">
        <v>324</v>
      </c>
      <c r="B57" s="525" t="s">
        <v>325</v>
      </c>
      <c r="C57" s="525" t="s">
        <v>326</v>
      </c>
      <c r="D57" s="525" t="s">
        <v>593</v>
      </c>
      <c r="E57" s="456"/>
      <c r="F57" s="456"/>
      <c r="G57" s="456"/>
      <c r="H57" s="456"/>
      <c r="I57" s="467"/>
      <c r="J57" s="162"/>
      <c r="R57" s="463"/>
      <c r="S57" s="479"/>
      <c r="T57" s="483" t="s">
        <v>546</v>
      </c>
      <c r="U57" s="204"/>
      <c r="V57" s="204"/>
      <c r="W57" s="204"/>
      <c r="X57" s="204"/>
      <c r="Y57" s="204"/>
      <c r="Z57" s="204"/>
      <c r="AA57" s="204"/>
      <c r="AB57" s="204"/>
      <c r="AC57" s="481"/>
      <c r="AD57" s="623"/>
      <c r="AE57" s="204"/>
      <c r="AF57" s="204"/>
      <c r="AG57" s="204"/>
      <c r="AH57" s="204"/>
      <c r="AI57" s="204"/>
      <c r="AJ57" s="204"/>
      <c r="AK57" s="204"/>
      <c r="AL57" s="204"/>
      <c r="AM57" s="204"/>
      <c r="AN57" s="204"/>
      <c r="AO57" s="204"/>
      <c r="AP57" s="204"/>
      <c r="AQ57" s="204"/>
      <c r="AR57" s="204"/>
      <c r="AS57" s="204"/>
      <c r="AT57" s="204"/>
      <c r="AU57" s="204"/>
      <c r="AV57" s="204"/>
      <c r="AW57" s="204"/>
      <c r="AX57" s="204"/>
      <c r="AY57" s="204"/>
      <c r="AZ57" s="204"/>
      <c r="BA57" s="204"/>
      <c r="BB57" s="481"/>
      <c r="BC57" s="482"/>
      <c r="BF57" s="151" t="str">
        <f>IF(T57="","",T57)</f>
        <v>Добавить строку</v>
      </c>
      <c r="BI57" s="79">
        <v>11</v>
      </c>
    </row>
    <row customHeight="1" ht="0">
      <c r="A58" s="135" t="s">
        <v>324</v>
      </c>
      <c r="B58" s="135" t="s">
        <v>325</v>
      </c>
      <c r="C58" s="135" t="s">
        <v>326</v>
      </c>
      <c r="D58" s="135" t="s">
        <v>593</v>
      </c>
      <c r="E58" s="456"/>
      <c r="F58" s="456"/>
      <c r="G58" s="456"/>
      <c r="H58" s="456"/>
      <c r="I58" s="162"/>
      <c r="R58" s="463"/>
      <c r="S58" s="546"/>
      <c r="T58" s="547"/>
      <c r="U58" s="548"/>
      <c r="V58" s="548"/>
      <c r="W58" s="548"/>
      <c r="X58" s="548"/>
      <c r="Y58" s="548"/>
      <c r="Z58" s="548"/>
      <c r="AA58" s="548"/>
      <c r="AB58" s="548"/>
      <c r="AC58" s="548"/>
      <c r="AD58" s="548"/>
      <c r="AE58" s="548"/>
      <c r="AF58" s="548"/>
      <c r="AG58" s="548"/>
      <c r="AH58" s="548"/>
      <c r="AI58" s="548"/>
      <c r="AJ58" s="548"/>
      <c r="AK58" s="548"/>
      <c r="AL58" s="548"/>
      <c r="AM58" s="548"/>
      <c r="AN58" s="548"/>
      <c r="AO58" s="548"/>
      <c r="AP58" s="548"/>
      <c r="AQ58" s="548"/>
      <c r="AR58" s="548"/>
      <c r="AS58" s="548"/>
      <c r="AT58" s="548"/>
      <c r="AU58" s="548"/>
      <c r="AV58" s="548"/>
      <c r="AW58" s="548"/>
      <c r="AX58" s="548"/>
      <c r="AY58" s="548"/>
      <c r="AZ58" s="548"/>
      <c r="BA58" s="548"/>
      <c r="BB58" s="548"/>
      <c r="BC58" s="549"/>
      <c r="BF58" s="151" t="str">
        <f>IF(T58="","",T58)</f>
        <v/>
      </c>
      <c r="BI58" s="138">
        <v>0</v>
      </c>
    </row>
    <row customHeight="1" ht="0">
      <c r="A59" s="135" t="s">
        <v>324</v>
      </c>
      <c r="B59" s="135" t="s">
        <v>325</v>
      </c>
      <c r="C59" s="135" t="s">
        <v>326</v>
      </c>
      <c r="D59" s="135" t="s">
        <v>593</v>
      </c>
      <c r="E59" s="456"/>
      <c r="F59" s="456"/>
      <c r="G59" s="456"/>
      <c r="H59" s="447"/>
      <c r="R59" s="600"/>
      <c r="S59" s="546"/>
      <c r="T59" s="547"/>
      <c r="U59" s="548"/>
      <c r="V59" s="548"/>
      <c r="W59" s="548"/>
      <c r="X59" s="548"/>
      <c r="Y59" s="548"/>
      <c r="Z59" s="548"/>
      <c r="AA59" s="548"/>
      <c r="AB59" s="548"/>
      <c r="AC59" s="548"/>
      <c r="AD59" s="548"/>
      <c r="AE59" s="548"/>
      <c r="AF59" s="548"/>
      <c r="AG59" s="548"/>
      <c r="AH59" s="548"/>
      <c r="AI59" s="548"/>
      <c r="AJ59" s="548"/>
      <c r="AK59" s="548"/>
      <c r="AL59" s="548"/>
      <c r="AM59" s="548"/>
      <c r="AN59" s="548"/>
      <c r="AO59" s="548"/>
      <c r="AP59" s="548"/>
      <c r="AQ59" s="548"/>
      <c r="AR59" s="548"/>
      <c r="AS59" s="548"/>
      <c r="AT59" s="548"/>
      <c r="AU59" s="548"/>
      <c r="AV59" s="548"/>
      <c r="AW59" s="548"/>
      <c r="AX59" s="548"/>
      <c r="AY59" s="548"/>
      <c r="AZ59" s="548"/>
      <c r="BA59" s="548"/>
      <c r="BB59" s="548"/>
      <c r="BC59" s="549"/>
      <c r="BF59" s="151" t="str">
        <f>IF(T59="","",T59)</f>
        <v/>
      </c>
      <c r="BI59" s="138">
        <v>0</v>
      </c>
    </row>
    <row customHeight="1" ht="0">
      <c r="A60" s="135" t="s">
        <v>324</v>
      </c>
      <c r="B60" s="135" t="s">
        <v>325</v>
      </c>
      <c r="C60" s="135" t="s">
        <v>326</v>
      </c>
      <c r="E60" s="456"/>
      <c r="F60" s="456"/>
      <c r="G60" s="447"/>
      <c r="BF60" s="151" t="str">
        <f>IF(T60="","",T60)</f>
        <v/>
      </c>
      <c r="BI60" s="138">
        <v>0</v>
      </c>
    </row>
    <row customHeight="1" ht="0">
      <c r="A61" s="135" t="s">
        <v>324</v>
      </c>
      <c r="B61" s="135" t="s">
        <v>325</v>
      </c>
      <c r="E61" s="456"/>
      <c r="F61" s="447"/>
      <c r="T61" s="491" t="s">
        <v>493</v>
      </c>
      <c r="BF61" s="151" t="str">
        <f>IF(T61="","",T61)</f>
        <v>Добавить централизованную систему для дифференциации</v>
      </c>
      <c r="BI61" s="138">
        <v>0</v>
      </c>
    </row>
    <row customHeight="1" ht="0">
      <c r="A62" s="135" t="s">
        <v>324</v>
      </c>
      <c r="E62" s="447"/>
      <c r="T62" s="491" t="s">
        <v>494</v>
      </c>
      <c r="BF62" s="151" t="str">
        <f>IF(T62="","",T62)</f>
        <v>Добавить территорию для дифференциации</v>
      </c>
      <c r="BI62" s="138">
        <v>0</v>
      </c>
    </row>
    <row customHeight="1" ht="0">
      <c r="T63" s="491" t="s">
        <v>526</v>
      </c>
      <c r="BF63" s="151" t="str">
        <f>IF(T63="","",T63)</f>
        <v>Добавить наименование тарифа</v>
      </c>
      <c r="BI63" s="138">
        <v>0</v>
      </c>
    </row>
    <row customHeight="1" ht="11.549999999999999">
      <c r="BI64" s="79">
        <v>11</v>
      </c>
    </row>
    <row customHeight="1" ht="19.95">
      <c r="BI65" s="79">
        <v>19</v>
      </c>
    </row>
    <row customHeight="1" ht="14.699999999999998">
      <c r="BI66" s="79">
        <v>14</v>
      </c>
    </row>
    <row customHeight="1" ht="19.95">
      <c r="BI67" s="79">
        <v>19</v>
      </c>
    </row>
    <row customHeight="1" ht="14.699999999999998">
      <c r="BI68" s="79">
        <v>14</v>
      </c>
    </row>
    <row customHeight="1" ht="14.25" hidden="1">
      <c r="A69" s="100" t="s">
        <v>81</v>
      </c>
      <c r="B69" s="100">
        <v>0</v>
      </c>
      <c r="C69" s="100">
        <v>0</v>
      </c>
      <c r="D69" s="100">
        <v>0</v>
      </c>
      <c r="E69" s="100">
        <v>0</v>
      </c>
      <c r="F69" s="100">
        <v>0</v>
      </c>
      <c r="G69" s="100">
        <v>0</v>
      </c>
      <c r="H69" s="100">
        <v>0</v>
      </c>
      <c r="I69" s="100">
        <v>0</v>
      </c>
      <c r="J69" s="100">
        <v>0</v>
      </c>
      <c r="K69" s="100">
        <v>0</v>
      </c>
      <c r="L69" s="170">
        <v>0</v>
      </c>
      <c r="M69" s="104">
        <v>0</v>
      </c>
      <c r="N69" s="104">
        <v>0</v>
      </c>
      <c r="O69" s="104">
        <v>0</v>
      </c>
      <c r="P69" s="104">
        <v>0</v>
      </c>
      <c r="Q69" s="625">
        <v>0</v>
      </c>
      <c r="R69" s="531">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8">
        <v>10</v>
      </c>
      <c r="BE69" s="138">
        <v>10</v>
      </c>
      <c r="BF69" s="138">
        <v>10</v>
      </c>
      <c r="BG69" s="138">
        <v>10</v>
      </c>
      <c r="BH69" s="138">
        <v>10</v>
      </c>
      <c r="BI69" s="7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6D6C16-1016-3B82-2A4E-0.53E636A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905" width="10.57421875" hidden="1"/>
    <col min="2" max="2" style="3906" width="11.00390625" hidden="1" customWidth="1"/>
    <col min="3" max="3" style="3907" width="10.57421875" hidden="1"/>
    <col min="4" max="4" style="3908" width="11.8515625" hidden="1" customWidth="1"/>
    <col min="5" max="5" style="3909" width="10.00390625" hidden="1" customWidth="1"/>
    <col min="6" max="6" style="3910" width="8.7109375" hidden="1" customWidth="1"/>
    <col min="7" max="7" style="3911" width="7.57421875" hidden="1" customWidth="1"/>
    <col min="8" max="8" style="3912" width="11.421875" hidden="1" customWidth="1"/>
    <col min="9" max="9" style="3913" width="14.140625" hidden="1" customWidth="1"/>
    <col min="10" max="10" style="3914" width="9.8515625" hidden="1" customWidth="1"/>
    <col min="11" max="11" style="3915" width="14.7109375" hidden="1" customWidth="1"/>
    <col min="12" max="12" style="3916" width="19.140625" hidden="1" customWidth="1"/>
    <col min="13" max="13" style="3917" width="12.28125" hidden="1" customWidth="1"/>
    <col min="14" max="14" style="3918" width="12.28125" hidden="1" customWidth="1"/>
    <col min="15" max="15" style="3919" width="23.421875" hidden="1" customWidth="1"/>
    <col min="16" max="16" style="3920" width="3.00390625" customWidth="1"/>
    <col min="17" max="17" style="3921" width="3.00390625" customWidth="1"/>
    <col min="18" max="18" style="3922" width="3.00390625" customWidth="1"/>
    <col min="19" max="19" style="3923" width="12.00390625" customWidth="1"/>
    <col min="20" max="20" style="3924" width="35.00390625" customWidth="1"/>
    <col min="21" max="21" style="3925" width="0.140625" customWidth="1"/>
    <col min="22" max="22" style="3926" width="24.7109375" hidden="1" customWidth="1"/>
    <col min="23" max="23" style="3927" width="24.7109375" hidden="1" customWidth="1"/>
    <col min="24" max="24" style="3928" width="24.7109375" hidden="1" customWidth="1"/>
    <col min="25" max="25" style="3929" width="11.7109375" hidden="1" customWidth="1"/>
    <col min="26" max="26" style="3930" width="3.7109375" hidden="1" customWidth="1"/>
    <col min="27" max="27" style="3931" width="11.7109375" hidden="1" customWidth="1"/>
    <col min="28" max="28" style="3932" width="8.57421875" hidden="1" customWidth="1"/>
    <col min="29" max="29" style="3933" width="24.7109375" customWidth="1"/>
    <col min="30" max="30" style="3934" width="24.00390625" customWidth="1"/>
    <col min="31" max="31" style="3935" width="24.00390625" customWidth="1"/>
    <col min="32" max="32" style="3936" width="11.00390625" customWidth="1"/>
    <col min="33" max="33" style="3937" width="3.7109375" customWidth="1"/>
    <col min="34" max="34" style="3938" width="11.00390625" customWidth="1"/>
    <col min="35" max="35" style="3939" width="8.57421875" hidden="1" customWidth="1"/>
    <col min="36" max="36" style="3940" width="4.00390625" customWidth="1"/>
    <col min="37" max="37" style="3941" width="115.00390625" customWidth="1"/>
    <col min="38" max="38" style="3942" width="10.00390625" customWidth="1"/>
    <col min="39" max="39" style="3943" width="10.00390625" customWidth="1"/>
    <col min="40" max="40" style="3944" width="10.00390625" customWidth="1"/>
    <col min="41" max="41" style="3945" width="10.00390625" customWidth="1"/>
    <col min="42" max="42" style="3946" width="10.00390625" customWidth="1"/>
    <col min="43" max="43" style="3947" width="10.57421875" hidden="1"/>
  </cols>
  <sheetData>
    <row customHeight="1" ht="22.5" hidden="1">
      <c r="AQ1" s="79" t="s">
        <v>14</v>
      </c>
    </row>
    <row customHeight="1" ht="23.25" hidden="1">
      <c r="E2" s="447">
        <v>1</v>
      </c>
      <c r="R2" s="448"/>
      <c r="S2" s="449">
        <f>INDEX(PT_DIFFERENTIATION_NUM_NTAR,MATCH(A2,PT_DIFFERENTIATION_NTAR_ID,0))</f>
      </c>
      <c r="T2" s="450" t="s">
        <v>209</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475</v>
      </c>
      <c r="U3" s="451"/>
      <c r="V3" s="452"/>
      <c r="W3" s="453"/>
      <c r="X3" s="453"/>
      <c r="Y3" s="453"/>
      <c r="Z3" s="453"/>
      <c r="AA3" s="453"/>
      <c r="AB3" s="454"/>
      <c r="AC3" s="452">
        <f>INDEX(PT_DIFFERENTIATION_TER,MATCH(B3,PT_DIFFERENTIATION_TER_ID,0))</f>
      </c>
      <c r="AD3" s="453"/>
      <c r="AE3" s="453"/>
      <c r="AF3" s="453"/>
      <c r="AG3" s="453"/>
      <c r="AH3" s="453"/>
      <c r="AI3" s="453"/>
      <c r="AJ3" s="454"/>
      <c r="AK3" s="455" t="s">
        <v>476</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594</v>
      </c>
      <c r="U4" s="451"/>
      <c r="V4" s="452"/>
      <c r="W4" s="453"/>
      <c r="X4" s="453"/>
      <c r="Y4" s="453"/>
      <c r="Z4" s="453"/>
      <c r="AA4" s="453"/>
      <c r="AB4" s="454"/>
      <c r="AC4" s="452">
        <f>INDEX(PT_DIFFERENTIATION_CS,MATCH(C4,PT_DIFFERENTIATION_CS_ID,0))</f>
      </c>
      <c r="AD4" s="453"/>
      <c r="AE4" s="453"/>
      <c r="AF4" s="453"/>
      <c r="AG4" s="453"/>
      <c r="AH4" s="453"/>
      <c r="AI4" s="453"/>
      <c r="AJ4" s="454"/>
      <c r="AK4" s="455" t="s">
        <v>595</v>
      </c>
      <c r="AN4" s="151" t="str">
        <f>IF(T4="","",T4)</f>
        <v>Наименование централизованной системы водоотведения</v>
      </c>
      <c r="AQ4" s="79">
        <v>0</v>
      </c>
    </row>
    <row customHeight="1" ht="23.25" hidden="1">
      <c r="E5" s="456"/>
      <c r="F5" s="456"/>
      <c r="G5" s="456"/>
      <c r="H5" s="456"/>
      <c r="I5" s="162">
        <f>S4&amp;".1"</f>
      </c>
      <c r="P5" s="136">
        <v>1</v>
      </c>
      <c r="R5" s="463"/>
      <c r="S5" s="449">
        <f>$I5</f>
      </c>
      <c r="T5" s="464" t="s">
        <v>561</v>
      </c>
      <c r="U5" s="451"/>
      <c r="V5" s="626"/>
      <c r="W5" s="627"/>
      <c r="X5" s="627"/>
      <c r="Y5" s="627"/>
      <c r="Z5" s="627"/>
      <c r="AA5" s="627"/>
      <c r="AB5" s="628"/>
      <c r="AC5" s="629"/>
      <c r="AD5" s="630"/>
      <c r="AE5" s="630"/>
      <c r="AF5" s="630"/>
      <c r="AG5" s="630"/>
      <c r="AH5" s="630"/>
      <c r="AI5" s="630"/>
      <c r="AJ5" s="631"/>
      <c r="AK5" s="455" t="s">
        <v>562</v>
      </c>
      <c r="AN5" s="151" t="str">
        <f>IF(T5="","",T5)</f>
        <v>Наименование признака дифференциации</v>
      </c>
      <c r="AQ5" s="79">
        <v>0</v>
      </c>
    </row>
    <row customHeight="1" ht="23.25" hidden="1">
      <c r="E6" s="456"/>
      <c r="F6" s="456"/>
      <c r="G6" s="456"/>
      <c r="H6" s="456"/>
      <c r="I6" s="467"/>
      <c r="J6" s="162">
        <f>I5&amp;".1"</f>
      </c>
      <c r="L6" s="462" t="s">
        <v>484</v>
      </c>
      <c r="Q6" s="136">
        <v>1</v>
      </c>
      <c r="R6" s="468"/>
      <c r="S6" s="449">
        <f>$J6</f>
      </c>
      <c r="T6" s="469" t="s">
        <v>485</v>
      </c>
      <c r="U6" s="451"/>
      <c r="V6" s="405"/>
      <c r="W6" s="465"/>
      <c r="X6" s="465"/>
      <c r="Y6" s="465"/>
      <c r="Z6" s="465"/>
      <c r="AA6" s="465"/>
      <c r="AB6" s="466"/>
      <c r="AC6" s="405"/>
      <c r="AD6" s="465"/>
      <c r="AE6" s="465"/>
      <c r="AF6" s="465"/>
      <c r="AG6" s="465"/>
      <c r="AH6" s="465"/>
      <c r="AI6" s="465"/>
      <c r="AJ6" s="466"/>
      <c r="AK6" s="570" t="s">
        <v>563</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564</v>
      </c>
      <c r="U9" s="204"/>
      <c r="V9" s="204"/>
      <c r="W9" s="204"/>
      <c r="X9" s="204"/>
      <c r="Y9" s="204"/>
      <c r="Z9" s="204"/>
      <c r="AA9" s="204"/>
      <c r="AB9" s="204"/>
      <c r="AC9" s="204"/>
      <c r="AD9" s="204"/>
      <c r="AE9" s="204"/>
      <c r="AF9" s="204"/>
      <c r="AG9" s="204"/>
      <c r="AH9" s="204"/>
      <c r="AI9" s="204"/>
      <c r="AJ9" s="204"/>
      <c r="AK9" s="455" t="s">
        <v>565</v>
      </c>
      <c r="AN9" s="151" t="str">
        <f>IF(T9="","",T9)</f>
        <v>Добавить значение признака дифференциации</v>
      </c>
      <c r="AQ9" s="79">
        <v>0</v>
      </c>
    </row>
    <row customHeight="1" ht="21" hidden="1">
      <c r="E10" s="456"/>
      <c r="F10" s="456"/>
      <c r="G10" s="456"/>
      <c r="H10" s="456"/>
      <c r="I10" s="162"/>
      <c r="R10" s="463"/>
      <c r="S10" s="479"/>
      <c r="T10" s="486" t="s">
        <v>490</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566</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493</v>
      </c>
      <c r="AN12" s="151" t="str">
        <f>IF(T12="","",T12)</f>
        <v>Добавить централизованную систему для дифференциации</v>
      </c>
      <c r="AQ12" s="138">
        <v>0</v>
      </c>
    </row>
    <row customHeight="1" ht="14.25" hidden="1">
      <c r="E13" s="447"/>
      <c r="T13" s="491" t="s">
        <v>494</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495</v>
      </c>
      <c r="Y18" s="496"/>
      <c r="AA18" s="496"/>
      <c r="AF18" s="496"/>
      <c r="AH18" s="496"/>
      <c r="AQ18" s="100">
        <v>0</v>
      </c>
    </row>
    <row customHeight="1" ht="14.25" hidden="1">
      <c r="AQ19" s="100">
        <v>0</v>
      </c>
    </row>
    <row customHeight="1" ht="12" hidden="1">
      <c r="O20" s="462" t="s">
        <v>496</v>
      </c>
      <c r="T20" s="100" t="s">
        <v>497</v>
      </c>
      <c r="Z20" s="218" t="s">
        <v>498</v>
      </c>
      <c r="AB20" s="218" t="s">
        <v>499</v>
      </c>
      <c r="AC20" s="100" t="s">
        <v>497</v>
      </c>
      <c r="AG20" s="218" t="s">
        <v>500</v>
      </c>
      <c r="AI20" s="218" t="s">
        <v>499</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501</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502</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503</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504</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505</v>
      </c>
      <c r="AI34" s="138" t="s">
        <v>505</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378</v>
      </c>
      <c r="T36" s="152"/>
      <c r="U36" s="152"/>
      <c r="V36" s="152"/>
      <c r="W36" s="152"/>
      <c r="X36" s="152"/>
      <c r="Y36" s="152"/>
      <c r="Z36" s="152"/>
      <c r="AA36" s="152"/>
      <c r="AB36" s="152"/>
      <c r="AC36" s="152"/>
      <c r="AD36" s="152"/>
      <c r="AE36" s="152"/>
      <c r="AF36" s="152"/>
      <c r="AG36" s="152"/>
      <c r="AH36" s="152"/>
      <c r="AI36" s="152"/>
      <c r="AJ36" s="152"/>
      <c r="AK36" s="152" t="s">
        <v>379</v>
      </c>
      <c r="AQ36" s="79">
        <v>14</v>
      </c>
    </row>
    <row customHeight="1" ht="14.699999999999998">
      <c r="Q37" s="497"/>
      <c r="R37" s="497"/>
      <c r="S37" s="449" t="s">
        <v>87</v>
      </c>
      <c r="T37" s="326" t="s">
        <v>506</v>
      </c>
      <c r="U37" s="506"/>
      <c r="V37" s="507" t="s">
        <v>507</v>
      </c>
      <c r="W37" s="508"/>
      <c r="X37" s="508"/>
      <c r="Y37" s="508"/>
      <c r="Z37" s="508"/>
      <c r="AA37" s="509"/>
      <c r="AB37" s="510" t="s">
        <v>508</v>
      </c>
      <c r="AC37" s="507" t="s">
        <v>507</v>
      </c>
      <c r="AD37" s="508"/>
      <c r="AE37" s="508"/>
      <c r="AF37" s="508"/>
      <c r="AG37" s="508"/>
      <c r="AH37" s="509"/>
      <c r="AI37" s="510" t="s">
        <v>509</v>
      </c>
      <c r="AJ37" s="511" t="s">
        <v>510</v>
      </c>
      <c r="AK37" s="152"/>
      <c r="AQ37" s="79">
        <v>14</v>
      </c>
    </row>
    <row customHeight="1" ht="35.699999999999996">
      <c r="Q38" s="497"/>
      <c r="R38" s="497"/>
      <c r="S38" s="449"/>
      <c r="T38" s="326"/>
      <c r="U38" s="512"/>
      <c r="V38" s="291" t="s">
        <v>567</v>
      </c>
      <c r="W38" s="84" t="s">
        <v>513</v>
      </c>
      <c r="X38" s="83"/>
      <c r="Y38" s="84" t="s">
        <v>514</v>
      </c>
      <c r="Z38" s="142"/>
      <c r="AA38" s="83"/>
      <c r="AB38" s="514"/>
      <c r="AC38" s="291" t="s">
        <v>567</v>
      </c>
      <c r="AD38" s="84" t="s">
        <v>513</v>
      </c>
      <c r="AE38" s="83"/>
      <c r="AF38" s="84" t="s">
        <v>514</v>
      </c>
      <c r="AG38" s="142"/>
      <c r="AH38" s="83"/>
      <c r="AI38" s="514"/>
      <c r="AJ38" s="515"/>
      <c r="AK38" s="152"/>
      <c r="AQ38" s="79">
        <v>34</v>
      </c>
    </row>
    <row customHeight="1" ht="90.3">
      <c r="B39" s="218" t="s">
        <v>221</v>
      </c>
      <c r="C39" s="218" t="s">
        <v>222</v>
      </c>
      <c r="D39" s="218" t="s">
        <v>223</v>
      </c>
      <c r="E39" s="462" t="s">
        <v>515</v>
      </c>
      <c r="F39" s="462" t="s">
        <v>516</v>
      </c>
      <c r="G39" s="462" t="s">
        <v>517</v>
      </c>
      <c r="I39" s="462" t="s">
        <v>568</v>
      </c>
      <c r="J39" s="462" t="s">
        <v>520</v>
      </c>
      <c r="K39" s="462" t="s">
        <v>569</v>
      </c>
      <c r="L39" s="462" t="s">
        <v>496</v>
      </c>
      <c r="Q39" s="497"/>
      <c r="R39" s="497"/>
      <c r="S39" s="449"/>
      <c r="T39" s="326"/>
      <c r="U39" s="516"/>
      <c r="V39" s="291" t="s">
        <v>596</v>
      </c>
      <c r="W39" s="246" t="s">
        <v>597</v>
      </c>
      <c r="X39" s="246" t="s">
        <v>572</v>
      </c>
      <c r="Y39" s="246" t="s">
        <v>524</v>
      </c>
      <c r="Z39" s="388" t="s">
        <v>525</v>
      </c>
      <c r="AA39" s="390"/>
      <c r="AB39" s="517"/>
      <c r="AC39" s="291" t="s">
        <v>596</v>
      </c>
      <c r="AD39" s="246" t="s">
        <v>597</v>
      </c>
      <c r="AE39" s="246" t="s">
        <v>572</v>
      </c>
      <c r="AF39" s="246" t="s">
        <v>524</v>
      </c>
      <c r="AG39" s="388" t="s">
        <v>525</v>
      </c>
      <c r="AH39" s="390"/>
      <c r="AI39" s="517"/>
      <c r="AJ39" s="518"/>
      <c r="AK39" s="152"/>
      <c r="AQ39" s="79">
        <v>86</v>
      </c>
    </row>
    <row customHeight="1" ht="11.25" hidden="1">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344</v>
      </c>
      <c r="E41" s="447">
        <v>1</v>
      </c>
      <c r="R41" s="448"/>
      <c r="S41" s="449">
        <f>INDEX(PT_DIFFERENTIATION_NUM_NTAR,MATCH(A41,PT_DIFFERENTIATION_NTAR_ID,0))</f>
        <v>0</v>
      </c>
      <c r="T41" s="450" t="s">
        <v>209</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344</v>
      </c>
      <c r="B42" s="525" t="s">
        <v>345</v>
      </c>
      <c r="E42" s="456"/>
      <c r="F42" s="447">
        <v>1</v>
      </c>
      <c r="Q42" s="457"/>
      <c r="R42" s="458"/>
      <c r="S42" s="449" t="str">
        <f>INDEX(PT_DIFFERENTIATION_NUM_TER,MATCH(B42,PT_DIFFERENTIATION_TER_ID,0))</f>
        <v>.</v>
      </c>
      <c r="T42" s="459" t="s">
        <v>475</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476</v>
      </c>
      <c r="AN42" s="151" t="str">
        <f>IF(T42="","",T42)</f>
        <v>Территория действия тарифа</v>
      </c>
      <c r="AQ42" s="79">
        <v>23</v>
      </c>
    </row>
    <row customHeight="1" ht="24">
      <c r="A43" s="525" t="s">
        <v>344</v>
      </c>
      <c r="B43" s="525" t="s">
        <v>345</v>
      </c>
      <c r="C43" s="525" t="s">
        <v>346</v>
      </c>
      <c r="E43" s="456"/>
      <c r="F43" s="456"/>
      <c r="G43" s="447">
        <v>1</v>
      </c>
      <c r="Q43" s="457"/>
      <c r="R43" s="458"/>
      <c r="S43" s="449" t="str">
        <f>INDEX(PT_DIFFERENTIATION_NUM_CS,MATCH(C43,PT_DIFFERENTIATION_CS_ID,0))</f>
        <v>..</v>
      </c>
      <c r="T43" s="460" t="s">
        <v>594</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595</v>
      </c>
      <c r="AN43" s="151" t="str">
        <f>IF(T43="","",T43)</f>
        <v>Наименование централизованной системы водоотведения</v>
      </c>
      <c r="AQ43" s="79">
        <v>23</v>
      </c>
    </row>
    <row customHeight="1" ht="24">
      <c r="A44" s="525" t="s">
        <v>344</v>
      </c>
      <c r="B44" s="525" t="s">
        <v>345</v>
      </c>
      <c r="C44" s="525" t="s">
        <v>346</v>
      </c>
      <c r="D44" s="525" t="s">
        <v>598</v>
      </c>
      <c r="E44" s="456"/>
      <c r="F44" s="456"/>
      <c r="G44" s="456"/>
      <c r="H44" s="456"/>
      <c r="I44" s="162" t="str">
        <f>S43&amp;".1"</f>
        <v>...1</v>
      </c>
      <c r="P44" s="136">
        <v>1</v>
      </c>
      <c r="R44" s="463"/>
      <c r="S44" s="449" t="str">
        <f>$I44</f>
        <v>...1</v>
      </c>
      <c r="T44" s="464" t="s">
        <v>561</v>
      </c>
      <c r="U44" s="451"/>
      <c r="V44" s="626"/>
      <c r="W44" s="627"/>
      <c r="X44" s="627"/>
      <c r="Y44" s="627"/>
      <c r="Z44" s="627"/>
      <c r="AA44" s="627"/>
      <c r="AB44" s="628"/>
      <c r="AC44" s="629"/>
      <c r="AD44" s="630"/>
      <c r="AE44" s="630"/>
      <c r="AF44" s="630"/>
      <c r="AG44" s="630"/>
      <c r="AH44" s="630"/>
      <c r="AI44" s="630"/>
      <c r="AJ44" s="631"/>
      <c r="AK44" s="455" t="s">
        <v>562</v>
      </c>
      <c r="AN44" s="151" t="str">
        <f>IF(T44="","",T44)</f>
        <v>Наименование признака дифференциации</v>
      </c>
      <c r="AQ44" s="79">
        <v>23</v>
      </c>
    </row>
    <row customHeight="1" ht="24">
      <c r="A45" s="525" t="s">
        <v>344</v>
      </c>
      <c r="B45" s="525" t="s">
        <v>345</v>
      </c>
      <c r="C45" s="525" t="s">
        <v>346</v>
      </c>
      <c r="D45" s="525" t="s">
        <v>598</v>
      </c>
      <c r="E45" s="456"/>
      <c r="F45" s="456"/>
      <c r="G45" s="456"/>
      <c r="H45" s="456"/>
      <c r="I45" s="467"/>
      <c r="J45" s="162" t="str">
        <f>I44&amp;".1"</f>
        <v>...1.1</v>
      </c>
      <c r="L45" s="462" t="s">
        <v>484</v>
      </c>
      <c r="Q45" s="136">
        <v>1</v>
      </c>
      <c r="R45" s="468"/>
      <c r="S45" s="449" t="str">
        <f>$J45</f>
        <v>...1.1</v>
      </c>
      <c r="T45" s="469" t="s">
        <v>485</v>
      </c>
      <c r="U45" s="451"/>
      <c r="V45" s="405"/>
      <c r="W45" s="465"/>
      <c r="X45" s="465"/>
      <c r="Y45" s="465"/>
      <c r="Z45" s="465"/>
      <c r="AA45" s="465"/>
      <c r="AB45" s="466"/>
      <c r="AC45" s="405"/>
      <c r="AD45" s="465"/>
      <c r="AE45" s="465"/>
      <c r="AF45" s="465"/>
      <c r="AG45" s="465"/>
      <c r="AH45" s="465"/>
      <c r="AI45" s="465"/>
      <c r="AJ45" s="466"/>
      <c r="AK45" s="570" t="s">
        <v>563</v>
      </c>
      <c r="AN45" s="151" t="str">
        <f>IF(T45="","",T45)</f>
        <v>Группа потребителей</v>
      </c>
      <c r="AQ45" s="79">
        <v>23</v>
      </c>
    </row>
    <row customHeight="1" ht="24">
      <c r="A46" s="525" t="s">
        <v>344</v>
      </c>
      <c r="B46" s="525" t="s">
        <v>345</v>
      </c>
      <c r="C46" s="525" t="s">
        <v>346</v>
      </c>
      <c r="D46" s="525" t="s">
        <v>598</v>
      </c>
      <c r="E46" s="456"/>
      <c r="F46" s="456"/>
      <c r="G46" s="456"/>
      <c r="H46" s="456"/>
      <c r="I46" s="467"/>
      <c r="J46" s="467"/>
      <c r="K46" s="162" t="str">
        <f>J45&amp;".1"</f>
        <v>...1.1.1</v>
      </c>
      <c r="R46" s="468">
        <v>1</v>
      </c>
      <c r="S46" s="449" t="str">
        <f>$K46</f>
        <v>...1.1.1</v>
      </c>
      <c r="T46" s="632"/>
      <c r="U46" s="451"/>
      <c r="V46" s="492"/>
      <c r="W46" s="492"/>
      <c r="X46" s="493"/>
      <c r="Y46" s="494"/>
      <c r="Z46" s="495" t="s">
        <v>61</v>
      </c>
      <c r="AA46" s="494"/>
      <c r="AB46" s="495" t="s">
        <v>61</v>
      </c>
      <c r="AC46" s="471"/>
      <c r="AD46" s="471"/>
      <c r="AE46" s="473"/>
      <c r="AF46" s="474"/>
      <c r="AG46" s="214" t="s">
        <v>61</v>
      </c>
      <c r="AH46" s="526"/>
      <c r="AI46" s="214" t="s">
        <v>19</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344</v>
      </c>
      <c r="B47" s="525" t="s">
        <v>345</v>
      </c>
      <c r="C47" s="525" t="s">
        <v>346</v>
      </c>
      <c r="D47" s="525" t="s">
        <v>598</v>
      </c>
      <c r="E47" s="456"/>
      <c r="F47" s="456"/>
      <c r="G47" s="456"/>
      <c r="H47" s="456"/>
      <c r="I47" s="467"/>
      <c r="J47" s="467"/>
      <c r="K47" s="162"/>
      <c r="R47" s="468"/>
      <c r="S47" s="430"/>
      <c r="T47" s="451"/>
      <c r="U47" s="451"/>
      <c r="V47" s="492"/>
      <c r="W47" s="492"/>
      <c r="X47" s="476" t="str">
        <f>Y46&amp;"-"&amp;AA46</f>
        <v>-</v>
      </c>
      <c r="Y47" s="495"/>
      <c r="Z47" s="495"/>
      <c r="AA47" s="495"/>
      <c r="AB47" s="495"/>
      <c r="AC47" s="472"/>
      <c r="AD47" s="472"/>
      <c r="AE47" s="476" t="str">
        <f>AF46&amp;"-"&amp;AH46</f>
        <v>-</v>
      </c>
      <c r="AF47" s="477"/>
      <c r="AG47" s="214"/>
      <c r="AH47" s="528"/>
      <c r="AI47" s="214"/>
      <c r="AJ47" s="635"/>
      <c r="AK47" s="634"/>
      <c r="AN47" s="151" t="str">
        <f>IF(T47="","",T47)</f>
        <v/>
      </c>
      <c r="AQ47" s="79">
        <v>0</v>
      </c>
    </row>
    <row customHeight="1" ht="21">
      <c r="A48" s="525" t="s">
        <v>344</v>
      </c>
      <c r="B48" s="525" t="s">
        <v>345</v>
      </c>
      <c r="C48" s="525" t="s">
        <v>346</v>
      </c>
      <c r="D48" s="525" t="s">
        <v>598</v>
      </c>
      <c r="E48" s="456"/>
      <c r="F48" s="456"/>
      <c r="G48" s="456"/>
      <c r="H48" s="456"/>
      <c r="I48" s="467"/>
      <c r="J48" s="162"/>
      <c r="R48" s="463"/>
      <c r="S48" s="479"/>
      <c r="T48" s="483" t="s">
        <v>564</v>
      </c>
      <c r="U48" s="204"/>
      <c r="V48" s="204"/>
      <c r="W48" s="204"/>
      <c r="X48" s="204"/>
      <c r="Y48" s="204"/>
      <c r="Z48" s="204"/>
      <c r="AA48" s="204"/>
      <c r="AB48" s="204"/>
      <c r="AC48" s="204"/>
      <c r="AD48" s="204"/>
      <c r="AE48" s="204"/>
      <c r="AF48" s="204"/>
      <c r="AG48" s="204"/>
      <c r="AH48" s="204"/>
      <c r="AI48" s="204"/>
      <c r="AJ48" s="204"/>
      <c r="AK48" s="455" t="s">
        <v>565</v>
      </c>
      <c r="AN48" s="151" t="str">
        <f>IF(T48="","",T48)</f>
        <v>Добавить значение признака дифференциации</v>
      </c>
      <c r="AQ48" s="79">
        <v>20</v>
      </c>
    </row>
    <row customHeight="1" ht="22.049999999999997">
      <c r="A49" s="525" t="s">
        <v>344</v>
      </c>
      <c r="B49" s="525" t="s">
        <v>345</v>
      </c>
      <c r="C49" s="525" t="s">
        <v>346</v>
      </c>
      <c r="D49" s="525" t="s">
        <v>598</v>
      </c>
      <c r="E49" s="456"/>
      <c r="F49" s="456"/>
      <c r="G49" s="456"/>
      <c r="H49" s="456"/>
      <c r="I49" s="162"/>
      <c r="R49" s="463"/>
      <c r="S49" s="479"/>
      <c r="T49" s="486" t="s">
        <v>490</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344</v>
      </c>
      <c r="B50" s="525" t="s">
        <v>345</v>
      </c>
      <c r="C50" s="525" t="s">
        <v>346</v>
      </c>
      <c r="D50" s="525" t="s">
        <v>598</v>
      </c>
      <c r="E50" s="456"/>
      <c r="F50" s="456"/>
      <c r="G50" s="456"/>
      <c r="H50" s="447"/>
      <c r="R50" s="448"/>
      <c r="S50" s="479"/>
      <c r="T50" s="637" t="s">
        <v>566</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344</v>
      </c>
      <c r="B51" s="135" t="s">
        <v>345</v>
      </c>
      <c r="E51" s="456"/>
      <c r="F51" s="447"/>
      <c r="T51" s="491" t="s">
        <v>493</v>
      </c>
      <c r="AN51" s="151" t="str">
        <f>IF(T51="","",T51)</f>
        <v>Добавить централизованную систему для дифференциации</v>
      </c>
      <c r="AQ51" s="138">
        <v>0</v>
      </c>
    </row>
    <row customHeight="1" ht="0">
      <c r="A52" s="135" t="s">
        <v>344</v>
      </c>
      <c r="E52" s="447"/>
      <c r="T52" s="491" t="s">
        <v>494</v>
      </c>
      <c r="AN52" s="151" t="str">
        <f>IF(T52="","",T52)</f>
        <v>Добавить территорию для дифференциации</v>
      </c>
      <c r="AQ52" s="138">
        <v>0</v>
      </c>
    </row>
    <row customHeight="1" ht="0">
      <c r="T53" s="491" t="s">
        <v>526</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2E5E9-EA8B-96D3-34E3-0.75DA03D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3948" width="10.57421875" hidden="1"/>
    <col min="2" max="2" style="3949" width="11.00390625" hidden="1" customWidth="1"/>
    <col min="3" max="3" style="3950" width="10.57421875" hidden="1"/>
    <col min="4" max="4" style="3951" width="11.8515625" hidden="1" customWidth="1"/>
    <col min="5" max="5" style="3952" width="10.00390625" hidden="1" customWidth="1"/>
    <col min="6" max="6" style="3953" width="8.7109375" hidden="1" customWidth="1"/>
    <col min="7" max="7" style="3954" width="7.57421875" hidden="1" customWidth="1"/>
    <col min="8" max="8" style="3955" width="11.421875" hidden="1" customWidth="1"/>
    <col min="9" max="9" style="3956" width="14.140625" hidden="1" customWidth="1"/>
    <col min="10" max="10" style="3957" width="9.8515625" hidden="1" customWidth="1"/>
    <col min="11" max="11" style="3958" width="14.7109375" hidden="1" customWidth="1"/>
    <col min="12" max="12" style="3959" width="19.140625" hidden="1" customWidth="1"/>
    <col min="13" max="13" style="3960" width="12.28125" hidden="1" customWidth="1"/>
    <col min="14" max="14" style="3961" width="12.28125" hidden="1" customWidth="1"/>
    <col min="15" max="15" style="3962" width="23.421875" hidden="1" customWidth="1"/>
    <col min="16" max="16" style="3963" width="3.00390625" customWidth="1"/>
    <col min="17" max="17" style="3964" width="3.00390625" customWidth="1"/>
    <col min="18" max="18" style="3965" width="3.00390625" customWidth="1"/>
    <col min="19" max="19" style="3966" width="12.00390625" customWidth="1"/>
    <col min="20" max="20" style="3967" width="35.00390625" customWidth="1"/>
    <col min="21" max="21" style="3968" width="0.140625" customWidth="1"/>
    <col min="22" max="22" style="3969" width="24.7109375" hidden="1" customWidth="1"/>
    <col min="23" max="23" style="3970" width="24.7109375" hidden="1" customWidth="1"/>
    <col min="24" max="24" style="3971" width="24.7109375" hidden="1" customWidth="1"/>
    <col min="25" max="25" style="3972" width="11.7109375" hidden="1" customWidth="1"/>
    <col min="26" max="26" style="3973" width="3.7109375" hidden="1" customWidth="1"/>
    <col min="27" max="27" style="3974" width="11.7109375" hidden="1" customWidth="1"/>
    <col min="28" max="28" style="3975" width="8.57421875" hidden="1" customWidth="1"/>
    <col min="29" max="29" style="3976" width="24.7109375" customWidth="1"/>
    <col min="30" max="30" style="3977" width="24.00390625" customWidth="1"/>
    <col min="31" max="31" style="3978" width="24.00390625" customWidth="1"/>
    <col min="32" max="32" style="3979" width="11.00390625" customWidth="1"/>
    <col min="33" max="33" style="3980" width="3.7109375" customWidth="1"/>
    <col min="34" max="34" style="3981" width="11.00390625" customWidth="1"/>
    <col min="35" max="35" style="3982" width="8.57421875" hidden="1" customWidth="1"/>
    <col min="36" max="36" style="3983" width="4.00390625" customWidth="1"/>
    <col min="37" max="37" style="3984" width="115.00390625" customWidth="1"/>
    <col min="38" max="38" style="3985" width="10.00390625" customWidth="1"/>
    <col min="39" max="39" style="3986" width="10.00390625" customWidth="1"/>
    <col min="40" max="40" style="3987" width="10.00390625" customWidth="1"/>
    <col min="41" max="41" style="3988" width="10.00390625" customWidth="1"/>
    <col min="42" max="42" style="3989" width="10.00390625" customWidth="1"/>
    <col min="43" max="43" style="3990" width="10.57421875" hidden="1"/>
  </cols>
  <sheetData>
    <row customHeight="1" ht="22.5" hidden="1">
      <c r="AQ1" s="79" t="s">
        <v>14</v>
      </c>
    </row>
    <row customHeight="1" ht="23.25" hidden="1">
      <c r="E2" s="447">
        <v>1</v>
      </c>
      <c r="R2" s="448"/>
      <c r="S2" s="449">
        <f>INDEX(PT_DIFFERENTIATION_NUM_NTAR,MATCH(A2,PT_DIFFERENTIATION_NTAR_ID,0))</f>
      </c>
      <c r="T2" s="450" t="s">
        <v>209</v>
      </c>
      <c r="U2" s="451"/>
      <c r="V2" s="452"/>
      <c r="W2" s="453"/>
      <c r="X2" s="453"/>
      <c r="Y2" s="453"/>
      <c r="Z2" s="453"/>
      <c r="AA2" s="453"/>
      <c r="AB2" s="454"/>
      <c r="AC2" s="452">
        <f>INDEX(PT_DIFFERENTIATION_NTAR,MATCH(A2,PT_DIFFERENTIATION_NTAR_ID,0))</f>
      </c>
      <c r="AD2" s="453"/>
      <c r="AE2" s="453"/>
      <c r="AF2" s="453"/>
      <c r="AG2" s="453"/>
      <c r="AH2" s="453"/>
      <c r="AI2" s="453"/>
      <c r="AJ2" s="454"/>
      <c r="AK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151" t="str">
        <f>IF(T2="","",T2)</f>
        <v>Наименование тарифа</v>
      </c>
      <c r="AQ2" s="79">
        <v>0</v>
      </c>
    </row>
    <row customHeight="1" ht="23.25" hidden="1">
      <c r="E3" s="456"/>
      <c r="F3" s="447">
        <v>1</v>
      </c>
      <c r="Q3" s="457"/>
      <c r="R3" s="458"/>
      <c r="S3" s="449">
        <f>INDEX(PT_DIFFERENTIATION_NUM_TER,MATCH(B3,PT_DIFFERENTIATION_TER_ID,0))</f>
      </c>
      <c r="T3" s="459" t="s">
        <v>475</v>
      </c>
      <c r="U3" s="451"/>
      <c r="V3" s="452"/>
      <c r="W3" s="453"/>
      <c r="X3" s="453"/>
      <c r="Y3" s="453"/>
      <c r="Z3" s="453"/>
      <c r="AA3" s="453"/>
      <c r="AB3" s="454"/>
      <c r="AC3" s="452">
        <f>INDEX(PT_DIFFERENTIATION_TER,MATCH(B3,PT_DIFFERENTIATION_TER_ID,0))</f>
      </c>
      <c r="AD3" s="453"/>
      <c r="AE3" s="453"/>
      <c r="AF3" s="453"/>
      <c r="AG3" s="453"/>
      <c r="AH3" s="453"/>
      <c r="AI3" s="453"/>
      <c r="AJ3" s="454"/>
      <c r="AK3" s="455" t="s">
        <v>476</v>
      </c>
      <c r="AN3" s="151" t="str">
        <f>IF(T3="","",T3)</f>
        <v>Территория действия тарифа</v>
      </c>
      <c r="AQ3" s="79">
        <v>0</v>
      </c>
    </row>
    <row customHeight="1" ht="23.25" hidden="1">
      <c r="E4" s="456"/>
      <c r="F4" s="456"/>
      <c r="G4" s="447">
        <v>1</v>
      </c>
      <c r="Q4" s="457"/>
      <c r="R4" s="458"/>
      <c r="S4" s="449">
        <f>INDEX(PT_DIFFERENTIATION_NUM_CS,MATCH(C4,PT_DIFFERENTIATION_CS_ID,0))</f>
      </c>
      <c r="T4" s="460" t="s">
        <v>594</v>
      </c>
      <c r="U4" s="451"/>
      <c r="V4" s="452"/>
      <c r="W4" s="453"/>
      <c r="X4" s="453"/>
      <c r="Y4" s="453"/>
      <c r="Z4" s="453"/>
      <c r="AA4" s="453"/>
      <c r="AB4" s="454"/>
      <c r="AC4" s="452">
        <f>INDEX(PT_DIFFERENTIATION_CS,MATCH(C4,PT_DIFFERENTIATION_CS_ID,0))</f>
      </c>
      <c r="AD4" s="453"/>
      <c r="AE4" s="453"/>
      <c r="AF4" s="453"/>
      <c r="AG4" s="453"/>
      <c r="AH4" s="453"/>
      <c r="AI4" s="453"/>
      <c r="AJ4" s="454"/>
      <c r="AK4" s="455" t="s">
        <v>595</v>
      </c>
      <c r="AN4" s="151" t="str">
        <f>IF(T4="","",T4)</f>
        <v>Наименование централизованной системы водоотведения</v>
      </c>
      <c r="AQ4" s="79">
        <v>0</v>
      </c>
    </row>
    <row customHeight="1" ht="23.25" hidden="1">
      <c r="E5" s="456"/>
      <c r="F5" s="456"/>
      <c r="G5" s="456"/>
      <c r="H5" s="456"/>
      <c r="I5" s="162">
        <f>S4&amp;".1"</f>
      </c>
      <c r="P5" s="136">
        <v>1</v>
      </c>
      <c r="R5" s="463"/>
      <c r="S5" s="449">
        <f>$I5</f>
      </c>
      <c r="T5" s="464" t="s">
        <v>561</v>
      </c>
      <c r="U5" s="451"/>
      <c r="V5" s="626"/>
      <c r="W5" s="627"/>
      <c r="X5" s="627"/>
      <c r="Y5" s="627"/>
      <c r="Z5" s="627"/>
      <c r="AA5" s="627"/>
      <c r="AB5" s="628"/>
      <c r="AC5" s="629"/>
      <c r="AD5" s="630"/>
      <c r="AE5" s="630"/>
      <c r="AF5" s="630"/>
      <c r="AG5" s="630"/>
      <c r="AH5" s="630"/>
      <c r="AI5" s="630"/>
      <c r="AJ5" s="631"/>
      <c r="AK5" s="455" t="s">
        <v>562</v>
      </c>
      <c r="AN5" s="151" t="str">
        <f>IF(T5="","",T5)</f>
        <v>Наименование признака дифференциации</v>
      </c>
      <c r="AQ5" s="79">
        <v>0</v>
      </c>
    </row>
    <row customHeight="1" ht="23.25" hidden="1">
      <c r="E6" s="456"/>
      <c r="F6" s="456"/>
      <c r="G6" s="456"/>
      <c r="H6" s="456"/>
      <c r="I6" s="467"/>
      <c r="J6" s="162">
        <f>I5&amp;".1"</f>
      </c>
      <c r="L6" s="462" t="s">
        <v>484</v>
      </c>
      <c r="Q6" s="136">
        <v>1</v>
      </c>
      <c r="R6" s="468"/>
      <c r="S6" s="449">
        <f>$J6</f>
      </c>
      <c r="T6" s="469" t="s">
        <v>485</v>
      </c>
      <c r="U6" s="451"/>
      <c r="V6" s="405"/>
      <c r="W6" s="465"/>
      <c r="X6" s="465"/>
      <c r="Y6" s="465"/>
      <c r="Z6" s="465"/>
      <c r="AA6" s="465"/>
      <c r="AB6" s="466"/>
      <c r="AC6" s="405"/>
      <c r="AD6" s="465"/>
      <c r="AE6" s="465"/>
      <c r="AF6" s="465"/>
      <c r="AG6" s="465"/>
      <c r="AH6" s="465"/>
      <c r="AI6" s="465"/>
      <c r="AJ6" s="466"/>
      <c r="AK6" s="570" t="s">
        <v>563</v>
      </c>
      <c r="AN6" s="151" t="str">
        <f>IF(T6="","",T6)</f>
        <v>Группа потребителей</v>
      </c>
      <c r="AQ6" s="79">
        <v>0</v>
      </c>
    </row>
    <row customHeight="1" ht="23.25" hidden="1">
      <c r="E7" s="456"/>
      <c r="F7" s="456"/>
      <c r="G7" s="456"/>
      <c r="H7" s="456"/>
      <c r="I7" s="467"/>
      <c r="J7" s="467"/>
      <c r="K7" s="162">
        <f>J6&amp;".1"</f>
      </c>
      <c r="R7" s="468">
        <v>1</v>
      </c>
      <c r="S7" s="449">
        <f>$K7</f>
      </c>
      <c r="T7" s="632"/>
      <c r="U7" s="451"/>
      <c r="V7" s="471"/>
      <c r="W7" s="471"/>
      <c r="X7" s="473"/>
      <c r="Y7" s="474"/>
      <c r="Z7" s="214" t="s">
        <v>61</v>
      </c>
      <c r="AA7" s="474"/>
      <c r="AB7" s="214" t="s">
        <v>61</v>
      </c>
      <c r="AC7" s="471"/>
      <c r="AD7" s="471"/>
      <c r="AE7" s="473"/>
      <c r="AF7" s="474"/>
      <c r="AG7" s="214" t="s">
        <v>61</v>
      </c>
      <c r="AH7" s="526"/>
      <c r="AI7" s="214" t="s">
        <v>61</v>
      </c>
      <c r="AJ7" s="633"/>
      <c r="AK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138">
        <f>STRCHECKDATE(V8:AJ8)</f>
      </c>
      <c r="AN7" s="151" t="str">
        <f>IF(T7="","",T7)</f>
        <v/>
      </c>
      <c r="AQ7" s="79">
        <v>0</v>
      </c>
    </row>
    <row customHeight="1" ht="14.25" hidden="1">
      <c r="E8" s="456"/>
      <c r="F8" s="456"/>
      <c r="G8" s="456"/>
      <c r="H8" s="456"/>
      <c r="I8" s="467"/>
      <c r="J8" s="467"/>
      <c r="K8" s="162"/>
      <c r="R8" s="468"/>
      <c r="S8" s="430"/>
      <c r="T8" s="451"/>
      <c r="U8" s="451"/>
      <c r="V8" s="472"/>
      <c r="W8" s="472"/>
      <c r="X8" s="476" t="str">
        <f>Y7&amp;"-"&amp;AA7</f>
        <v>-</v>
      </c>
      <c r="Y8" s="477"/>
      <c r="Z8" s="214"/>
      <c r="AA8" s="477"/>
      <c r="AB8" s="214"/>
      <c r="AC8" s="472"/>
      <c r="AD8" s="472"/>
      <c r="AE8" s="476" t="str">
        <f>AF7&amp;"-"&amp;AH7</f>
        <v>-</v>
      </c>
      <c r="AF8" s="477"/>
      <c r="AG8" s="214"/>
      <c r="AH8" s="528"/>
      <c r="AI8" s="214"/>
      <c r="AJ8" s="635"/>
      <c r="AK8" s="634"/>
      <c r="AN8" s="151" t="str">
        <f>IF(T8="","",T8)</f>
        <v/>
      </c>
      <c r="AQ8" s="79">
        <v>0</v>
      </c>
    </row>
    <row customHeight="1" ht="21" hidden="1">
      <c r="E9" s="456"/>
      <c r="F9" s="456"/>
      <c r="G9" s="456"/>
      <c r="H9" s="456"/>
      <c r="I9" s="467"/>
      <c r="J9" s="162"/>
      <c r="R9" s="463"/>
      <c r="S9" s="479"/>
      <c r="T9" s="483" t="s">
        <v>564</v>
      </c>
      <c r="U9" s="204"/>
      <c r="V9" s="204"/>
      <c r="W9" s="204"/>
      <c r="X9" s="204"/>
      <c r="Y9" s="204"/>
      <c r="Z9" s="204"/>
      <c r="AA9" s="204"/>
      <c r="AB9" s="204"/>
      <c r="AC9" s="204"/>
      <c r="AD9" s="204"/>
      <c r="AE9" s="204"/>
      <c r="AF9" s="204"/>
      <c r="AG9" s="204"/>
      <c r="AH9" s="204"/>
      <c r="AI9" s="204"/>
      <c r="AJ9" s="204"/>
      <c r="AK9" s="455" t="s">
        <v>565</v>
      </c>
      <c r="AN9" s="151" t="str">
        <f>IF(T9="","",T9)</f>
        <v>Добавить значение признака дифференциации</v>
      </c>
      <c r="AQ9" s="79">
        <v>0</v>
      </c>
    </row>
    <row customHeight="1" ht="21" hidden="1">
      <c r="E10" s="456"/>
      <c r="F10" s="456"/>
      <c r="G10" s="456"/>
      <c r="H10" s="456"/>
      <c r="I10" s="162"/>
      <c r="R10" s="463"/>
      <c r="S10" s="479"/>
      <c r="T10" s="486" t="s">
        <v>490</v>
      </c>
      <c r="U10" s="204"/>
      <c r="V10" s="204"/>
      <c r="W10" s="204"/>
      <c r="X10" s="204"/>
      <c r="Y10" s="204"/>
      <c r="Z10" s="204"/>
      <c r="AA10" s="204"/>
      <c r="AB10" s="484"/>
      <c r="AC10" s="204"/>
      <c r="AD10" s="204"/>
      <c r="AE10" s="204"/>
      <c r="AF10" s="204"/>
      <c r="AG10" s="204"/>
      <c r="AH10" s="204"/>
      <c r="AI10" s="484"/>
      <c r="AJ10" s="204"/>
      <c r="AK10" s="636"/>
      <c r="AN10" s="151" t="str">
        <f>IF(T10="","",T10)</f>
        <v>Добавить группу потребителей</v>
      </c>
      <c r="AQ10" s="79">
        <v>0</v>
      </c>
    </row>
    <row customHeight="1" ht="21" hidden="1">
      <c r="E11" s="456"/>
      <c r="F11" s="456"/>
      <c r="G11" s="456"/>
      <c r="H11" s="447"/>
      <c r="R11" s="448"/>
      <c r="S11" s="479"/>
      <c r="T11" s="637" t="s">
        <v>566</v>
      </c>
      <c r="U11" s="204"/>
      <c r="V11" s="204"/>
      <c r="W11" s="204"/>
      <c r="X11" s="204"/>
      <c r="Y11" s="204"/>
      <c r="Z11" s="204"/>
      <c r="AA11" s="204"/>
      <c r="AB11" s="484"/>
      <c r="AC11" s="204"/>
      <c r="AD11" s="204"/>
      <c r="AE11" s="204"/>
      <c r="AF11" s="204"/>
      <c r="AG11" s="204"/>
      <c r="AH11" s="204"/>
      <c r="AI11" s="484"/>
      <c r="AJ11" s="204"/>
      <c r="AK11" s="485"/>
      <c r="AN11" s="151" t="str">
        <f>IF(T11="","",T11)</f>
        <v>Добавить наименование признака дифференциации</v>
      </c>
      <c r="AQ11" s="79">
        <v>0</v>
      </c>
    </row>
    <row customHeight="1" ht="14.25" hidden="1">
      <c r="E12" s="456"/>
      <c r="F12" s="447"/>
      <c r="T12" s="491" t="s">
        <v>493</v>
      </c>
      <c r="AN12" s="151" t="str">
        <f>IF(T12="","",T12)</f>
        <v>Добавить централизованную систему для дифференциации</v>
      </c>
      <c r="AQ12" s="138">
        <v>0</v>
      </c>
    </row>
    <row customHeight="1" ht="14.25" hidden="1">
      <c r="E13" s="447"/>
      <c r="T13" s="491" t="s">
        <v>494</v>
      </c>
      <c r="AN13" s="151" t="str">
        <f>IF(T13="","",T13)</f>
        <v>Добавить территорию для дифференциации</v>
      </c>
      <c r="AQ13" s="138">
        <v>0</v>
      </c>
    </row>
    <row customHeight="1" ht="14.25" hidden="1">
      <c r="AQ14" s="79">
        <v>0</v>
      </c>
    </row>
    <row customHeight="1" ht="14.25" hidden="1">
      <c r="AC15" s="492"/>
      <c r="AD15" s="492"/>
      <c r="AE15" s="493"/>
      <c r="AF15" s="494"/>
      <c r="AG15" s="495" t="s">
        <v>61</v>
      </c>
      <c r="AH15" s="494"/>
      <c r="AI15" s="495" t="s">
        <v>61</v>
      </c>
      <c r="AQ15" s="79">
        <v>0</v>
      </c>
    </row>
    <row customHeight="1" ht="14.25" hidden="1">
      <c r="AC16" s="492"/>
      <c r="AD16" s="492"/>
      <c r="AE16" s="476" t="str">
        <f>AF15&amp;"-"&amp;AH15</f>
        <v>-</v>
      </c>
      <c r="AF16" s="495"/>
      <c r="AG16" s="495"/>
      <c r="AH16" s="495"/>
      <c r="AI16" s="495"/>
      <c r="AQ16" s="79">
        <v>0</v>
      </c>
    </row>
    <row customHeight="1" ht="14.25" hidden="1">
      <c r="AQ17" s="79">
        <v>0</v>
      </c>
    </row>
    <row customHeight="1" ht="22.5" hidden="1">
      <c r="O18" s="496" t="s">
        <v>495</v>
      </c>
      <c r="Y18" s="496"/>
      <c r="AA18" s="496"/>
      <c r="AF18" s="496"/>
      <c r="AH18" s="496"/>
      <c r="AQ18" s="100">
        <v>0</v>
      </c>
    </row>
    <row customHeight="1" ht="14.25" hidden="1">
      <c r="AQ19" s="100">
        <v>0</v>
      </c>
    </row>
    <row customHeight="1" ht="12" hidden="1">
      <c r="O20" s="462" t="s">
        <v>496</v>
      </c>
      <c r="T20" s="100" t="s">
        <v>497</v>
      </c>
      <c r="Z20" s="218" t="s">
        <v>498</v>
      </c>
      <c r="AB20" s="218" t="s">
        <v>499</v>
      </c>
      <c r="AC20" s="100" t="s">
        <v>497</v>
      </c>
      <c r="AG20" s="218" t="s">
        <v>500</v>
      </c>
      <c r="AI20" s="218" t="s">
        <v>499</v>
      </c>
      <c r="AQ20" s="100">
        <v>0</v>
      </c>
    </row>
    <row customHeight="1" ht="14.25" hidden="1">
      <c r="AQ21" s="79">
        <v>0</v>
      </c>
    </row>
    <row customHeight="1" ht="14.25" hidden="1">
      <c r="AQ22" s="79">
        <v>0</v>
      </c>
    </row>
    <row customHeight="1" ht="14.699999999999998">
      <c r="Q23" s="497"/>
      <c r="R23" s="497"/>
      <c r="S23" s="498"/>
      <c r="T23" s="101"/>
      <c r="U23" s="101"/>
      <c r="AQ23" s="79">
        <v>14</v>
      </c>
    </row>
    <row customHeight="1" ht="14.699999999999998">
      <c r="Q24" s="497"/>
      <c r="R24" s="497"/>
      <c r="S24" s="4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26"/>
      <c r="U24" s="426"/>
      <c r="V24" s="426"/>
      <c r="W24" s="426"/>
      <c r="X24" s="426"/>
      <c r="Y24" s="426"/>
      <c r="Z24" s="426"/>
      <c r="AA24" s="426"/>
      <c r="AB24" s="426"/>
      <c r="AC24" s="426"/>
      <c r="AD24" s="426"/>
      <c r="AE24" s="426"/>
      <c r="AF24" s="426"/>
      <c r="AG24" s="426"/>
      <c r="AH24" s="426"/>
      <c r="AQ24" s="79">
        <v>14</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Q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Q26" s="79">
        <v>0</v>
      </c>
    </row>
    <row customHeight="1" ht="25.5" hidden="1">
      <c r="S27" s="500" t="s">
        <v>41</v>
      </c>
      <c r="T27" s="500"/>
      <c r="U27" s="501"/>
      <c r="V27" s="502" t="str">
        <f>IF(TITLE_NAME_OR_PR_CHANGE="",IF(TITLE_NAME_OR_PR="","",TITLE_NAME_OR_PR),TITLE_NAME_OR_PR_CHANGE)</f>
        <v/>
      </c>
      <c r="W27" s="502"/>
      <c r="X27" s="502"/>
      <c r="Y27" s="502"/>
      <c r="Z27" s="502"/>
      <c r="AA27" s="502"/>
      <c r="AC27" s="502" t="str">
        <f>IF(TITLE_NAME_OR_PR_CHANGE="",IF(TITLE_NAME_OR_PR="","",TITLE_NAME_OR_PR),TITLE_NAME_OR_PR_CHANGE)</f>
        <v/>
      </c>
      <c r="AD27" s="502"/>
      <c r="AE27" s="502"/>
      <c r="AF27" s="502"/>
      <c r="AG27" s="502"/>
      <c r="AH27" s="502"/>
      <c r="AQ27" s="182">
        <v>0</v>
      </c>
    </row>
    <row customHeight="1" ht="18.75" hidden="1">
      <c r="S28" s="500" t="s">
        <v>501</v>
      </c>
      <c r="T28" s="500"/>
      <c r="U28" s="501"/>
      <c r="V28" s="503" t="str">
        <f>IF(TITLE_DATE_PR_CHANGE="",IF(TITLE_DATE_PR="","",TITLE_DATE_PR),TITLE_DATE_PR_CHANGE)</f>
        <v/>
      </c>
      <c r="W28" s="503"/>
      <c r="X28" s="503"/>
      <c r="Y28" s="503"/>
      <c r="Z28" s="503"/>
      <c r="AA28" s="503"/>
      <c r="AC28" s="503" t="str">
        <f>IF(TITLE_DATE_PR_CHANGE="",IF(TITLE_DATE_PR="","",TITLE_DATE_PR),TITLE_DATE_PR_CHANGE)</f>
        <v/>
      </c>
      <c r="AD28" s="503"/>
      <c r="AE28" s="503"/>
      <c r="AF28" s="503"/>
      <c r="AG28" s="503"/>
      <c r="AH28" s="503"/>
      <c r="AQ28" s="182">
        <v>0</v>
      </c>
    </row>
    <row customHeight="1" ht="18.75" hidden="1">
      <c r="S29" s="500" t="s">
        <v>502</v>
      </c>
      <c r="T29" s="500"/>
      <c r="U29" s="501"/>
      <c r="V29" s="502" t="str">
        <f>IF(TITLE_NUMBER_PR_CHANGE="",IF(TITLE_NUMBER_PR="","",TITLE_NUMBER_PR),TITLE_NUMBER_PR_CHANGE)</f>
        <v/>
      </c>
      <c r="W29" s="502"/>
      <c r="X29" s="502"/>
      <c r="Y29" s="502"/>
      <c r="Z29" s="502"/>
      <c r="AA29" s="502"/>
      <c r="AC29" s="502" t="str">
        <f>IF(TITLE_NUMBER_PR_CHANGE="",IF(TITLE_NUMBER_PR="","",TITLE_NUMBER_PR),TITLE_NUMBER_PR_CHANGE)</f>
        <v/>
      </c>
      <c r="AD29" s="502"/>
      <c r="AE29" s="502"/>
      <c r="AF29" s="502"/>
      <c r="AG29" s="502"/>
      <c r="AH29" s="502"/>
      <c r="AQ29" s="182">
        <v>0</v>
      </c>
    </row>
    <row customHeight="1" ht="18.75" hidden="1">
      <c r="S30" s="500" t="s">
        <v>42</v>
      </c>
      <c r="T30" s="500"/>
      <c r="U30" s="501"/>
      <c r="V30" s="502" t="str">
        <f>IF(TITLE_IST_PUB_CHANGE="",IF(TITLE_IST_PUB="","",TITLE_IST_PUB),TITLE_IST_PUB_CHANGE)</f>
        <v/>
      </c>
      <c r="W30" s="502"/>
      <c r="X30" s="502"/>
      <c r="Y30" s="502"/>
      <c r="Z30" s="502"/>
      <c r="AA30" s="502"/>
      <c r="AC30" s="502" t="str">
        <f>IF(TITLE_IST_PUB_CHANGE="",IF(TITLE_IST_PUB="","",TITLE_IST_PUB),TITLE_IST_PUB_CHANGE)</f>
        <v/>
      </c>
      <c r="AD30" s="502"/>
      <c r="AE30" s="502"/>
      <c r="AF30" s="502"/>
      <c r="AG30" s="502"/>
      <c r="AH30" s="502"/>
      <c r="AQ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Q31" s="79">
        <v>0</v>
      </c>
    </row>
    <row customHeight="1" ht="18.75" hidden="1">
      <c r="S32" s="500" t="s">
        <v>503</v>
      </c>
      <c r="T32" s="500"/>
      <c r="U32" s="501"/>
      <c r="V32" s="503" t="str">
        <f>IF(TITLE_DATE_PR_CHANGE="",IF(TITLE_DATE_PR="","",TITLE_DATE_PR),TITLE_DATE_PR_CHANGE)</f>
        <v/>
      </c>
      <c r="W32" s="503"/>
      <c r="X32" s="503"/>
      <c r="Y32" s="503"/>
      <c r="Z32" s="503"/>
      <c r="AA32" s="503"/>
      <c r="AC32" s="503" t="str">
        <f>IF(TITLE_DATE_PR_CHANGE="",IF(TITLE_DATE_PR="","",TITLE_DATE_PR),TITLE_DATE_PR_CHANGE)</f>
        <v/>
      </c>
      <c r="AD32" s="503"/>
      <c r="AE32" s="503"/>
      <c r="AF32" s="503"/>
      <c r="AG32" s="503"/>
      <c r="AH32" s="503"/>
      <c r="AQ32" s="182">
        <v>0</v>
      </c>
    </row>
    <row customHeight="1" ht="18.75" hidden="1">
      <c r="S33" s="500" t="s">
        <v>504</v>
      </c>
      <c r="T33" s="500"/>
      <c r="U33" s="501"/>
      <c r="V33" s="502" t="str">
        <f>IF(TITLE_NUMBER_PR_CHANGE="",IF(TITLE_NUMBER_PR="","",TITLE_NUMBER_PR),TITLE_NUMBER_PR_CHANGE)</f>
        <v/>
      </c>
      <c r="W33" s="502"/>
      <c r="X33" s="502"/>
      <c r="Y33" s="502"/>
      <c r="Z33" s="502"/>
      <c r="AA33" s="502"/>
      <c r="AC33" s="502" t="str">
        <f>IF(TITLE_NUMBER_PR_CHANGE="",IF(TITLE_NUMBER_PR="","",TITLE_NUMBER_PR),TITLE_NUMBER_PR_CHANGE)</f>
        <v/>
      </c>
      <c r="AD33" s="502"/>
      <c r="AE33" s="502"/>
      <c r="AF33" s="502"/>
      <c r="AG33" s="502"/>
      <c r="AH33" s="502"/>
      <c r="AQ33" s="182">
        <v>0</v>
      </c>
    </row>
    <row customHeight="1" ht="1.05">
      <c r="AB34" s="138" t="s">
        <v>505</v>
      </c>
      <c r="AI34" s="138" t="s">
        <v>505</v>
      </c>
      <c r="AQ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Q35" s="79">
        <v>14</v>
      </c>
    </row>
    <row customHeight="1" ht="14.699999999999998">
      <c r="Q36" s="497"/>
      <c r="R36" s="497"/>
      <c r="S36" s="152" t="s">
        <v>378</v>
      </c>
      <c r="T36" s="152"/>
      <c r="U36" s="152"/>
      <c r="V36" s="152"/>
      <c r="W36" s="152"/>
      <c r="X36" s="152"/>
      <c r="Y36" s="152"/>
      <c r="Z36" s="152"/>
      <c r="AA36" s="152"/>
      <c r="AB36" s="152"/>
      <c r="AC36" s="152"/>
      <c r="AD36" s="152"/>
      <c r="AE36" s="152"/>
      <c r="AF36" s="152"/>
      <c r="AG36" s="152"/>
      <c r="AH36" s="152"/>
      <c r="AI36" s="152"/>
      <c r="AJ36" s="152"/>
      <c r="AK36" s="152" t="s">
        <v>379</v>
      </c>
      <c r="AQ36" s="79">
        <v>14</v>
      </c>
    </row>
    <row customHeight="1" ht="14.699999999999998">
      <c r="Q37" s="497"/>
      <c r="R37" s="497"/>
      <c r="S37" s="449" t="s">
        <v>87</v>
      </c>
      <c r="T37" s="326" t="s">
        <v>506</v>
      </c>
      <c r="U37" s="506"/>
      <c r="V37" s="507" t="s">
        <v>507</v>
      </c>
      <c r="W37" s="508"/>
      <c r="X37" s="508"/>
      <c r="Y37" s="508"/>
      <c r="Z37" s="508"/>
      <c r="AA37" s="509"/>
      <c r="AB37" s="510" t="s">
        <v>508</v>
      </c>
      <c r="AC37" s="507" t="s">
        <v>507</v>
      </c>
      <c r="AD37" s="508"/>
      <c r="AE37" s="508"/>
      <c r="AF37" s="508"/>
      <c r="AG37" s="508"/>
      <c r="AH37" s="509"/>
      <c r="AI37" s="510" t="s">
        <v>509</v>
      </c>
      <c r="AJ37" s="511" t="s">
        <v>510</v>
      </c>
      <c r="AK37" s="152"/>
      <c r="AQ37" s="79">
        <v>14</v>
      </c>
    </row>
    <row customHeight="1" ht="35.699999999999996">
      <c r="Q38" s="497"/>
      <c r="R38" s="497"/>
      <c r="S38" s="449"/>
      <c r="T38" s="326"/>
      <c r="U38" s="512"/>
      <c r="V38" s="291" t="s">
        <v>567</v>
      </c>
      <c r="W38" s="84" t="s">
        <v>513</v>
      </c>
      <c r="X38" s="83"/>
      <c r="Y38" s="84" t="s">
        <v>514</v>
      </c>
      <c r="Z38" s="142"/>
      <c r="AA38" s="83"/>
      <c r="AB38" s="514"/>
      <c r="AC38" s="291" t="s">
        <v>567</v>
      </c>
      <c r="AD38" s="84" t="s">
        <v>513</v>
      </c>
      <c r="AE38" s="83"/>
      <c r="AF38" s="84" t="s">
        <v>514</v>
      </c>
      <c r="AG38" s="142"/>
      <c r="AH38" s="83"/>
      <c r="AI38" s="514"/>
      <c r="AJ38" s="515"/>
      <c r="AK38" s="152"/>
      <c r="AQ38" s="79">
        <v>34</v>
      </c>
    </row>
    <row customHeight="1" ht="90.3">
      <c r="B39" s="218" t="s">
        <v>221</v>
      </c>
      <c r="C39" s="218" t="s">
        <v>222</v>
      </c>
      <c r="D39" s="218" t="s">
        <v>223</v>
      </c>
      <c r="E39" s="462" t="s">
        <v>515</v>
      </c>
      <c r="F39" s="462" t="s">
        <v>516</v>
      </c>
      <c r="G39" s="462" t="s">
        <v>517</v>
      </c>
      <c r="I39" s="462" t="s">
        <v>568</v>
      </c>
      <c r="J39" s="462" t="s">
        <v>520</v>
      </c>
      <c r="K39" s="462" t="s">
        <v>569</v>
      </c>
      <c r="L39" s="462" t="s">
        <v>496</v>
      </c>
      <c r="Q39" s="497"/>
      <c r="R39" s="497"/>
      <c r="S39" s="449"/>
      <c r="T39" s="326"/>
      <c r="U39" s="516"/>
      <c r="V39" s="291" t="s">
        <v>596</v>
      </c>
      <c r="W39" s="246" t="s">
        <v>597</v>
      </c>
      <c r="X39" s="246" t="s">
        <v>572</v>
      </c>
      <c r="Y39" s="246" t="s">
        <v>524</v>
      </c>
      <c r="Z39" s="388" t="s">
        <v>525</v>
      </c>
      <c r="AA39" s="390"/>
      <c r="AB39" s="517"/>
      <c r="AC39" s="291" t="s">
        <v>596</v>
      </c>
      <c r="AD39" s="246" t="s">
        <v>597</v>
      </c>
      <c r="AE39" s="246" t="s">
        <v>572</v>
      </c>
      <c r="AF39" s="246" t="s">
        <v>524</v>
      </c>
      <c r="AG39" s="388" t="s">
        <v>525</v>
      </c>
      <c r="AH39" s="390"/>
      <c r="AI39" s="517"/>
      <c r="AJ39" s="518"/>
      <c r="AK39" s="152"/>
      <c r="AQ39" s="79">
        <v>86</v>
      </c>
    </row>
    <row customHeight="1" ht="0">
      <c r="Q40" s="519"/>
      <c r="R40" s="520">
        <v>1</v>
      </c>
      <c r="S40" s="521" t="s">
        <v>98</v>
      </c>
      <c r="T40" s="522" t="s">
        <v>101</v>
      </c>
      <c r="U40" s="523" t="str">
        <f>OFFSET(U40,0,-1)</f>
        <v>2</v>
      </c>
      <c r="V40" s="524">
        <f>OFFSET(V40,0,-1)+1</f>
        <v>3</v>
      </c>
      <c r="W40" s="524">
        <f>OFFSET(W40,0,-1)+1</f>
        <v>4</v>
      </c>
      <c r="X40" s="524">
        <f>OFFSET(X40,0,-1)+1</f>
        <v>5</v>
      </c>
      <c r="Y40" s="524">
        <f>OFFSET(Y40,0,-1)+1</f>
        <v>6</v>
      </c>
      <c r="Z40" s="524">
        <f>OFFSET(Z40,0,-1)+1</f>
        <v>7</v>
      </c>
      <c r="AA40" s="524"/>
      <c r="AB40" s="524">
        <f>OFFSET(AB40,0,-2)+1</f>
        <v>8</v>
      </c>
      <c r="AC40" s="524">
        <f>OFFSET(AC40,0,-1)+1</f>
        <v>9</v>
      </c>
      <c r="AD40" s="524">
        <f>OFFSET(AD40,0,-1)+1</f>
        <v>10</v>
      </c>
      <c r="AE40" s="524">
        <f>OFFSET(AE40,0,-1)+1</f>
        <v>11</v>
      </c>
      <c r="AF40" s="524">
        <f>OFFSET(AF40,0,-1)+1</f>
        <v>12</v>
      </c>
      <c r="AG40" s="524">
        <f>OFFSET(AG40,0,-1)+1</f>
        <v>13</v>
      </c>
      <c r="AH40" s="524"/>
      <c r="AI40" s="524">
        <f>OFFSET(AI40,0,-2)+1</f>
        <v>14</v>
      </c>
      <c r="AJ40" s="523">
        <f>OFFSET(AJ40,0,-1)</f>
        <v>14</v>
      </c>
      <c r="AK40" s="524">
        <f>OFFSET(AK40,0,-1)+1</f>
        <v>15</v>
      </c>
      <c r="AQ40" s="403">
        <v>0</v>
      </c>
    </row>
    <row customHeight="1" ht="24">
      <c r="A41" s="525" t="s">
        <v>349</v>
      </c>
      <c r="E41" s="447">
        <v>1</v>
      </c>
      <c r="R41" s="448"/>
      <c r="S41" s="449">
        <f>INDEX(PT_DIFFERENTIATION_NUM_NTAR,MATCH(A41,PT_DIFFERENTIATION_NTAR_ID,0))</f>
        <v>0</v>
      </c>
      <c r="T41" s="450" t="s">
        <v>209</v>
      </c>
      <c r="U41" s="451"/>
      <c r="V41" s="452"/>
      <c r="W41" s="453"/>
      <c r="X41" s="453"/>
      <c r="Y41" s="453"/>
      <c r="Z41" s="453"/>
      <c r="AA41" s="453"/>
      <c r="AB41" s="454"/>
      <c r="AC41" s="452" t="str">
        <f>INDEX(PT_DIFFERENTIATION_NTAR,MATCH(A41,PT_DIFFERENTIATION_NTAR_ID,0))</f>
        <v/>
      </c>
      <c r="AD41" s="453"/>
      <c r="AE41" s="453"/>
      <c r="AF41" s="453"/>
      <c r="AG41" s="453"/>
      <c r="AH41" s="453"/>
      <c r="AI41" s="453"/>
      <c r="AJ41" s="454"/>
      <c r="AK41"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151" t="str">
        <f>IF(T41="","",T41)</f>
        <v>Наименование тарифа</v>
      </c>
      <c r="AQ41" s="79">
        <v>23</v>
      </c>
    </row>
    <row customHeight="1" ht="24">
      <c r="A42" s="525" t="s">
        <v>349</v>
      </c>
      <c r="B42" s="525" t="s">
        <v>350</v>
      </c>
      <c r="E42" s="456"/>
      <c r="F42" s="447">
        <v>1</v>
      </c>
      <c r="Q42" s="457"/>
      <c r="R42" s="458"/>
      <c r="S42" s="449" t="str">
        <f>INDEX(PT_DIFFERENTIATION_NUM_TER,MATCH(B42,PT_DIFFERENTIATION_TER_ID,0))</f>
        <v>.</v>
      </c>
      <c r="T42" s="459" t="s">
        <v>475</v>
      </c>
      <c r="U42" s="451"/>
      <c r="V42" s="452"/>
      <c r="W42" s="453"/>
      <c r="X42" s="453"/>
      <c r="Y42" s="453"/>
      <c r="Z42" s="453"/>
      <c r="AA42" s="453"/>
      <c r="AB42" s="454"/>
      <c r="AC42" s="452" t="str">
        <f>INDEX(PT_DIFFERENTIATION_TER,MATCH(B42,PT_DIFFERENTIATION_TER_ID,0))</f>
        <v/>
      </c>
      <c r="AD42" s="453"/>
      <c r="AE42" s="453"/>
      <c r="AF42" s="453"/>
      <c r="AG42" s="453"/>
      <c r="AH42" s="453"/>
      <c r="AI42" s="453"/>
      <c r="AJ42" s="454"/>
      <c r="AK42" s="455" t="s">
        <v>476</v>
      </c>
      <c r="AN42" s="151" t="str">
        <f>IF(T42="","",T42)</f>
        <v>Территория действия тарифа</v>
      </c>
      <c r="AQ42" s="79">
        <v>23</v>
      </c>
    </row>
    <row customHeight="1" ht="24">
      <c r="A43" s="525" t="s">
        <v>349</v>
      </c>
      <c r="B43" s="525" t="s">
        <v>350</v>
      </c>
      <c r="C43" s="525" t="s">
        <v>351</v>
      </c>
      <c r="E43" s="456"/>
      <c r="F43" s="456"/>
      <c r="G43" s="447">
        <v>1</v>
      </c>
      <c r="Q43" s="457"/>
      <c r="R43" s="458"/>
      <c r="S43" s="449" t="str">
        <f>INDEX(PT_DIFFERENTIATION_NUM_CS,MATCH(C43,PT_DIFFERENTIATION_CS_ID,0))</f>
        <v>..</v>
      </c>
      <c r="T43" s="460" t="s">
        <v>594</v>
      </c>
      <c r="U43" s="451"/>
      <c r="V43" s="452"/>
      <c r="W43" s="453"/>
      <c r="X43" s="453"/>
      <c r="Y43" s="453"/>
      <c r="Z43" s="453"/>
      <c r="AA43" s="453"/>
      <c r="AB43" s="454"/>
      <c r="AC43" s="452" t="str">
        <f>INDEX(PT_DIFFERENTIATION_CS,MATCH(C43,PT_DIFFERENTIATION_CS_ID,0))</f>
        <v/>
      </c>
      <c r="AD43" s="453"/>
      <c r="AE43" s="453"/>
      <c r="AF43" s="453"/>
      <c r="AG43" s="453"/>
      <c r="AH43" s="453"/>
      <c r="AI43" s="453"/>
      <c r="AJ43" s="454"/>
      <c r="AK43" s="455" t="s">
        <v>595</v>
      </c>
      <c r="AN43" s="151" t="str">
        <f>IF(T43="","",T43)</f>
        <v>Наименование централизованной системы водоотведения</v>
      </c>
      <c r="AQ43" s="79">
        <v>23</v>
      </c>
    </row>
    <row customHeight="1" ht="24">
      <c r="A44" s="525" t="s">
        <v>349</v>
      </c>
      <c r="B44" s="525" t="s">
        <v>350</v>
      </c>
      <c r="C44" s="525" t="s">
        <v>351</v>
      </c>
      <c r="D44" s="525" t="s">
        <v>599</v>
      </c>
      <c r="E44" s="456"/>
      <c r="F44" s="456"/>
      <c r="G44" s="456"/>
      <c r="H44" s="456"/>
      <c r="I44" s="162" t="str">
        <f>S43&amp;".1"</f>
        <v>...1</v>
      </c>
      <c r="P44" s="136">
        <v>1</v>
      </c>
      <c r="R44" s="463"/>
      <c r="S44" s="449" t="str">
        <f>$I44</f>
        <v>...1</v>
      </c>
      <c r="T44" s="464" t="s">
        <v>561</v>
      </c>
      <c r="U44" s="451"/>
      <c r="V44" s="626"/>
      <c r="W44" s="627"/>
      <c r="X44" s="627"/>
      <c r="Y44" s="627"/>
      <c r="Z44" s="627"/>
      <c r="AA44" s="627"/>
      <c r="AB44" s="628"/>
      <c r="AC44" s="629"/>
      <c r="AD44" s="630"/>
      <c r="AE44" s="630"/>
      <c r="AF44" s="630"/>
      <c r="AG44" s="630"/>
      <c r="AH44" s="630"/>
      <c r="AI44" s="630"/>
      <c r="AJ44" s="631"/>
      <c r="AK44" s="455" t="s">
        <v>562</v>
      </c>
      <c r="AN44" s="151" t="str">
        <f>IF(T44="","",T44)</f>
        <v>Наименование признака дифференциации</v>
      </c>
      <c r="AQ44" s="79">
        <v>23</v>
      </c>
    </row>
    <row customHeight="1" ht="24">
      <c r="A45" s="525" t="s">
        <v>349</v>
      </c>
      <c r="B45" s="525" t="s">
        <v>350</v>
      </c>
      <c r="C45" s="525" t="s">
        <v>351</v>
      </c>
      <c r="D45" s="525" t="s">
        <v>599</v>
      </c>
      <c r="E45" s="456"/>
      <c r="F45" s="456"/>
      <c r="G45" s="456"/>
      <c r="H45" s="456"/>
      <c r="I45" s="467"/>
      <c r="J45" s="162" t="str">
        <f>I44&amp;".1"</f>
        <v>...1.1</v>
      </c>
      <c r="L45" s="462" t="s">
        <v>484</v>
      </c>
      <c r="Q45" s="136">
        <v>1</v>
      </c>
      <c r="R45" s="468"/>
      <c r="S45" s="449" t="str">
        <f>$J45</f>
        <v>...1.1</v>
      </c>
      <c r="T45" s="469" t="s">
        <v>485</v>
      </c>
      <c r="U45" s="451"/>
      <c r="V45" s="405"/>
      <c r="W45" s="465"/>
      <c r="X45" s="465"/>
      <c r="Y45" s="465"/>
      <c r="Z45" s="465"/>
      <c r="AA45" s="465"/>
      <c r="AB45" s="466"/>
      <c r="AC45" s="405"/>
      <c r="AD45" s="465"/>
      <c r="AE45" s="465"/>
      <c r="AF45" s="465"/>
      <c r="AG45" s="465"/>
      <c r="AH45" s="465"/>
      <c r="AI45" s="465"/>
      <c r="AJ45" s="466"/>
      <c r="AK45" s="570" t="s">
        <v>563</v>
      </c>
      <c r="AN45" s="151" t="str">
        <f>IF(T45="","",T45)</f>
        <v>Группа потребителей</v>
      </c>
      <c r="AQ45" s="79">
        <v>23</v>
      </c>
    </row>
    <row customHeight="1" ht="24">
      <c r="A46" s="525" t="s">
        <v>349</v>
      </c>
      <c r="B46" s="525" t="s">
        <v>350</v>
      </c>
      <c r="C46" s="525" t="s">
        <v>351</v>
      </c>
      <c r="D46" s="525" t="s">
        <v>599</v>
      </c>
      <c r="E46" s="456"/>
      <c r="F46" s="456"/>
      <c r="G46" s="456"/>
      <c r="H46" s="456"/>
      <c r="I46" s="467"/>
      <c r="J46" s="467"/>
      <c r="K46" s="162" t="str">
        <f>J45&amp;".1"</f>
        <v>...1.1.1</v>
      </c>
      <c r="R46" s="468">
        <v>1</v>
      </c>
      <c r="S46" s="449" t="str">
        <f>$K46</f>
        <v>...1.1.1</v>
      </c>
      <c r="T46" s="632"/>
      <c r="U46" s="451"/>
      <c r="V46" s="492"/>
      <c r="W46" s="492"/>
      <c r="X46" s="493"/>
      <c r="Y46" s="494"/>
      <c r="Z46" s="495" t="s">
        <v>61</v>
      </c>
      <c r="AA46" s="494"/>
      <c r="AB46" s="495" t="s">
        <v>61</v>
      </c>
      <c r="AC46" s="471"/>
      <c r="AD46" s="471"/>
      <c r="AE46" s="473"/>
      <c r="AF46" s="474"/>
      <c r="AG46" s="214" t="s">
        <v>61</v>
      </c>
      <c r="AH46" s="526"/>
      <c r="AI46" s="214" t="s">
        <v>19</v>
      </c>
      <c r="AJ46" s="633"/>
      <c r="AK46"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138">
        <f>STRCHECKDATE(V47:AJ47)</f>
      </c>
      <c r="AN46" s="151" t="str">
        <f>IF(T46="","",T46)</f>
        <v/>
      </c>
      <c r="AQ46" s="79">
        <v>23</v>
      </c>
    </row>
    <row customHeight="1" ht="0">
      <c r="A47" s="525" t="s">
        <v>349</v>
      </c>
      <c r="B47" s="525" t="s">
        <v>350</v>
      </c>
      <c r="C47" s="525" t="s">
        <v>351</v>
      </c>
      <c r="D47" s="525" t="s">
        <v>599</v>
      </c>
      <c r="E47" s="456"/>
      <c r="F47" s="456"/>
      <c r="G47" s="456"/>
      <c r="H47" s="456"/>
      <c r="I47" s="467"/>
      <c r="J47" s="467"/>
      <c r="K47" s="162"/>
      <c r="R47" s="468"/>
      <c r="S47" s="430"/>
      <c r="T47" s="451"/>
      <c r="U47" s="451"/>
      <c r="V47" s="492"/>
      <c r="W47" s="492"/>
      <c r="X47" s="476" t="str">
        <f>Y46&amp;"-"&amp;AA46</f>
        <v>-</v>
      </c>
      <c r="Y47" s="495"/>
      <c r="Z47" s="495"/>
      <c r="AA47" s="495"/>
      <c r="AB47" s="495"/>
      <c r="AC47" s="472"/>
      <c r="AD47" s="472"/>
      <c r="AE47" s="476" t="str">
        <f>AF46&amp;"-"&amp;AH46</f>
        <v>-</v>
      </c>
      <c r="AF47" s="477"/>
      <c r="AG47" s="214"/>
      <c r="AH47" s="528"/>
      <c r="AI47" s="214"/>
      <c r="AJ47" s="635"/>
      <c r="AK47" s="634"/>
      <c r="AN47" s="151" t="str">
        <f>IF(T47="","",T47)</f>
        <v/>
      </c>
      <c r="AQ47" s="79">
        <v>0</v>
      </c>
    </row>
    <row customHeight="1" ht="21">
      <c r="A48" s="525" t="s">
        <v>349</v>
      </c>
      <c r="B48" s="525" t="s">
        <v>350</v>
      </c>
      <c r="C48" s="525" t="s">
        <v>351</v>
      </c>
      <c r="D48" s="525" t="s">
        <v>599</v>
      </c>
      <c r="E48" s="456"/>
      <c r="F48" s="456"/>
      <c r="G48" s="456"/>
      <c r="H48" s="456"/>
      <c r="I48" s="467"/>
      <c r="J48" s="162"/>
      <c r="R48" s="463"/>
      <c r="S48" s="479"/>
      <c r="T48" s="483" t="s">
        <v>564</v>
      </c>
      <c r="U48" s="204"/>
      <c r="V48" s="204"/>
      <c r="W48" s="204"/>
      <c r="X48" s="204"/>
      <c r="Y48" s="204"/>
      <c r="Z48" s="204"/>
      <c r="AA48" s="204"/>
      <c r="AB48" s="204"/>
      <c r="AC48" s="204"/>
      <c r="AD48" s="204"/>
      <c r="AE48" s="204"/>
      <c r="AF48" s="204"/>
      <c r="AG48" s="204"/>
      <c r="AH48" s="204"/>
      <c r="AI48" s="204"/>
      <c r="AJ48" s="204"/>
      <c r="AK48" s="455" t="s">
        <v>565</v>
      </c>
      <c r="AN48" s="151" t="str">
        <f>IF(T48="","",T48)</f>
        <v>Добавить значение признака дифференциации</v>
      </c>
      <c r="AQ48" s="79">
        <v>20</v>
      </c>
    </row>
    <row customHeight="1" ht="22.049999999999997">
      <c r="A49" s="525" t="s">
        <v>349</v>
      </c>
      <c r="B49" s="525" t="s">
        <v>350</v>
      </c>
      <c r="C49" s="525" t="s">
        <v>351</v>
      </c>
      <c r="D49" s="525" t="s">
        <v>599</v>
      </c>
      <c r="E49" s="456"/>
      <c r="F49" s="456"/>
      <c r="G49" s="456"/>
      <c r="H49" s="456"/>
      <c r="I49" s="162"/>
      <c r="R49" s="463"/>
      <c r="S49" s="479"/>
      <c r="T49" s="486" t="s">
        <v>490</v>
      </c>
      <c r="U49" s="204"/>
      <c r="V49" s="204"/>
      <c r="W49" s="204"/>
      <c r="X49" s="204"/>
      <c r="Y49" s="204"/>
      <c r="Z49" s="204"/>
      <c r="AA49" s="204"/>
      <c r="AB49" s="484"/>
      <c r="AC49" s="204"/>
      <c r="AD49" s="204"/>
      <c r="AE49" s="204"/>
      <c r="AF49" s="204"/>
      <c r="AG49" s="204"/>
      <c r="AH49" s="204"/>
      <c r="AI49" s="484"/>
      <c r="AJ49" s="204"/>
      <c r="AK49" s="636"/>
      <c r="AN49" s="151" t="str">
        <f>IF(T49="","",T49)</f>
        <v>Добавить группу потребителей</v>
      </c>
      <c r="AQ49" s="79">
        <v>21</v>
      </c>
    </row>
    <row customHeight="1" ht="22.049999999999997">
      <c r="A50" s="525" t="s">
        <v>349</v>
      </c>
      <c r="B50" s="525" t="s">
        <v>350</v>
      </c>
      <c r="C50" s="525" t="s">
        <v>351</v>
      </c>
      <c r="D50" s="525" t="s">
        <v>599</v>
      </c>
      <c r="E50" s="456"/>
      <c r="F50" s="456"/>
      <c r="G50" s="456"/>
      <c r="H50" s="447"/>
      <c r="R50" s="448"/>
      <c r="S50" s="479"/>
      <c r="T50" s="637" t="s">
        <v>566</v>
      </c>
      <c r="U50" s="204"/>
      <c r="V50" s="204"/>
      <c r="W50" s="204"/>
      <c r="X50" s="204"/>
      <c r="Y50" s="204"/>
      <c r="Z50" s="204"/>
      <c r="AA50" s="204"/>
      <c r="AB50" s="484"/>
      <c r="AC50" s="204"/>
      <c r="AD50" s="204"/>
      <c r="AE50" s="204"/>
      <c r="AF50" s="204"/>
      <c r="AG50" s="204"/>
      <c r="AH50" s="204"/>
      <c r="AI50" s="484"/>
      <c r="AJ50" s="204"/>
      <c r="AK50" s="485"/>
      <c r="AN50" s="151" t="str">
        <f>IF(T50="","",T50)</f>
        <v>Добавить наименование признака дифференциации</v>
      </c>
      <c r="AQ50" s="79">
        <v>21</v>
      </c>
    </row>
    <row customHeight="1" ht="0">
      <c r="A51" s="135" t="s">
        <v>349</v>
      </c>
      <c r="B51" s="135" t="s">
        <v>350</v>
      </c>
      <c r="E51" s="456"/>
      <c r="F51" s="447"/>
      <c r="T51" s="491" t="s">
        <v>493</v>
      </c>
      <c r="AN51" s="151" t="str">
        <f>IF(T51="","",T51)</f>
        <v>Добавить централизованную систему для дифференциации</v>
      </c>
      <c r="AQ51" s="138">
        <v>0</v>
      </c>
    </row>
    <row customHeight="1" ht="0">
      <c r="A52" s="135" t="s">
        <v>349</v>
      </c>
      <c r="E52" s="447"/>
      <c r="T52" s="491" t="s">
        <v>494</v>
      </c>
      <c r="AN52" s="151" t="str">
        <f>IF(T52="","",T52)</f>
        <v>Добавить территорию для дифференциации</v>
      </c>
      <c r="AQ52" s="138">
        <v>0</v>
      </c>
    </row>
    <row customHeight="1" ht="0">
      <c r="T53" s="491" t="s">
        <v>526</v>
      </c>
      <c r="AN53" s="151" t="str">
        <f>IF(T53="","",T53)</f>
        <v>Добавить наименование тарифа</v>
      </c>
      <c r="AQ53" s="138">
        <v>0</v>
      </c>
    </row>
    <row customHeight="1" ht="11.549999999999999">
      <c r="AQ54" s="79">
        <v>11</v>
      </c>
    </row>
    <row customHeight="1" ht="14.699999999999998">
      <c r="AQ55" s="79">
        <v>14</v>
      </c>
    </row>
    <row customHeight="1" ht="14.699999999999998">
      <c r="AQ56" s="79">
        <v>14</v>
      </c>
    </row>
    <row customHeight="1" ht="14.699999999999998">
      <c r="AQ57" s="79">
        <v>14</v>
      </c>
    </row>
    <row customHeight="1" ht="22.5" hidden="1">
      <c r="A58" s="100" t="s">
        <v>81</v>
      </c>
      <c r="B58" s="100">
        <v>0</v>
      </c>
      <c r="C58" s="100">
        <v>0</v>
      </c>
      <c r="D58" s="100">
        <v>0</v>
      </c>
      <c r="E58" s="100">
        <v>0</v>
      </c>
      <c r="F58" s="100">
        <v>0</v>
      </c>
      <c r="G58" s="100">
        <v>0</v>
      </c>
      <c r="H58" s="100">
        <v>0</v>
      </c>
      <c r="I58" s="100">
        <v>0</v>
      </c>
      <c r="J58" s="100">
        <v>0</v>
      </c>
      <c r="K58" s="100">
        <v>0</v>
      </c>
      <c r="L58" s="170">
        <v>0</v>
      </c>
      <c r="M58" s="104">
        <v>0</v>
      </c>
      <c r="N58" s="104">
        <v>0</v>
      </c>
      <c r="O58" s="104">
        <v>0</v>
      </c>
      <c r="P58" s="530">
        <v>3</v>
      </c>
      <c r="Q58" s="531">
        <v>3</v>
      </c>
      <c r="R58" s="531">
        <v>3</v>
      </c>
      <c r="S58" s="95">
        <v>12</v>
      </c>
      <c r="T58" s="79">
        <v>35</v>
      </c>
      <c r="U58" s="79">
        <v>0</v>
      </c>
      <c r="V58" s="79">
        <v>0</v>
      </c>
      <c r="W58" s="79">
        <v>0</v>
      </c>
      <c r="X58" s="79">
        <v>0</v>
      </c>
      <c r="Y58" s="79">
        <v>0</v>
      </c>
      <c r="Z58" s="79">
        <v>0</v>
      </c>
      <c r="AA58" s="79">
        <v>0</v>
      </c>
      <c r="AB58" s="79">
        <v>0</v>
      </c>
      <c r="AC58" s="79">
        <v>24</v>
      </c>
      <c r="AD58" s="79">
        <v>24</v>
      </c>
      <c r="AE58" s="79">
        <v>24</v>
      </c>
      <c r="AF58" s="79">
        <v>11</v>
      </c>
      <c r="AG58" s="79">
        <v>3</v>
      </c>
      <c r="AH58" s="79">
        <v>11</v>
      </c>
      <c r="AI58" s="79">
        <v>0</v>
      </c>
      <c r="AJ58" s="79">
        <v>4</v>
      </c>
      <c r="AK58" s="79">
        <v>115</v>
      </c>
      <c r="AL58" s="138">
        <v>10</v>
      </c>
      <c r="AM58" s="138">
        <v>10</v>
      </c>
      <c r="AN58" s="138">
        <v>10</v>
      </c>
      <c r="AO58" s="138">
        <v>10</v>
      </c>
      <c r="AP58" s="138">
        <v>10</v>
      </c>
      <c r="AQ58" s="7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D99569-3FE9-4489-8224-0.0F79D0A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3991" width="11.57421875" hidden="1" customWidth="1"/>
    <col min="2" max="2" style="3992" width="11.00390625" hidden="1" customWidth="1"/>
    <col min="3" max="3" style="3993" width="10.57421875" hidden="1"/>
    <col min="4" max="4" style="3994" width="12.8515625" hidden="1" customWidth="1"/>
    <col min="5" max="5" style="3995" width="10.00390625" hidden="1" customWidth="1"/>
    <col min="6" max="6" style="3996" width="8.7109375" hidden="1" customWidth="1"/>
    <col min="7" max="7" style="3997" width="7.57421875" hidden="1" customWidth="1"/>
    <col min="8" max="8" style="3998" width="11.421875" hidden="1" customWidth="1"/>
    <col min="9" max="9" style="3999" width="12.00390625" hidden="1" customWidth="1"/>
    <col min="10" max="10" style="4000" width="9.8515625" hidden="1" customWidth="1"/>
    <col min="11" max="11" style="4001" width="11.421875" hidden="1" customWidth="1"/>
    <col min="12" max="12" style="4002" width="19.140625" hidden="1" customWidth="1"/>
    <col min="13" max="13" style="4003" width="12.28125" hidden="1" customWidth="1"/>
    <col min="14" max="14" style="4004" width="12.28125" hidden="1" customWidth="1"/>
    <col min="15" max="15" style="4005" width="23.421875" hidden="1" customWidth="1"/>
    <col min="16" max="16" style="4006" width="3.7109375" hidden="1" customWidth="1"/>
    <col min="17" max="17" style="4007" width="3.7109375" hidden="1" customWidth="1"/>
    <col min="18" max="18" style="4008" width="3.00390625" customWidth="1"/>
    <col min="19" max="19" style="4009" width="12.00390625" customWidth="1"/>
    <col min="20" max="20" style="4010" width="31.00390625" customWidth="1"/>
    <col min="21" max="21" style="4011" width="0.140625" customWidth="1"/>
    <col min="22" max="22" style="4012" width="21.7109375" hidden="1" customWidth="1"/>
    <col min="23" max="23" style="4013" width="21.7109375" hidden="1" customWidth="1"/>
    <col min="24" max="24" style="4014" width="21.7109375" hidden="1" customWidth="1"/>
    <col min="25" max="25" style="4015" width="21.7109375" hidden="1" customWidth="1"/>
    <col min="26" max="26" style="4016" width="11.7109375" hidden="1" customWidth="1"/>
    <col min="27" max="27" style="4017" width="3.7109375" hidden="1" customWidth="1"/>
    <col min="28" max="28" style="4018" width="11.7109375" hidden="1" customWidth="1"/>
    <col min="29" max="29" style="4019" width="8.57421875" hidden="1" customWidth="1"/>
    <col min="30" max="30" style="4020" width="3.7109375" customWidth="1"/>
    <col min="31" max="31" style="4021" width="3.00390625" customWidth="1"/>
    <col min="32" max="32" style="4022" width="3.00390625" customWidth="1"/>
    <col min="33" max="33" style="4023" width="24.00390625" customWidth="1"/>
    <col min="34" max="34" style="4024" width="3.7109375" customWidth="1"/>
    <col min="35" max="35" style="4025" width="3.00390625" customWidth="1"/>
    <col min="36" max="36" style="4026" width="3.00390625" customWidth="1"/>
    <col min="37" max="37" style="4027" width="24.00390625" customWidth="1"/>
    <col min="38" max="38" style="4028" width="3.7109375" customWidth="1"/>
    <col min="39" max="39" style="4029" width="3.00390625" customWidth="1"/>
    <col min="40" max="40" style="4030" width="3.00390625" customWidth="1"/>
    <col min="41" max="41" style="4031" width="18.00390625" customWidth="1"/>
    <col min="42" max="42" style="4032" width="3.7109375" customWidth="1"/>
    <col min="43" max="43" style="4033" width="3.00390625" customWidth="1"/>
    <col min="44" max="44" style="4034" width="3.00390625" customWidth="1"/>
    <col min="45" max="45" style="4035" width="18.00390625" customWidth="1"/>
    <col min="46" max="46" style="4036" width="21.00390625" customWidth="1"/>
    <col min="47" max="47" style="4037" width="21.00390625" customWidth="1"/>
    <col min="48" max="48" style="4038" width="21.00390625" customWidth="1"/>
    <col min="49" max="49" style="4039" width="21.00390625" customWidth="1"/>
    <col min="50" max="50" style="4040" width="11.00390625" customWidth="1"/>
    <col min="51" max="51" style="4041" width="3.7109375" customWidth="1"/>
    <col min="52" max="52" style="4042" width="11.00390625" customWidth="1"/>
    <col min="53" max="53" style="4043" width="8.57421875" hidden="1" customWidth="1"/>
    <col min="54" max="54" style="4044" width="4.00390625" customWidth="1"/>
    <col min="55" max="55" style="4045" width="115.00390625" customWidth="1"/>
    <col min="56" max="56" style="4046" width="10.00390625" customWidth="1"/>
    <col min="57" max="57" style="4047" width="10.00390625" customWidth="1"/>
    <col min="58" max="58" style="4048" width="10.00390625" customWidth="1"/>
    <col min="59" max="59" style="4049" width="10.00390625" customWidth="1"/>
    <col min="60" max="60" style="4050" width="10.00390625" customWidth="1"/>
    <col min="61" max="61" style="4051" width="10.57421875" hidden="1"/>
  </cols>
  <sheetData>
    <row customHeight="1" ht="22.5" hidden="1">
      <c r="BI1" s="79" t="s">
        <v>14</v>
      </c>
    </row>
    <row customHeight="1" ht="21" hidden="1">
      <c r="E2" s="447">
        <v>1</v>
      </c>
      <c r="R2" s="448"/>
      <c r="S2" s="449">
        <f>INDEX(PT_DIFFERENTIATION_NUM_NTAR,MATCH(A2,PT_DIFFERENTIATION_NTAR_ID,0))</f>
      </c>
      <c r="T2" s="450" t="s">
        <v>209</v>
      </c>
      <c r="U2" s="451"/>
      <c r="V2" s="453"/>
      <c r="W2" s="453"/>
      <c r="X2" s="453"/>
      <c r="Y2" s="453"/>
      <c r="Z2" s="453"/>
      <c r="AA2" s="453"/>
      <c r="AB2" s="453"/>
      <c r="AC2" s="454"/>
      <c r="AD2" s="452">
        <f>INDEX(PT_DIFFERENTIATION_NTAR,MATCH(A2,PT_DIFFERENTIATION_NTAR_ID,0))</f>
      </c>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4"/>
      <c r="BC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1" t="str">
        <f>IF(T2="","",T2)</f>
        <v>Наименование тарифа</v>
      </c>
      <c r="BI2" s="79">
        <v>0</v>
      </c>
    </row>
    <row customHeight="1" ht="21" hidden="1">
      <c r="E3" s="456"/>
      <c r="F3" s="447">
        <v>1</v>
      </c>
      <c r="Q3" s="583"/>
      <c r="R3" s="458"/>
      <c r="S3" s="449">
        <f>INDEX(PT_DIFFERENTIATION_NUM_TER,MATCH(B3,PT_DIFFERENTIATION_TER_ID,0))</f>
      </c>
      <c r="T3" s="459" t="s">
        <v>475</v>
      </c>
      <c r="U3" s="451"/>
      <c r="V3" s="453"/>
      <c r="W3" s="453"/>
      <c r="X3" s="453"/>
      <c r="Y3" s="453"/>
      <c r="Z3" s="453"/>
      <c r="AA3" s="453"/>
      <c r="AB3" s="453"/>
      <c r="AC3" s="454"/>
      <c r="AD3" s="452">
        <f>INDEX(PT_DIFFERENTIATION_TER,MATCH(B3,PT_DIFFERENTIATION_TER_ID,0))</f>
      </c>
      <c r="AE3" s="453"/>
      <c r="AF3" s="453"/>
      <c r="AG3" s="453"/>
      <c r="AH3" s="453"/>
      <c r="AI3" s="453"/>
      <c r="AJ3" s="453"/>
      <c r="AK3" s="453"/>
      <c r="AL3" s="453"/>
      <c r="AM3" s="453"/>
      <c r="AN3" s="453"/>
      <c r="AO3" s="453"/>
      <c r="AP3" s="453"/>
      <c r="AQ3" s="453"/>
      <c r="AR3" s="453"/>
      <c r="AS3" s="453"/>
      <c r="AT3" s="453"/>
      <c r="AU3" s="453"/>
      <c r="AV3" s="453"/>
      <c r="AW3" s="453"/>
      <c r="AX3" s="453"/>
      <c r="AY3" s="453"/>
      <c r="AZ3" s="453"/>
      <c r="BA3" s="453"/>
      <c r="BB3" s="454"/>
      <c r="BC3" s="455" t="s">
        <v>476</v>
      </c>
      <c r="BF3" s="151" t="str">
        <f>IF(T3="","",T3)</f>
        <v>Территория действия тарифа</v>
      </c>
      <c r="BI3" s="79">
        <v>0</v>
      </c>
    </row>
    <row customHeight="1" ht="33.75" hidden="1">
      <c r="E4" s="456"/>
      <c r="F4" s="456"/>
      <c r="G4" s="447">
        <v>1</v>
      </c>
      <c r="Q4" s="583"/>
      <c r="R4" s="458"/>
      <c r="S4" s="449">
        <f>INDEX(PT_DIFFERENTIATION_NUM_CS,MATCH(C4,PT_DIFFERENTIATION_CS_ID,0))</f>
      </c>
      <c r="T4" s="460" t="s">
        <v>594</v>
      </c>
      <c r="U4" s="451"/>
      <c r="V4" s="453"/>
      <c r="W4" s="453"/>
      <c r="X4" s="453"/>
      <c r="Y4" s="453"/>
      <c r="Z4" s="453"/>
      <c r="AA4" s="453"/>
      <c r="AB4" s="453"/>
      <c r="AC4" s="454"/>
      <c r="AD4" s="452">
        <f>INDEX(PT_DIFFERENTIATION_CS,MATCH(C4,PT_DIFFERENTIATION_CS_ID,0))</f>
      </c>
      <c r="AE4" s="453"/>
      <c r="AF4" s="453"/>
      <c r="AG4" s="453"/>
      <c r="AH4" s="453"/>
      <c r="AI4" s="453"/>
      <c r="AJ4" s="453"/>
      <c r="AK4" s="453"/>
      <c r="AL4" s="453"/>
      <c r="AM4" s="453"/>
      <c r="AN4" s="453"/>
      <c r="AO4" s="453"/>
      <c r="AP4" s="453"/>
      <c r="AQ4" s="453"/>
      <c r="AR4" s="453"/>
      <c r="AS4" s="453"/>
      <c r="AT4" s="453"/>
      <c r="AU4" s="453"/>
      <c r="AV4" s="453"/>
      <c r="AW4" s="453"/>
      <c r="AX4" s="453"/>
      <c r="AY4" s="453"/>
      <c r="AZ4" s="453"/>
      <c r="BA4" s="453"/>
      <c r="BB4" s="454"/>
      <c r="BC4" s="455" t="s">
        <v>595</v>
      </c>
      <c r="BF4" s="151" t="str">
        <f>IF(T4="","",T4)</f>
        <v>Наименование централизованной системы водоотведения</v>
      </c>
      <c r="BI4" s="79">
        <v>0</v>
      </c>
    </row>
    <row customHeight="1" ht="14.25" hidden="1">
      <c r="E5" s="456"/>
      <c r="F5" s="456"/>
      <c r="G5" s="456"/>
      <c r="H5" s="447">
        <v>1</v>
      </c>
      <c r="Q5" s="643"/>
      <c r="R5" s="468"/>
      <c r="S5" s="330"/>
      <c r="T5" s="644"/>
      <c r="U5" s="541"/>
      <c r="V5" s="543"/>
      <c r="W5" s="543"/>
      <c r="X5" s="543"/>
      <c r="Y5" s="543"/>
      <c r="Z5" s="543"/>
      <c r="AA5" s="543"/>
      <c r="AB5" s="543"/>
      <c r="AC5" s="544"/>
      <c r="AD5" s="542"/>
      <c r="AE5" s="543"/>
      <c r="AF5" s="543"/>
      <c r="AG5" s="543"/>
      <c r="AH5" s="543"/>
      <c r="AI5" s="543"/>
      <c r="AJ5" s="543"/>
      <c r="AK5" s="543"/>
      <c r="AL5" s="543"/>
      <c r="AM5" s="543"/>
      <c r="AN5" s="543"/>
      <c r="AO5" s="543"/>
      <c r="AP5" s="543"/>
      <c r="AQ5" s="543"/>
      <c r="AR5" s="543"/>
      <c r="AS5" s="543"/>
      <c r="AT5" s="543"/>
      <c r="AU5" s="543"/>
      <c r="AV5" s="543"/>
      <c r="AW5" s="543"/>
      <c r="AX5" s="543"/>
      <c r="AY5" s="543"/>
      <c r="AZ5" s="543"/>
      <c r="BA5" s="543"/>
      <c r="BB5" s="544"/>
      <c r="BC5" s="545" t="s">
        <v>480</v>
      </c>
      <c r="BF5" s="151" t="str">
        <f>IF(T5="","",T5)</f>
        <v/>
      </c>
      <c r="BI5" s="138">
        <v>0</v>
      </c>
    </row>
    <row customHeight="1" ht="14.25" hidden="1">
      <c r="E6" s="456"/>
      <c r="F6" s="456"/>
      <c r="G6" s="456"/>
      <c r="H6" s="456"/>
      <c r="I6" s="162" t="str">
        <f>S5&amp;".1"</f>
        <v>.1</v>
      </c>
      <c r="L6" s="550" t="s">
        <v>481</v>
      </c>
      <c r="P6" s="136">
        <v>1</v>
      </c>
      <c r="R6" s="463"/>
      <c r="S6" s="330"/>
      <c r="T6" s="540"/>
      <c r="U6" s="541"/>
      <c r="V6" s="543"/>
      <c r="W6" s="543"/>
      <c r="X6" s="543"/>
      <c r="Y6" s="543"/>
      <c r="Z6" s="543"/>
      <c r="AA6" s="543"/>
      <c r="AB6" s="543"/>
      <c r="AC6" s="544"/>
      <c r="AD6" s="542"/>
      <c r="AE6" s="543"/>
      <c r="AF6" s="543"/>
      <c r="AG6" s="543"/>
      <c r="AH6" s="543"/>
      <c r="AI6" s="543"/>
      <c r="AJ6" s="543"/>
      <c r="AK6" s="543"/>
      <c r="AL6" s="543"/>
      <c r="AM6" s="543"/>
      <c r="AN6" s="543"/>
      <c r="AO6" s="543"/>
      <c r="AP6" s="543"/>
      <c r="AQ6" s="543"/>
      <c r="AR6" s="543"/>
      <c r="AS6" s="543"/>
      <c r="AT6" s="543"/>
      <c r="AU6" s="543"/>
      <c r="AV6" s="543"/>
      <c r="AW6" s="543"/>
      <c r="AX6" s="543"/>
      <c r="AY6" s="543"/>
      <c r="AZ6" s="543"/>
      <c r="BA6" s="543"/>
      <c r="BB6" s="544"/>
      <c r="BC6" s="545"/>
      <c r="BF6" s="151" t="str">
        <f>IF(T6="","",T6)</f>
        <v/>
      </c>
      <c r="BI6" s="138">
        <v>0</v>
      </c>
    </row>
    <row customHeight="1" ht="14.25" hidden="1">
      <c r="E7" s="456"/>
      <c r="F7" s="456"/>
      <c r="G7" s="456"/>
      <c r="H7" s="456"/>
      <c r="I7" s="467"/>
      <c r="J7" s="162" t="str">
        <f>S5&amp;".1"</f>
        <v>.1</v>
      </c>
      <c r="Q7" s="136">
        <v>1</v>
      </c>
      <c r="R7" s="468"/>
      <c r="S7" s="330"/>
      <c r="T7" s="584"/>
      <c r="U7" s="541"/>
      <c r="V7" s="543"/>
      <c r="W7" s="543"/>
      <c r="X7" s="543"/>
      <c r="Y7" s="543"/>
      <c r="Z7" s="543"/>
      <c r="AA7" s="543"/>
      <c r="AB7" s="543"/>
      <c r="AC7" s="544"/>
      <c r="AD7" s="542"/>
      <c r="AE7" s="543"/>
      <c r="AF7" s="543"/>
      <c r="AG7" s="543"/>
      <c r="AH7" s="543"/>
      <c r="AI7" s="543"/>
      <c r="AJ7" s="543"/>
      <c r="AK7" s="543"/>
      <c r="AL7" s="543"/>
      <c r="AM7" s="543"/>
      <c r="AN7" s="543"/>
      <c r="AO7" s="543"/>
      <c r="AP7" s="543"/>
      <c r="AQ7" s="543"/>
      <c r="AR7" s="543"/>
      <c r="AS7" s="543"/>
      <c r="AT7" s="543"/>
      <c r="AU7" s="543"/>
      <c r="AV7" s="543"/>
      <c r="AW7" s="543"/>
      <c r="AX7" s="543"/>
      <c r="AY7" s="543"/>
      <c r="AZ7" s="543"/>
      <c r="BA7" s="543"/>
      <c r="BB7" s="544"/>
      <c r="BC7" s="545"/>
      <c r="BF7" s="151" t="str">
        <f>IF(T7="","",T7)</f>
        <v/>
      </c>
      <c r="BI7" s="138">
        <v>0</v>
      </c>
    </row>
    <row customHeight="1" ht="11.25" hidden="1">
      <c r="E8" s="456"/>
      <c r="F8" s="456"/>
      <c r="G8" s="456"/>
      <c r="H8" s="456"/>
      <c r="I8" s="467"/>
      <c r="J8" s="467"/>
      <c r="K8" s="162">
        <f>S4&amp;".1"</f>
      </c>
      <c r="R8" s="585">
        <v>1</v>
      </c>
      <c r="S8" s="551">
        <f>$K8</f>
      </c>
      <c r="T8" s="638"/>
      <c r="U8" s="451"/>
      <c r="V8" s="471"/>
      <c r="W8" s="473"/>
      <c r="X8" s="471"/>
      <c r="Y8" s="473"/>
      <c r="Z8" s="474"/>
      <c r="AA8" s="214" t="s">
        <v>61</v>
      </c>
      <c r="AB8" s="474"/>
      <c r="AC8" s="214" t="s">
        <v>61</v>
      </c>
      <c r="AD8" s="299" t="s">
        <v>61</v>
      </c>
      <c r="AE8" s="587"/>
      <c r="AF8" s="324">
        <v>1</v>
      </c>
      <c r="AG8" s="639"/>
      <c r="AH8" s="214" t="s">
        <v>61</v>
      </c>
      <c r="AI8" s="587"/>
      <c r="AJ8" s="324">
        <v>1</v>
      </c>
      <c r="AK8" s="96" t="s">
        <v>22</v>
      </c>
      <c r="AL8" s="214" t="s">
        <v>61</v>
      </c>
      <c r="AM8" s="288"/>
      <c r="AN8" s="324">
        <v>1</v>
      </c>
      <c r="AO8" s="645"/>
      <c r="AP8" s="646" t="s">
        <v>61</v>
      </c>
      <c r="AQ8" s="588"/>
      <c r="AR8" s="324">
        <v>1</v>
      </c>
      <c r="AS8" s="106" t="s">
        <v>22</v>
      </c>
      <c r="AT8" s="471"/>
      <c r="AU8" s="473"/>
      <c r="AV8" s="471"/>
      <c r="AW8" s="473"/>
      <c r="AX8" s="474"/>
      <c r="AY8" s="214" t="s">
        <v>61</v>
      </c>
      <c r="AZ8" s="474"/>
      <c r="BA8" s="214" t="s">
        <v>61</v>
      </c>
      <c r="BB8" s="527"/>
      <c r="BC8" s="475" t="s">
        <v>579</v>
      </c>
      <c r="BF8" s="151" t="str">
        <f>IF(T8="","",T8)</f>
        <v/>
      </c>
      <c r="BI8" s="79">
        <v>0</v>
      </c>
    </row>
    <row customHeight="1" ht="11.25" hidden="1">
      <c r="E9" s="456"/>
      <c r="F9" s="456"/>
      <c r="G9" s="456"/>
      <c r="H9" s="456"/>
      <c r="I9" s="467"/>
      <c r="J9" s="467"/>
      <c r="K9" s="162"/>
      <c r="R9" s="585"/>
      <c r="S9" s="589"/>
      <c r="T9" s="647"/>
      <c r="U9" s="451"/>
      <c r="V9" s="575"/>
      <c r="W9" s="593"/>
      <c r="X9" s="575"/>
      <c r="Y9" s="593"/>
      <c r="Z9" s="575"/>
      <c r="AA9" s="575"/>
      <c r="AB9" s="575"/>
      <c r="AC9" s="575"/>
      <c r="AD9" s="305"/>
      <c r="AE9" s="587"/>
      <c r="AF9" s="324"/>
      <c r="AG9" s="639"/>
      <c r="AH9" s="214"/>
      <c r="AI9" s="587"/>
      <c r="AJ9" s="324"/>
      <c r="AK9" s="96"/>
      <c r="AL9" s="214"/>
      <c r="AM9" s="294"/>
      <c r="AN9" s="324"/>
      <c r="AO9" s="645"/>
      <c r="AP9" s="648"/>
      <c r="AQ9" s="592"/>
      <c r="AR9" s="176"/>
      <c r="AS9" s="176" t="s">
        <v>580</v>
      </c>
      <c r="AT9" s="575"/>
      <c r="AU9" s="593"/>
      <c r="AV9" s="575"/>
      <c r="AW9" s="593"/>
      <c r="AX9" s="575"/>
      <c r="AY9" s="575"/>
      <c r="AZ9" s="575"/>
      <c r="BA9" s="575"/>
      <c r="BB9" s="591"/>
      <c r="BC9" s="478"/>
      <c r="BI9" s="79">
        <v>0</v>
      </c>
    </row>
    <row customHeight="1" ht="11.25" hidden="1">
      <c r="E10" s="456"/>
      <c r="F10" s="456"/>
      <c r="G10" s="456"/>
      <c r="H10" s="456"/>
      <c r="I10" s="467"/>
      <c r="J10" s="467"/>
      <c r="K10" s="162"/>
      <c r="R10" s="585"/>
      <c r="S10" s="589"/>
      <c r="T10" s="647"/>
      <c r="U10" s="451"/>
      <c r="V10" s="575"/>
      <c r="W10" s="593"/>
      <c r="X10" s="575"/>
      <c r="Y10" s="593"/>
      <c r="Z10" s="575"/>
      <c r="AA10" s="575"/>
      <c r="AB10" s="575"/>
      <c r="AC10" s="575"/>
      <c r="AD10" s="305"/>
      <c r="AE10" s="587"/>
      <c r="AF10" s="324"/>
      <c r="AG10" s="639"/>
      <c r="AH10" s="214"/>
      <c r="AI10" s="587"/>
      <c r="AJ10" s="324"/>
      <c r="AK10" s="96"/>
      <c r="AL10" s="214"/>
      <c r="AM10" s="592"/>
      <c r="AN10" s="649"/>
      <c r="AO10" s="649" t="s">
        <v>600</v>
      </c>
      <c r="AP10" s="176"/>
      <c r="AQ10" s="176"/>
      <c r="AR10" s="176"/>
      <c r="AS10" s="575"/>
      <c r="AT10" s="575"/>
      <c r="AU10" s="593"/>
      <c r="AV10" s="575"/>
      <c r="AW10" s="593"/>
      <c r="AX10" s="575"/>
      <c r="AY10" s="575"/>
      <c r="AZ10" s="575"/>
      <c r="BA10" s="575"/>
      <c r="BB10" s="591"/>
      <c r="BC10" s="478"/>
      <c r="BI10" s="79">
        <v>0</v>
      </c>
    </row>
    <row customHeight="1" ht="11.25" hidden="1">
      <c r="E11" s="456"/>
      <c r="F11" s="456"/>
      <c r="G11" s="456"/>
      <c r="H11" s="456"/>
      <c r="I11" s="467"/>
      <c r="J11" s="467"/>
      <c r="K11" s="162"/>
      <c r="R11" s="585"/>
      <c r="S11" s="589"/>
      <c r="T11" s="647"/>
      <c r="U11" s="451"/>
      <c r="V11" s="575"/>
      <c r="W11" s="593"/>
      <c r="X11" s="575"/>
      <c r="Y11" s="593"/>
      <c r="Z11" s="575"/>
      <c r="AA11" s="575"/>
      <c r="AB11" s="575"/>
      <c r="AC11" s="575"/>
      <c r="AD11" s="305"/>
      <c r="AE11" s="587"/>
      <c r="AF11" s="324"/>
      <c r="AG11" s="639"/>
      <c r="AH11" s="214"/>
      <c r="AI11" s="595"/>
      <c r="AJ11" s="167"/>
      <c r="AK11" s="415" t="s">
        <v>601</v>
      </c>
      <c r="AL11" s="575"/>
      <c r="AM11" s="575"/>
      <c r="AN11" s="575"/>
      <c r="AO11" s="575"/>
      <c r="AP11" s="575"/>
      <c r="AQ11" s="575"/>
      <c r="AR11" s="575"/>
      <c r="AS11" s="575"/>
      <c r="AT11" s="575"/>
      <c r="AU11" s="593"/>
      <c r="AV11" s="575"/>
      <c r="AW11" s="593"/>
      <c r="AX11" s="575"/>
      <c r="AY11" s="575"/>
      <c r="AZ11" s="575"/>
      <c r="BA11" s="575"/>
      <c r="BB11" s="591"/>
      <c r="BC11" s="478"/>
      <c r="BI11" s="79">
        <v>0</v>
      </c>
    </row>
    <row customHeight="1" ht="11.25" hidden="1">
      <c r="E12" s="456"/>
      <c r="F12" s="456"/>
      <c r="G12" s="456"/>
      <c r="H12" s="456"/>
      <c r="I12" s="467"/>
      <c r="J12" s="467"/>
      <c r="K12" s="162"/>
      <c r="R12" s="585"/>
      <c r="S12" s="561"/>
      <c r="T12" s="650"/>
      <c r="U12" s="451"/>
      <c r="V12" s="575"/>
      <c r="W12" s="576" t="str">
        <f>Z8&amp;"-"&amp;AB8</f>
        <v>-</v>
      </c>
      <c r="X12" s="575"/>
      <c r="Y12" s="576" t="str">
        <f>AB8&amp;"-"&amp;AD8</f>
        <v>-да</v>
      </c>
      <c r="Z12" s="575"/>
      <c r="AA12" s="575"/>
      <c r="AB12" s="575"/>
      <c r="AC12" s="575"/>
      <c r="AD12" s="210"/>
      <c r="AE12" s="598"/>
      <c r="AF12" s="599"/>
      <c r="AG12" s="176" t="s">
        <v>583</v>
      </c>
      <c r="AH12" s="575"/>
      <c r="AI12" s="575"/>
      <c r="AJ12" s="575"/>
      <c r="AK12" s="575"/>
      <c r="AL12" s="575"/>
      <c r="AM12" s="575"/>
      <c r="AN12" s="575"/>
      <c r="AO12" s="575"/>
      <c r="AP12" s="575"/>
      <c r="AQ12" s="575"/>
      <c r="AR12" s="575"/>
      <c r="AS12" s="575"/>
      <c r="AT12" s="575"/>
      <c r="AU12" s="576" t="str">
        <f>AX8&amp;"-"&amp;AZ8</f>
        <v>-</v>
      </c>
      <c r="AV12" s="575"/>
      <c r="AW12" s="576" t="str">
        <f>AZ8&amp;"-"&amp;BB8</f>
        <v>-</v>
      </c>
      <c r="AX12" s="575"/>
      <c r="AY12" s="575"/>
      <c r="AZ12" s="575"/>
      <c r="BA12" s="575"/>
      <c r="BB12" s="597" t="str">
        <f>BE8&amp;"-"&amp;BG8</f>
        <v>-</v>
      </c>
      <c r="BC12" s="478"/>
      <c r="BF12" s="151" t="str">
        <f>IF(T12="","",T12)</f>
        <v/>
      </c>
      <c r="BI12" s="79">
        <v>0</v>
      </c>
    </row>
    <row customHeight="1" ht="11.25" hidden="1">
      <c r="E13" s="456"/>
      <c r="F13" s="456"/>
      <c r="G13" s="456"/>
      <c r="H13" s="456"/>
      <c r="I13" s="467"/>
      <c r="J13" s="162"/>
      <c r="R13" s="463"/>
      <c r="S13" s="479"/>
      <c r="T13" s="483" t="s">
        <v>546</v>
      </c>
      <c r="U13" s="204"/>
      <c r="V13" s="204"/>
      <c r="W13" s="204"/>
      <c r="X13" s="204"/>
      <c r="Y13" s="204"/>
      <c r="Z13" s="204"/>
      <c r="AA13" s="204"/>
      <c r="AB13" s="204"/>
      <c r="AC13" s="204"/>
      <c r="AD13" s="623"/>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481"/>
      <c r="BC13" s="482"/>
      <c r="BF13" s="151" t="str">
        <f>IF(T13="","",T13)</f>
        <v>Добавить строку</v>
      </c>
      <c r="BI13" s="79">
        <v>0</v>
      </c>
    </row>
    <row customHeight="1" ht="14.25" hidden="1">
      <c r="E14" s="456"/>
      <c r="F14" s="456"/>
      <c r="G14" s="456"/>
      <c r="H14" s="456"/>
      <c r="I14" s="162"/>
      <c r="R14" s="463"/>
      <c r="S14" s="546"/>
      <c r="T14" s="547"/>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8"/>
      <c r="AV14" s="548"/>
      <c r="AW14" s="548"/>
      <c r="AX14" s="548"/>
      <c r="AY14" s="548"/>
      <c r="AZ14" s="548"/>
      <c r="BA14" s="548"/>
      <c r="BB14" s="548"/>
      <c r="BC14" s="549"/>
      <c r="BF14" s="151" t="str">
        <f>IF(T14="","",T14)</f>
        <v/>
      </c>
      <c r="BI14" s="138">
        <v>0</v>
      </c>
    </row>
    <row customHeight="1" ht="14.25" hidden="1">
      <c r="E15" s="456"/>
      <c r="F15" s="456"/>
      <c r="G15" s="456"/>
      <c r="H15" s="447"/>
      <c r="R15" s="600"/>
      <c r="S15" s="546"/>
      <c r="T15" s="547"/>
      <c r="U15" s="548"/>
      <c r="V15" s="548"/>
      <c r="W15" s="548"/>
      <c r="X15" s="548"/>
      <c r="Y15" s="548"/>
      <c r="Z15" s="548"/>
      <c r="AA15" s="548"/>
      <c r="AB15" s="548"/>
      <c r="AC15" s="548"/>
      <c r="AD15" s="548"/>
      <c r="AE15" s="548"/>
      <c r="AF15" s="548"/>
      <c r="AG15" s="548"/>
      <c r="AH15" s="548"/>
      <c r="AI15" s="548"/>
      <c r="AJ15" s="548"/>
      <c r="AK15" s="548"/>
      <c r="AL15" s="548"/>
      <c r="AM15" s="548"/>
      <c r="AN15" s="548"/>
      <c r="AO15" s="548"/>
      <c r="AP15" s="548"/>
      <c r="AQ15" s="548"/>
      <c r="AR15" s="548"/>
      <c r="AS15" s="548"/>
      <c r="AT15" s="548"/>
      <c r="AU15" s="548"/>
      <c r="AV15" s="548"/>
      <c r="AW15" s="548"/>
      <c r="AX15" s="548"/>
      <c r="AY15" s="548"/>
      <c r="AZ15" s="548"/>
      <c r="BA15" s="548"/>
      <c r="BB15" s="548"/>
      <c r="BC15" s="549"/>
      <c r="BF15" s="151" t="str">
        <f>IF(T15="","",T15)</f>
        <v/>
      </c>
      <c r="BI15" s="138">
        <v>0</v>
      </c>
    </row>
    <row customHeight="1" ht="14.25" hidden="1">
      <c r="E16" s="456"/>
      <c r="F16" s="456"/>
      <c r="G16" s="447"/>
      <c r="BF16" s="151" t="str">
        <f>IF(T16="","",T16)</f>
        <v/>
      </c>
      <c r="BI16" s="138">
        <v>0</v>
      </c>
    </row>
    <row customHeight="1" ht="14.25" hidden="1">
      <c r="E17" s="456"/>
      <c r="F17" s="447"/>
      <c r="T17" s="491" t="s">
        <v>493</v>
      </c>
      <c r="BF17" s="151" t="str">
        <f>IF(T17="","",T17)</f>
        <v>Добавить централизованную систему для дифференциации</v>
      </c>
      <c r="BI17" s="138">
        <v>0</v>
      </c>
    </row>
    <row customHeight="1" ht="14.25" hidden="1">
      <c r="E18" s="447"/>
      <c r="T18" s="491" t="s">
        <v>494</v>
      </c>
      <c r="BF18" s="151" t="str">
        <f>IF(T18="","",T18)</f>
        <v>Добавить территорию для дифференциации</v>
      </c>
      <c r="BI18" s="138">
        <v>0</v>
      </c>
    </row>
    <row customHeight="1" ht="14.25" hidden="1">
      <c r="BI19" s="79">
        <v>0</v>
      </c>
    </row>
    <row customHeight="1" ht="14.25" hidden="1">
      <c r="AD20" s="601" t="s">
        <v>19</v>
      </c>
      <c r="AF20" s="601">
        <v>1</v>
      </c>
      <c r="AH20" s="601" t="s">
        <v>19</v>
      </c>
      <c r="AJ20" s="601">
        <v>1</v>
      </c>
      <c r="AL20" s="601" t="s">
        <v>19</v>
      </c>
      <c r="AN20" s="601">
        <v>1</v>
      </c>
      <c r="AP20" s="601" t="s">
        <v>19</v>
      </c>
      <c r="AR20" s="601">
        <v>1</v>
      </c>
      <c r="AT20" s="472"/>
      <c r="AU20" s="537"/>
      <c r="AV20" s="472"/>
      <c r="AW20" s="537"/>
      <c r="AX20" s="605"/>
      <c r="AY20" s="606" t="s">
        <v>61</v>
      </c>
      <c r="AZ20" s="605"/>
      <c r="BA20" s="606" t="s">
        <v>61</v>
      </c>
      <c r="BI20" s="79">
        <v>0</v>
      </c>
    </row>
    <row customHeight="1" ht="14.25" hidden="1">
      <c r="BI21" s="79">
        <v>0</v>
      </c>
    </row>
    <row customHeight="1" ht="14.25" hidden="1">
      <c r="O22" s="496" t="s">
        <v>495</v>
      </c>
      <c r="Z22" s="535"/>
      <c r="AB22" s="535"/>
      <c r="AX22" s="535"/>
      <c r="AZ22" s="535"/>
      <c r="BI22" s="79">
        <v>0</v>
      </c>
    </row>
    <row customHeight="1" ht="14.25" hidden="1">
      <c r="BI23" s="79">
        <v>0</v>
      </c>
    </row>
    <row customHeight="1" ht="14.25" hidden="1">
      <c r="O24" s="607" t="s">
        <v>496</v>
      </c>
      <c r="AA24" s="607" t="s">
        <v>498</v>
      </c>
      <c r="AC24" s="607" t="s">
        <v>499</v>
      </c>
      <c r="AD24" s="607" t="s">
        <v>547</v>
      </c>
      <c r="AH24" s="607" t="s">
        <v>547</v>
      </c>
      <c r="AK24" s="607" t="s">
        <v>584</v>
      </c>
      <c r="AL24" s="607" t="s">
        <v>547</v>
      </c>
      <c r="AP24" s="607" t="s">
        <v>547</v>
      </c>
      <c r="AY24" s="607" t="s">
        <v>498</v>
      </c>
      <c r="BA24" s="607" t="s">
        <v>499</v>
      </c>
      <c r="BI24" s="607">
        <v>0</v>
      </c>
    </row>
    <row customHeight="1" ht="14.25" hidden="1">
      <c r="BI25" s="79">
        <v>0</v>
      </c>
    </row>
    <row customHeight="1" ht="14.25" hidden="1">
      <c r="BI26" s="79">
        <v>0</v>
      </c>
    </row>
    <row customHeight="1" ht="14.699999999999998">
      <c r="Q27" s="608"/>
      <c r="R27" s="497"/>
      <c r="S27" s="498"/>
      <c r="T27" s="101"/>
      <c r="U27" s="101"/>
      <c r="BI27" s="79">
        <v>14</v>
      </c>
    </row>
    <row customHeight="1" ht="14.699999999999998">
      <c r="Q28" s="608"/>
      <c r="R28" s="497"/>
      <c r="S28" s="42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426"/>
      <c r="U28" s="426"/>
      <c r="V28" s="426"/>
      <c r="W28" s="426"/>
      <c r="X28" s="426"/>
      <c r="Y28" s="426"/>
      <c r="Z28" s="426"/>
      <c r="AA28" s="426"/>
      <c r="AB28" s="426"/>
      <c r="AC28" s="426"/>
      <c r="AD28" s="426"/>
      <c r="AE28" s="426"/>
      <c r="AF28" s="426"/>
      <c r="AG28" s="426"/>
      <c r="AH28" s="426"/>
      <c r="AI28" s="426"/>
      <c r="AJ28" s="426"/>
      <c r="AK28" s="426"/>
      <c r="AL28" s="426"/>
      <c r="AM28" s="426"/>
      <c r="AN28" s="426"/>
      <c r="AO28" s="426"/>
      <c r="AP28" s="426"/>
      <c r="AQ28" s="426"/>
      <c r="AR28" s="426"/>
      <c r="AS28" s="426"/>
      <c r="AT28" s="426"/>
      <c r="AU28" s="426"/>
      <c r="AV28" s="426"/>
      <c r="AW28" s="426"/>
      <c r="AX28" s="426"/>
      <c r="AY28" s="426"/>
      <c r="AZ28" s="426"/>
      <c r="BI28" s="79">
        <v>14</v>
      </c>
    </row>
    <row customHeight="1" ht="14.699999999999998">
      <c r="Q29" s="608"/>
      <c r="R29" s="497"/>
      <c r="S29" s="287" t="str">
        <f>IF(org=0,"Не определено",org)</f>
        <v>ГУП СК "Ставрополькрайводоканал"</v>
      </c>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I29" s="79">
        <v>14</v>
      </c>
    </row>
    <row customHeight="1" ht="14.25" hidden="1">
      <c r="Q30" s="608"/>
      <c r="R30" s="497"/>
      <c r="S30" s="498"/>
      <c r="T30" s="101"/>
      <c r="U30" s="101"/>
      <c r="V30" s="499"/>
      <c r="W30" s="499"/>
      <c r="X30" s="499"/>
      <c r="Y30" s="499"/>
      <c r="Z30" s="499"/>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99"/>
      <c r="AZ30" s="499"/>
      <c r="BA30" s="499"/>
      <c r="BI30" s="79">
        <v>0</v>
      </c>
    </row>
    <row customHeight="1" ht="25.5" hidden="1">
      <c r="S31" s="500" t="s">
        <v>41</v>
      </c>
      <c r="T31" s="500"/>
      <c r="U31" s="501"/>
      <c r="V31" s="502" t="str">
        <f>IF(TITLE_NAME_OR_PR_CHANGE="",IF(TITLE_NAME_OR_PR="","",TITLE_NAME_OR_PR),TITLE_NAME_OR_PR_CHANGE)</f>
        <v/>
      </c>
      <c r="W31" s="502"/>
      <c r="X31" s="502"/>
      <c r="Y31" s="502"/>
      <c r="Z31" s="502"/>
      <c r="AA31" s="502"/>
      <c r="AB31" s="502"/>
      <c r="AD31" s="502" t="str">
        <f>IF(TITLE_NAME_OR_PR_CHANGE="",IF(TITLE_NAME_OR_PR="","",TITLE_NAME_OR_PR),TITLE_NAME_OR_PR_CHANGE)</f>
        <v/>
      </c>
      <c r="AE31" s="502"/>
      <c r="AF31" s="502"/>
      <c r="AG31" s="502"/>
      <c r="AH31" s="502"/>
      <c r="AI31" s="502"/>
      <c r="AJ31" s="502"/>
      <c r="AK31" s="502"/>
      <c r="AL31" s="502"/>
      <c r="AM31" s="502"/>
      <c r="AN31" s="502"/>
      <c r="AO31" s="502"/>
      <c r="AP31" s="502"/>
      <c r="AQ31" s="502"/>
      <c r="AR31" s="502"/>
      <c r="AS31" s="502"/>
      <c r="AT31" s="502"/>
      <c r="AU31" s="502"/>
      <c r="AV31" s="502"/>
      <c r="AW31" s="502"/>
      <c r="AX31" s="502"/>
      <c r="AY31" s="502"/>
      <c r="AZ31" s="502"/>
      <c r="BI31" s="182">
        <v>0</v>
      </c>
    </row>
    <row customHeight="1" ht="18.75" hidden="1">
      <c r="S32" s="500" t="s">
        <v>501</v>
      </c>
      <c r="T32" s="500"/>
      <c r="U32" s="501"/>
      <c r="V32" s="503" t="str">
        <f>IF(TITLE_DATE_PR_CHANGE="",IF(TITLE_DATE_PR="","",TITLE_DATE_PR),TITLE_DATE_PR_CHANGE)</f>
        <v/>
      </c>
      <c r="W32" s="503"/>
      <c r="X32" s="503"/>
      <c r="Y32" s="503"/>
      <c r="Z32" s="503"/>
      <c r="AA32" s="503"/>
      <c r="AB32" s="503"/>
      <c r="AD32" s="503" t="str">
        <f>IF(TITLE_DATE_PR_CHANGE="",IF(TITLE_DATE_PR="","",TITLE_DATE_PR),TITLE_DATE_PR_CHANGE)</f>
        <v/>
      </c>
      <c r="AE32" s="503"/>
      <c r="AF32" s="503"/>
      <c r="AG32" s="503"/>
      <c r="AH32" s="503"/>
      <c r="AI32" s="503"/>
      <c r="AJ32" s="503"/>
      <c r="AK32" s="503"/>
      <c r="AL32" s="503"/>
      <c r="AM32" s="503"/>
      <c r="AN32" s="503"/>
      <c r="AO32" s="503"/>
      <c r="AP32" s="503"/>
      <c r="AQ32" s="503"/>
      <c r="AR32" s="503"/>
      <c r="AS32" s="503"/>
      <c r="AT32" s="503"/>
      <c r="AU32" s="503"/>
      <c r="AV32" s="503"/>
      <c r="AW32" s="503"/>
      <c r="AX32" s="503"/>
      <c r="AY32" s="503"/>
      <c r="AZ32" s="503"/>
      <c r="BI32" s="182">
        <v>0</v>
      </c>
    </row>
    <row customHeight="1" ht="18.75" hidden="1">
      <c r="S33" s="500" t="s">
        <v>502</v>
      </c>
      <c r="T33" s="500"/>
      <c r="U33" s="501"/>
      <c r="V33" s="502" t="str">
        <f>IF(TITLE_NUMBER_PR_CHANGE="",IF(TITLE_NUMBER_PR="","",TITLE_NUMBER_PR),TITLE_NUMBER_PR_CHANGE)</f>
        <v/>
      </c>
      <c r="W33" s="502"/>
      <c r="X33" s="502"/>
      <c r="Y33" s="502"/>
      <c r="Z33" s="502"/>
      <c r="AA33" s="502"/>
      <c r="AB33" s="502"/>
      <c r="AD33" s="502" t="str">
        <f>IF(TITLE_NUMBER_PR_CHANGE="",IF(TITLE_NUMBER_PR="","",TITLE_NUMBER_PR),TITLE_NUMBER_PR_CHANGE)</f>
        <v/>
      </c>
      <c r="AE33" s="502"/>
      <c r="AF33" s="502"/>
      <c r="AG33" s="502"/>
      <c r="AH33" s="502"/>
      <c r="AI33" s="502"/>
      <c r="AJ33" s="502"/>
      <c r="AK33" s="502"/>
      <c r="AL33" s="502"/>
      <c r="AM33" s="502"/>
      <c r="AN33" s="502"/>
      <c r="AO33" s="502"/>
      <c r="AP33" s="502"/>
      <c r="AQ33" s="502"/>
      <c r="AR33" s="502"/>
      <c r="AS33" s="502"/>
      <c r="AT33" s="502"/>
      <c r="AU33" s="502"/>
      <c r="AV33" s="502"/>
      <c r="AW33" s="502"/>
      <c r="AX33" s="502"/>
      <c r="AY33" s="502"/>
      <c r="AZ33" s="502"/>
      <c r="BI33" s="182">
        <v>0</v>
      </c>
    </row>
    <row customHeight="1" ht="18.75" hidden="1">
      <c r="S34" s="500" t="s">
        <v>42</v>
      </c>
      <c r="T34" s="500"/>
      <c r="U34" s="501"/>
      <c r="V34" s="502" t="str">
        <f>IF(TITLE_IST_PUB_CHANGE="",IF(TITLE_IST_PUB="","",TITLE_IST_PUB),TITLE_IST_PUB_CHANGE)</f>
        <v/>
      </c>
      <c r="W34" s="502"/>
      <c r="X34" s="502"/>
      <c r="Y34" s="502"/>
      <c r="Z34" s="502"/>
      <c r="AA34" s="502"/>
      <c r="AB34" s="502"/>
      <c r="AD34" s="502" t="str">
        <f>IF(TITLE_IST_PUB_CHANGE="",IF(TITLE_IST_PUB="","",TITLE_IST_PUB),TITLE_IST_PUB_CHANGE)</f>
        <v/>
      </c>
      <c r="AE34" s="502"/>
      <c r="AF34" s="502"/>
      <c r="AG34" s="502"/>
      <c r="AH34" s="502"/>
      <c r="AI34" s="502"/>
      <c r="AJ34" s="502"/>
      <c r="AK34" s="502"/>
      <c r="AL34" s="502"/>
      <c r="AM34" s="502"/>
      <c r="AN34" s="502"/>
      <c r="AO34" s="502"/>
      <c r="AP34" s="502"/>
      <c r="AQ34" s="502"/>
      <c r="AR34" s="502"/>
      <c r="AS34" s="502"/>
      <c r="AT34" s="502"/>
      <c r="AU34" s="502"/>
      <c r="AV34" s="502"/>
      <c r="AW34" s="502"/>
      <c r="AX34" s="502"/>
      <c r="AY34" s="502"/>
      <c r="AZ34" s="502"/>
      <c r="BI34" s="182">
        <v>0</v>
      </c>
    </row>
    <row customHeight="1" ht="14.25" hidden="1">
      <c r="Q35" s="608"/>
      <c r="R35" s="497"/>
      <c r="S35" s="498"/>
      <c r="T35" s="101"/>
      <c r="U35" s="101"/>
      <c r="V35" s="499"/>
      <c r="W35" s="499"/>
      <c r="X35" s="499"/>
      <c r="Y35" s="499"/>
      <c r="Z35" s="499"/>
      <c r="AA35" s="499"/>
      <c r="AB35" s="499"/>
      <c r="AC35" s="499"/>
      <c r="AD35" s="499"/>
      <c r="AE35" s="499"/>
      <c r="AF35" s="499"/>
      <c r="AG35" s="499"/>
      <c r="AH35" s="499"/>
      <c r="AI35" s="499"/>
      <c r="AJ35" s="499"/>
      <c r="AK35" s="499"/>
      <c r="AL35" s="499"/>
      <c r="AM35" s="499"/>
      <c r="AN35" s="499"/>
      <c r="AO35" s="499"/>
      <c r="AP35" s="499"/>
      <c r="AQ35" s="499"/>
      <c r="AR35" s="499"/>
      <c r="AS35" s="499"/>
      <c r="AT35" s="499"/>
      <c r="AU35" s="499"/>
      <c r="AV35" s="499"/>
      <c r="AW35" s="499"/>
      <c r="AX35" s="499"/>
      <c r="AY35" s="499"/>
      <c r="AZ35" s="499"/>
      <c r="BA35" s="499"/>
      <c r="BI35" s="79">
        <v>0</v>
      </c>
    </row>
    <row customHeight="1" ht="18.75" hidden="1">
      <c r="S36" s="500" t="s">
        <v>501</v>
      </c>
      <c r="T36" s="500"/>
      <c r="U36" s="501"/>
      <c r="V36" s="503" t="str">
        <f>IF(TITLE_DATE_PR_CHANGE="",IF(TITLE_DATE_PR="","",TITLE_DATE_PR),TITLE_DATE_PR_CHANGE)</f>
        <v/>
      </c>
      <c r="W36" s="503"/>
      <c r="X36" s="503"/>
      <c r="Y36" s="503"/>
      <c r="Z36" s="503"/>
      <c r="AA36" s="503"/>
      <c r="AB36" s="503"/>
      <c r="AD36" s="503" t="str">
        <f>IF(TITLE_DATE_PR_CHANGE="",IF(TITLE_DATE_PR="","",TITLE_DATE_PR),TITLE_DATE_PR_CHANGE)</f>
        <v/>
      </c>
      <c r="AE36" s="503"/>
      <c r="AF36" s="503"/>
      <c r="AG36" s="503"/>
      <c r="AH36" s="503"/>
      <c r="AI36" s="503"/>
      <c r="AJ36" s="503"/>
      <c r="AK36" s="503"/>
      <c r="AL36" s="503"/>
      <c r="AM36" s="503"/>
      <c r="AN36" s="503"/>
      <c r="AO36" s="503"/>
      <c r="AP36" s="503"/>
      <c r="AQ36" s="503"/>
      <c r="AR36" s="503"/>
      <c r="AS36" s="503"/>
      <c r="AT36" s="503"/>
      <c r="AU36" s="503"/>
      <c r="AV36" s="503"/>
      <c r="AW36" s="503"/>
      <c r="AX36" s="503"/>
      <c r="AY36" s="503"/>
      <c r="AZ36" s="503"/>
      <c r="BI36" s="182">
        <v>0</v>
      </c>
    </row>
    <row customHeight="1" ht="18.75" hidden="1">
      <c r="S37" s="500" t="s">
        <v>502</v>
      </c>
      <c r="T37" s="500"/>
      <c r="U37" s="501"/>
      <c r="V37" s="502" t="str">
        <f>IF(TITLE_NUMBER_PR_CHANGE="",IF(TITLE_NUMBER_PR="","",TITLE_NUMBER_PR),TITLE_NUMBER_PR_CHANGE)</f>
        <v/>
      </c>
      <c r="W37" s="502"/>
      <c r="X37" s="502"/>
      <c r="Y37" s="502"/>
      <c r="Z37" s="502"/>
      <c r="AA37" s="502"/>
      <c r="AB37" s="502"/>
      <c r="AD37" s="502" t="str">
        <f>IF(TITLE_NUMBER_PR_CHANGE="",IF(TITLE_NUMBER_PR="","",TITLE_NUMBER_PR),TITLE_NUMBER_PR_CHANGE)</f>
        <v/>
      </c>
      <c r="AE37" s="502"/>
      <c r="AF37" s="502"/>
      <c r="AG37" s="502"/>
      <c r="AH37" s="502"/>
      <c r="AI37" s="502"/>
      <c r="AJ37" s="502"/>
      <c r="AK37" s="502"/>
      <c r="AL37" s="502"/>
      <c r="AM37" s="502"/>
      <c r="AN37" s="502"/>
      <c r="AO37" s="502"/>
      <c r="AP37" s="502"/>
      <c r="AQ37" s="502"/>
      <c r="AR37" s="502"/>
      <c r="AS37" s="502"/>
      <c r="AT37" s="502"/>
      <c r="AU37" s="502"/>
      <c r="AV37" s="502"/>
      <c r="AW37" s="502"/>
      <c r="AX37" s="502"/>
      <c r="AY37" s="502"/>
      <c r="AZ37" s="502"/>
      <c r="BI37" s="182">
        <v>0</v>
      </c>
    </row>
    <row customHeight="1" ht="0">
      <c r="AC38" s="138" t="s">
        <v>505</v>
      </c>
      <c r="BA38" s="138" t="s">
        <v>505</v>
      </c>
      <c r="BI38" s="182">
        <v>0</v>
      </c>
    </row>
    <row customHeight="1" ht="14.699999999999998">
      <c r="Q39" s="608"/>
      <c r="R39" s="497"/>
      <c r="S39" s="498"/>
      <c r="T39" s="101"/>
      <c r="U39" s="504"/>
      <c r="V39" s="505"/>
      <c r="W39" s="505"/>
      <c r="X39" s="505"/>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I39" s="79">
        <v>14</v>
      </c>
    </row>
    <row customHeight="1" ht="14.699999999999998">
      <c r="Q40" s="608"/>
      <c r="R40" s="497"/>
      <c r="S40" s="152" t="s">
        <v>378</v>
      </c>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t="s">
        <v>379</v>
      </c>
      <c r="BI40" s="79">
        <v>14</v>
      </c>
    </row>
    <row customHeight="1" ht="14.699999999999998">
      <c r="Q41" s="608"/>
      <c r="R41" s="497"/>
      <c r="S41" s="449" t="s">
        <v>87</v>
      </c>
      <c r="T41" s="326" t="s">
        <v>585</v>
      </c>
      <c r="U41" s="506"/>
      <c r="V41" s="507" t="s">
        <v>507</v>
      </c>
      <c r="W41" s="508"/>
      <c r="X41" s="508"/>
      <c r="Y41" s="508"/>
      <c r="Z41" s="508"/>
      <c r="AA41" s="508"/>
      <c r="AB41" s="509"/>
      <c r="AC41" s="510" t="s">
        <v>508</v>
      </c>
      <c r="AD41" s="610" t="s">
        <v>602</v>
      </c>
      <c r="AE41" s="538"/>
      <c r="AF41" s="538"/>
      <c r="AG41" s="611"/>
      <c r="AH41" s="610" t="s">
        <v>603</v>
      </c>
      <c r="AI41" s="538"/>
      <c r="AJ41" s="538"/>
      <c r="AK41" s="611"/>
      <c r="AL41" s="610" t="s">
        <v>604</v>
      </c>
      <c r="AM41" s="538"/>
      <c r="AN41" s="538"/>
      <c r="AO41" s="611"/>
      <c r="AP41" s="610" t="s">
        <v>589</v>
      </c>
      <c r="AQ41" s="538"/>
      <c r="AR41" s="538"/>
      <c r="AS41" s="611"/>
      <c r="AT41" s="507" t="s">
        <v>507</v>
      </c>
      <c r="AU41" s="508"/>
      <c r="AV41" s="508"/>
      <c r="AW41" s="508"/>
      <c r="AX41" s="508"/>
      <c r="AY41" s="508"/>
      <c r="AZ41" s="509"/>
      <c r="BA41" s="510" t="s">
        <v>508</v>
      </c>
      <c r="BB41" s="511" t="s">
        <v>510</v>
      </c>
      <c r="BC41" s="152"/>
      <c r="BI41" s="79">
        <v>14</v>
      </c>
    </row>
    <row customHeight="1" ht="35.699999999999996">
      <c r="Q42" s="608"/>
      <c r="R42" s="497"/>
      <c r="S42" s="449"/>
      <c r="T42" s="326"/>
      <c r="U42" s="512"/>
      <c r="V42" s="288" t="s">
        <v>590</v>
      </c>
      <c r="W42" s="289"/>
      <c r="X42" s="288" t="s">
        <v>591</v>
      </c>
      <c r="Y42" s="289"/>
      <c r="Z42" s="288" t="s">
        <v>592</v>
      </c>
      <c r="AA42" s="579"/>
      <c r="AB42" s="289"/>
      <c r="AC42" s="514"/>
      <c r="AD42" s="613"/>
      <c r="AE42" s="614"/>
      <c r="AF42" s="614"/>
      <c r="AG42" s="615"/>
      <c r="AH42" s="613"/>
      <c r="AI42" s="614"/>
      <c r="AJ42" s="614"/>
      <c r="AK42" s="615"/>
      <c r="AL42" s="613"/>
      <c r="AM42" s="614"/>
      <c r="AN42" s="614"/>
      <c r="AO42" s="615"/>
      <c r="AP42" s="613"/>
      <c r="AQ42" s="614"/>
      <c r="AR42" s="614"/>
      <c r="AS42" s="615"/>
      <c r="AT42" s="288" t="s">
        <v>605</v>
      </c>
      <c r="AU42" s="289"/>
      <c r="AV42" s="288" t="s">
        <v>606</v>
      </c>
      <c r="AW42" s="289"/>
      <c r="AX42" s="288" t="s">
        <v>592</v>
      </c>
      <c r="AY42" s="579"/>
      <c r="AZ42" s="289"/>
      <c r="BA42" s="514"/>
      <c r="BB42" s="515"/>
      <c r="BC42" s="152"/>
      <c r="BI42" s="79">
        <v>34</v>
      </c>
    </row>
    <row customHeight="1" ht="14.699999999999998">
      <c r="Q43" s="608"/>
      <c r="R43" s="497"/>
      <c r="S43" s="449"/>
      <c r="T43" s="326"/>
      <c r="U43" s="512"/>
      <c r="V43" s="294"/>
      <c r="W43" s="295"/>
      <c r="X43" s="294"/>
      <c r="Y43" s="295"/>
      <c r="Z43" s="294"/>
      <c r="AA43" s="580"/>
      <c r="AB43" s="295"/>
      <c r="AC43" s="514"/>
      <c r="AD43" s="613"/>
      <c r="AE43" s="614"/>
      <c r="AF43" s="614"/>
      <c r="AG43" s="615"/>
      <c r="AH43" s="613"/>
      <c r="AI43" s="614"/>
      <c r="AJ43" s="614"/>
      <c r="AK43" s="615"/>
      <c r="AL43" s="613"/>
      <c r="AM43" s="614"/>
      <c r="AN43" s="614"/>
      <c r="AO43" s="615"/>
      <c r="AP43" s="613"/>
      <c r="AQ43" s="614"/>
      <c r="AR43" s="614"/>
      <c r="AS43" s="615"/>
      <c r="AT43" s="294"/>
      <c r="AU43" s="295"/>
      <c r="AV43" s="294"/>
      <c r="AW43" s="295"/>
      <c r="AX43" s="294"/>
      <c r="AY43" s="580"/>
      <c r="AZ43" s="295"/>
      <c r="BA43" s="514"/>
      <c r="BB43" s="515"/>
      <c r="BC43" s="152"/>
      <c r="BI43" s="79">
        <v>14</v>
      </c>
    </row>
    <row customHeight="1" ht="14.699999999999998">
      <c r="B44" s="218" t="s">
        <v>221</v>
      </c>
      <c r="C44" s="218" t="s">
        <v>222</v>
      </c>
      <c r="D44" s="218" t="s">
        <v>223</v>
      </c>
      <c r="E44" s="462" t="s">
        <v>515</v>
      </c>
      <c r="F44" s="462" t="s">
        <v>516</v>
      </c>
      <c r="G44" s="462" t="s">
        <v>517</v>
      </c>
      <c r="H44" s="462" t="s">
        <v>518</v>
      </c>
      <c r="I44" s="462" t="s">
        <v>519</v>
      </c>
      <c r="J44" s="462" t="s">
        <v>520</v>
      </c>
      <c r="K44" s="462" t="s">
        <v>521</v>
      </c>
      <c r="L44" s="462" t="s">
        <v>496</v>
      </c>
      <c r="Q44" s="608"/>
      <c r="R44" s="497"/>
      <c r="S44" s="449"/>
      <c r="T44" s="326"/>
      <c r="U44" s="516"/>
      <c r="V44" s="326" t="s">
        <v>556</v>
      </c>
      <c r="W44" s="326" t="s">
        <v>557</v>
      </c>
      <c r="X44" s="326" t="s">
        <v>556</v>
      </c>
      <c r="Y44" s="326" t="s">
        <v>557</v>
      </c>
      <c r="Z44" s="246" t="s">
        <v>524</v>
      </c>
      <c r="AA44" s="388" t="s">
        <v>525</v>
      </c>
      <c r="AB44" s="390"/>
      <c r="AC44" s="517"/>
      <c r="AD44" s="619"/>
      <c r="AE44" s="620"/>
      <c r="AF44" s="620"/>
      <c r="AG44" s="621"/>
      <c r="AH44" s="619"/>
      <c r="AI44" s="620"/>
      <c r="AJ44" s="620"/>
      <c r="AK44" s="621"/>
      <c r="AL44" s="619"/>
      <c r="AM44" s="620"/>
      <c r="AN44" s="620"/>
      <c r="AO44" s="621"/>
      <c r="AP44" s="619"/>
      <c r="AQ44" s="620"/>
      <c r="AR44" s="620"/>
      <c r="AS44" s="621"/>
      <c r="AT44" s="326" t="s">
        <v>556</v>
      </c>
      <c r="AU44" s="326" t="s">
        <v>557</v>
      </c>
      <c r="AV44" s="326" t="s">
        <v>556</v>
      </c>
      <c r="AW44" s="326" t="s">
        <v>557</v>
      </c>
      <c r="AX44" s="246" t="s">
        <v>524</v>
      </c>
      <c r="AY44" s="388" t="s">
        <v>525</v>
      </c>
      <c r="AZ44" s="390"/>
      <c r="BA44" s="517"/>
      <c r="BB44" s="518"/>
      <c r="BC44" s="152"/>
      <c r="BI44" s="79">
        <v>14</v>
      </c>
    </row>
    <row customHeight="1" ht="11.25" hidden="1">
      <c r="Q45" s="520"/>
      <c r="R45" s="520">
        <v>1</v>
      </c>
      <c r="S45" s="521" t="s">
        <v>98</v>
      </c>
      <c r="T45" s="522" t="s">
        <v>101</v>
      </c>
      <c r="U45" s="523" t="str">
        <f>OFFSET(U45,0,-1)</f>
        <v>2</v>
      </c>
      <c r="V45" s="524">
        <f>OFFSET(V45,0,-1)+1</f>
        <v>3</v>
      </c>
      <c r="W45" s="524">
        <f>OFFSET(W45,0,-1)+1</f>
        <v>4</v>
      </c>
      <c r="X45" s="524">
        <f>OFFSET(X45,0,-1)+1</f>
        <v>5</v>
      </c>
      <c r="Y45" s="524">
        <f>OFFSET(Y45,0,-1)+1</f>
        <v>6</v>
      </c>
      <c r="Z45" s="524">
        <f>OFFSET(Z45,0,-1)+1</f>
        <v>7</v>
      </c>
      <c r="AA45" s="524">
        <f>OFFSET(AA45,0,-1)+1</f>
        <v>8</v>
      </c>
      <c r="AB45" s="524"/>
      <c r="AC45" s="524">
        <f>OFFSET(AC45,0,-2)+1</f>
        <v>9</v>
      </c>
      <c r="AD45" s="524">
        <f>OFFSET(AD45,0,-1)+1</f>
        <v>10</v>
      </c>
      <c r="AE45" s="524"/>
      <c r="AF45" s="524"/>
      <c r="AG45" s="524"/>
      <c r="AH45" s="524"/>
      <c r="AI45" s="524"/>
      <c r="AJ45" s="524"/>
      <c r="AK45" s="524"/>
      <c r="AL45" s="524"/>
      <c r="AM45" s="524"/>
      <c r="AN45" s="524"/>
      <c r="AO45" s="524"/>
      <c r="AP45" s="524"/>
      <c r="AQ45" s="524"/>
      <c r="AR45" s="524"/>
      <c r="AS45" s="524"/>
      <c r="AT45" s="524"/>
      <c r="AU45" s="524"/>
      <c r="AV45" s="524"/>
      <c r="AW45" s="524">
        <f>OFFSET(AW45,0,-1)+1</f>
        <v>1</v>
      </c>
      <c r="AX45" s="524">
        <f>OFFSET(AX45,0,-1)+1</f>
        <v>2</v>
      </c>
      <c r="AY45" s="524">
        <f>OFFSET(AY45,0,-1)+1</f>
        <v>3</v>
      </c>
      <c r="AZ45" s="524"/>
      <c r="BA45" s="524">
        <f>OFFSET(BA45,0,-2)+1</f>
        <v>4</v>
      </c>
      <c r="BB45" s="523">
        <f>OFFSET(BB45,0,-1)</f>
        <v>4</v>
      </c>
      <c r="BC45" s="524">
        <f>OFFSET(BC45,0,-1)+1</f>
        <v>5</v>
      </c>
      <c r="BI45" s="403">
        <v>0</v>
      </c>
    </row>
    <row customHeight="1" ht="22.049999999999997">
      <c r="A46" s="525" t="s">
        <v>354</v>
      </c>
      <c r="E46" s="447">
        <v>1</v>
      </c>
      <c r="R46" s="448"/>
      <c r="S46" s="449">
        <f>INDEX(PT_DIFFERENTIATION_NUM_NTAR,MATCH(A46,PT_DIFFERENTIATION_NTAR_ID,0))</f>
        <v>0</v>
      </c>
      <c r="T46" s="450" t="s">
        <v>209</v>
      </c>
      <c r="U46" s="451"/>
      <c r="V46" s="453"/>
      <c r="W46" s="453"/>
      <c r="X46" s="453"/>
      <c r="Y46" s="453"/>
      <c r="Z46" s="453"/>
      <c r="AA46" s="453"/>
      <c r="AB46" s="453"/>
      <c r="AC46" s="454"/>
      <c r="AD46" s="452" t="str">
        <f>INDEX(PT_DIFFERENTIATION_NTAR,MATCH(A46,PT_DIFFERENTIATION_NTAR_ID,0))</f>
        <v/>
      </c>
      <c r="AE46" s="453"/>
      <c r="AF46" s="453"/>
      <c r="AG46" s="453"/>
      <c r="AH46" s="453"/>
      <c r="AI46" s="453"/>
      <c r="AJ46" s="453"/>
      <c r="AK46" s="453"/>
      <c r="AL46" s="453"/>
      <c r="AM46" s="453"/>
      <c r="AN46" s="453"/>
      <c r="AO46" s="453"/>
      <c r="AP46" s="453"/>
      <c r="AQ46" s="453"/>
      <c r="AR46" s="453"/>
      <c r="AS46" s="453"/>
      <c r="AT46" s="453"/>
      <c r="AU46" s="453"/>
      <c r="AV46" s="453"/>
      <c r="AW46" s="453"/>
      <c r="AX46" s="453"/>
      <c r="AY46" s="453"/>
      <c r="AZ46" s="453"/>
      <c r="BA46" s="453"/>
      <c r="BB46" s="454"/>
      <c r="BC46"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1" t="str">
        <f>IF(T46="","",T46)</f>
        <v>Наименование тарифа</v>
      </c>
      <c r="BI46" s="79">
        <v>21</v>
      </c>
    </row>
    <row customHeight="1" ht="22.049999999999997">
      <c r="A47" s="525" t="s">
        <v>354</v>
      </c>
      <c r="B47" s="525" t="s">
        <v>355</v>
      </c>
      <c r="E47" s="456"/>
      <c r="F47" s="447">
        <v>1</v>
      </c>
      <c r="Q47" s="583"/>
      <c r="R47" s="458"/>
      <c r="S47" s="449" t="str">
        <f>INDEX(PT_DIFFERENTIATION_NUM_TER,MATCH(B47,PT_DIFFERENTIATION_TER_ID,0))</f>
        <v>.</v>
      </c>
      <c r="T47" s="459" t="s">
        <v>475</v>
      </c>
      <c r="U47" s="451"/>
      <c r="V47" s="453"/>
      <c r="W47" s="453"/>
      <c r="X47" s="453"/>
      <c r="Y47" s="453"/>
      <c r="Z47" s="453"/>
      <c r="AA47" s="453"/>
      <c r="AB47" s="453"/>
      <c r="AC47" s="454"/>
      <c r="AD47" s="452" t="str">
        <f>INDEX(PT_DIFFERENTIATION_TER,MATCH(B47,PT_DIFFERENTIATION_TER_ID,0))</f>
        <v/>
      </c>
      <c r="AE47" s="453"/>
      <c r="AF47" s="453"/>
      <c r="AG47" s="453"/>
      <c r="AH47" s="453"/>
      <c r="AI47" s="453"/>
      <c r="AJ47" s="453"/>
      <c r="AK47" s="453"/>
      <c r="AL47" s="453"/>
      <c r="AM47" s="453"/>
      <c r="AN47" s="453"/>
      <c r="AO47" s="453"/>
      <c r="AP47" s="453"/>
      <c r="AQ47" s="453"/>
      <c r="AR47" s="453"/>
      <c r="AS47" s="453"/>
      <c r="AT47" s="453"/>
      <c r="AU47" s="453"/>
      <c r="AV47" s="453"/>
      <c r="AW47" s="453"/>
      <c r="AX47" s="453"/>
      <c r="AY47" s="453"/>
      <c r="AZ47" s="453"/>
      <c r="BA47" s="453"/>
      <c r="BB47" s="454"/>
      <c r="BC47" s="455" t="s">
        <v>476</v>
      </c>
      <c r="BF47" s="151" t="str">
        <f>IF(T47="","",T47)</f>
        <v>Территория действия тарифа</v>
      </c>
      <c r="BI47" s="79">
        <v>21</v>
      </c>
    </row>
    <row customHeight="1" ht="35.699999999999996">
      <c r="A48" s="525" t="s">
        <v>354</v>
      </c>
      <c r="B48" s="525" t="s">
        <v>355</v>
      </c>
      <c r="C48" s="525" t="s">
        <v>356</v>
      </c>
      <c r="E48" s="456"/>
      <c r="F48" s="456"/>
      <c r="G48" s="447">
        <v>1</v>
      </c>
      <c r="Q48" s="583"/>
      <c r="R48" s="458"/>
      <c r="S48" s="449" t="str">
        <f>INDEX(PT_DIFFERENTIATION_NUM_CS,MATCH(C48,PT_DIFFERENTIATION_CS_ID,0))</f>
        <v>..</v>
      </c>
      <c r="T48" s="460" t="s">
        <v>594</v>
      </c>
      <c r="U48" s="451"/>
      <c r="V48" s="453"/>
      <c r="W48" s="453"/>
      <c r="X48" s="453"/>
      <c r="Y48" s="453"/>
      <c r="Z48" s="453"/>
      <c r="AA48" s="453"/>
      <c r="AB48" s="453"/>
      <c r="AC48" s="454"/>
      <c r="AD48" s="452" t="str">
        <f>INDEX(PT_DIFFERENTIATION_CS,MATCH(C48,PT_DIFFERENTIATION_CS_ID,0))</f>
        <v/>
      </c>
      <c r="AE48" s="453"/>
      <c r="AF48" s="453"/>
      <c r="AG48" s="453"/>
      <c r="AH48" s="453"/>
      <c r="AI48" s="453"/>
      <c r="AJ48" s="453"/>
      <c r="AK48" s="453"/>
      <c r="AL48" s="453"/>
      <c r="AM48" s="453"/>
      <c r="AN48" s="453"/>
      <c r="AO48" s="453"/>
      <c r="AP48" s="453"/>
      <c r="AQ48" s="453"/>
      <c r="AR48" s="453"/>
      <c r="AS48" s="453"/>
      <c r="AT48" s="453"/>
      <c r="AU48" s="453"/>
      <c r="AV48" s="453"/>
      <c r="AW48" s="453"/>
      <c r="AX48" s="453"/>
      <c r="AY48" s="453"/>
      <c r="AZ48" s="453"/>
      <c r="BA48" s="453"/>
      <c r="BB48" s="454"/>
      <c r="BC48" s="455" t="s">
        <v>595</v>
      </c>
      <c r="BF48" s="151" t="str">
        <f>IF(T48="","",T48)</f>
        <v>Наименование централизованной системы водоотведения</v>
      </c>
      <c r="BI48" s="79">
        <v>34</v>
      </c>
    </row>
    <row customHeight="1" ht="0">
      <c r="A49" s="135" t="s">
        <v>354</v>
      </c>
      <c r="B49" s="135" t="s">
        <v>355</v>
      </c>
      <c r="C49" s="135" t="s">
        <v>356</v>
      </c>
      <c r="D49" s="135" t="s">
        <v>607</v>
      </c>
      <c r="E49" s="456"/>
      <c r="F49" s="456"/>
      <c r="G49" s="456"/>
      <c r="H49" s="447">
        <v>1</v>
      </c>
      <c r="Q49" s="643"/>
      <c r="R49" s="468"/>
      <c r="S49" s="330"/>
      <c r="T49" s="644"/>
      <c r="U49" s="541"/>
      <c r="V49" s="543"/>
      <c r="W49" s="543"/>
      <c r="X49" s="543"/>
      <c r="Y49" s="543"/>
      <c r="Z49" s="543"/>
      <c r="AA49" s="543"/>
      <c r="AB49" s="543"/>
      <c r="AC49" s="544"/>
      <c r="AD49" s="542"/>
      <c r="AE49" s="543"/>
      <c r="AF49" s="543"/>
      <c r="AG49" s="543"/>
      <c r="AH49" s="543"/>
      <c r="AI49" s="543"/>
      <c r="AJ49" s="543"/>
      <c r="AK49" s="543"/>
      <c r="AL49" s="543"/>
      <c r="AM49" s="543"/>
      <c r="AN49" s="543"/>
      <c r="AO49" s="543"/>
      <c r="AP49" s="543"/>
      <c r="AQ49" s="543"/>
      <c r="AR49" s="543"/>
      <c r="AS49" s="543"/>
      <c r="AT49" s="543"/>
      <c r="AU49" s="543"/>
      <c r="AV49" s="543"/>
      <c r="AW49" s="543"/>
      <c r="AX49" s="543"/>
      <c r="AY49" s="543"/>
      <c r="AZ49" s="543"/>
      <c r="BA49" s="543"/>
      <c r="BB49" s="544"/>
      <c r="BC49" s="545" t="s">
        <v>480</v>
      </c>
      <c r="BF49" s="151" t="str">
        <f>IF(T49="","",T49)</f>
        <v/>
      </c>
      <c r="BI49" s="138">
        <v>0</v>
      </c>
    </row>
    <row customHeight="1" ht="0">
      <c r="A50" s="135" t="s">
        <v>354</v>
      </c>
      <c r="B50" s="135" t="s">
        <v>355</v>
      </c>
      <c r="C50" s="135" t="s">
        <v>356</v>
      </c>
      <c r="D50" s="135" t="s">
        <v>607</v>
      </c>
      <c r="E50" s="456"/>
      <c r="F50" s="456"/>
      <c r="G50" s="456"/>
      <c r="H50" s="456"/>
      <c r="I50" s="162" t="str">
        <f>S49&amp;".1"</f>
        <v>.1</v>
      </c>
      <c r="L50" s="550" t="s">
        <v>481</v>
      </c>
      <c r="P50" s="136">
        <v>1</v>
      </c>
      <c r="R50" s="463"/>
      <c r="S50" s="330"/>
      <c r="T50" s="540"/>
      <c r="U50" s="541"/>
      <c r="V50" s="543"/>
      <c r="W50" s="543"/>
      <c r="X50" s="543"/>
      <c r="Y50" s="543"/>
      <c r="Z50" s="543"/>
      <c r="AA50" s="543"/>
      <c r="AB50" s="543"/>
      <c r="AC50" s="544"/>
      <c r="AD50" s="542"/>
      <c r="AE50" s="543"/>
      <c r="AF50" s="543"/>
      <c r="AG50" s="543"/>
      <c r="AH50" s="543"/>
      <c r="AI50" s="543"/>
      <c r="AJ50" s="543"/>
      <c r="AK50" s="543"/>
      <c r="AL50" s="543"/>
      <c r="AM50" s="543"/>
      <c r="AN50" s="543"/>
      <c r="AO50" s="543"/>
      <c r="AP50" s="543"/>
      <c r="AQ50" s="543"/>
      <c r="AR50" s="543"/>
      <c r="AS50" s="543"/>
      <c r="AT50" s="543"/>
      <c r="AU50" s="543"/>
      <c r="AV50" s="543"/>
      <c r="AW50" s="543"/>
      <c r="AX50" s="543"/>
      <c r="AY50" s="543"/>
      <c r="AZ50" s="543"/>
      <c r="BA50" s="543"/>
      <c r="BB50" s="544"/>
      <c r="BC50" s="545"/>
      <c r="BF50" s="151" t="str">
        <f>IF(T50="","",T50)</f>
        <v/>
      </c>
      <c r="BI50" s="138">
        <v>0</v>
      </c>
    </row>
    <row customHeight="1" ht="0">
      <c r="A51" s="135" t="s">
        <v>354</v>
      </c>
      <c r="B51" s="135" t="s">
        <v>355</v>
      </c>
      <c r="C51" s="135" t="s">
        <v>356</v>
      </c>
      <c r="D51" s="135" t="s">
        <v>607</v>
      </c>
      <c r="E51" s="456"/>
      <c r="F51" s="456"/>
      <c r="G51" s="456"/>
      <c r="H51" s="456"/>
      <c r="I51" s="467"/>
      <c r="J51" s="162" t="str">
        <f>S49&amp;".1"</f>
        <v>.1</v>
      </c>
      <c r="Q51" s="136">
        <v>1</v>
      </c>
      <c r="R51" s="468"/>
      <c r="S51" s="330"/>
      <c r="T51" s="584"/>
      <c r="U51" s="541"/>
      <c r="V51" s="543"/>
      <c r="W51" s="543"/>
      <c r="X51" s="543"/>
      <c r="Y51" s="543"/>
      <c r="Z51" s="543"/>
      <c r="AA51" s="543"/>
      <c r="AB51" s="543"/>
      <c r="AC51" s="544"/>
      <c r="AD51" s="542"/>
      <c r="AE51" s="543"/>
      <c r="AF51" s="543"/>
      <c r="AG51" s="543"/>
      <c r="AH51" s="543"/>
      <c r="AI51" s="543"/>
      <c r="AJ51" s="543"/>
      <c r="AK51" s="543"/>
      <c r="AL51" s="543"/>
      <c r="AM51" s="543"/>
      <c r="AN51" s="651"/>
      <c r="AO51" s="651"/>
      <c r="AP51" s="543"/>
      <c r="AQ51" s="543"/>
      <c r="AR51" s="543"/>
      <c r="AS51" s="543"/>
      <c r="AT51" s="543"/>
      <c r="AU51" s="543"/>
      <c r="AV51" s="543"/>
      <c r="AW51" s="543"/>
      <c r="AX51" s="543"/>
      <c r="AY51" s="543"/>
      <c r="AZ51" s="543"/>
      <c r="BA51" s="543"/>
      <c r="BB51" s="544"/>
      <c r="BC51" s="545"/>
      <c r="BF51" s="151" t="str">
        <f>IF(T51="","",T51)</f>
        <v/>
      </c>
      <c r="BI51" s="138">
        <v>0</v>
      </c>
    </row>
    <row customHeight="1" ht="11.549999999999999">
      <c r="A52" s="525" t="s">
        <v>354</v>
      </c>
      <c r="B52" s="525" t="s">
        <v>355</v>
      </c>
      <c r="C52" s="525" t="s">
        <v>356</v>
      </c>
      <c r="D52" s="525" t="s">
        <v>607</v>
      </c>
      <c r="E52" s="456"/>
      <c r="F52" s="456"/>
      <c r="G52" s="456"/>
      <c r="H52" s="456"/>
      <c r="I52" s="467"/>
      <c r="J52" s="467"/>
      <c r="K52" s="162" t="str">
        <f>S48&amp;".1"</f>
        <v>...1</v>
      </c>
      <c r="R52" s="468">
        <v>1</v>
      </c>
      <c r="S52" s="551" t="str">
        <f>$K52</f>
        <v>...1</v>
      </c>
      <c r="T52" s="638"/>
      <c r="U52" s="451"/>
      <c r="V52" s="471"/>
      <c r="W52" s="473"/>
      <c r="X52" s="471"/>
      <c r="Y52" s="473"/>
      <c r="Z52" s="474"/>
      <c r="AA52" s="214" t="s">
        <v>61</v>
      </c>
      <c r="AB52" s="474"/>
      <c r="AC52" s="214" t="s">
        <v>61</v>
      </c>
      <c r="AD52" s="299" t="s">
        <v>61</v>
      </c>
      <c r="AE52" s="587"/>
      <c r="AF52" s="324">
        <v>1</v>
      </c>
      <c r="AG52" s="639"/>
      <c r="AH52" s="214" t="s">
        <v>61</v>
      </c>
      <c r="AI52" s="587"/>
      <c r="AJ52" s="324">
        <v>1</v>
      </c>
      <c r="AK52" s="96" t="s">
        <v>22</v>
      </c>
      <c r="AL52" s="214" t="s">
        <v>61</v>
      </c>
      <c r="AM52" s="288"/>
      <c r="AN52" s="324">
        <v>1</v>
      </c>
      <c r="AO52" s="645"/>
      <c r="AP52" s="646" t="s">
        <v>61</v>
      </c>
      <c r="AQ52" s="588"/>
      <c r="AR52" s="324">
        <v>1</v>
      </c>
      <c r="AS52" s="106" t="s">
        <v>22</v>
      </c>
      <c r="AT52" s="471"/>
      <c r="AU52" s="473"/>
      <c r="AV52" s="471"/>
      <c r="AW52" s="473"/>
      <c r="AX52" s="474"/>
      <c r="AY52" s="214" t="s">
        <v>61</v>
      </c>
      <c r="AZ52" s="474"/>
      <c r="BA52" s="214" t="s">
        <v>61</v>
      </c>
      <c r="BB52" s="527"/>
      <c r="BC52" s="475" t="s">
        <v>579</v>
      </c>
      <c r="BF52" s="151" t="str">
        <f>IF(T52="","",T52)</f>
        <v/>
      </c>
      <c r="BI52" s="79">
        <v>11</v>
      </c>
    </row>
    <row customHeight="1" ht="11.549999999999999">
      <c r="E53" s="456"/>
      <c r="F53" s="456"/>
      <c r="G53" s="456"/>
      <c r="H53" s="456"/>
      <c r="I53" s="467"/>
      <c r="J53" s="467"/>
      <c r="K53" s="162"/>
      <c r="R53" s="468"/>
      <c r="S53" s="589"/>
      <c r="T53" s="647"/>
      <c r="U53" s="451"/>
      <c r="V53" s="575"/>
      <c r="W53" s="593"/>
      <c r="X53" s="575"/>
      <c r="Y53" s="593"/>
      <c r="Z53" s="575"/>
      <c r="AA53" s="575"/>
      <c r="AB53" s="575"/>
      <c r="AC53" s="575"/>
      <c r="AD53" s="305"/>
      <c r="AE53" s="587"/>
      <c r="AF53" s="324"/>
      <c r="AG53" s="639"/>
      <c r="AH53" s="214"/>
      <c r="AI53" s="587"/>
      <c r="AJ53" s="324"/>
      <c r="AK53" s="96"/>
      <c r="AL53" s="214"/>
      <c r="AM53" s="294"/>
      <c r="AN53" s="324"/>
      <c r="AO53" s="645"/>
      <c r="AP53" s="648"/>
      <c r="AQ53" s="592"/>
      <c r="AR53" s="176"/>
      <c r="AS53" s="176" t="s">
        <v>580</v>
      </c>
      <c r="AT53" s="575"/>
      <c r="AU53" s="593"/>
      <c r="AV53" s="575"/>
      <c r="AW53" s="593"/>
      <c r="AX53" s="575"/>
      <c r="AY53" s="575"/>
      <c r="AZ53" s="575"/>
      <c r="BA53" s="575"/>
      <c r="BB53" s="591"/>
      <c r="BC53" s="478"/>
      <c r="BI53" s="79">
        <v>11</v>
      </c>
    </row>
    <row customHeight="1" ht="11.549999999999999">
      <c r="A54" s="525" t="s">
        <v>354</v>
      </c>
      <c r="E54" s="456"/>
      <c r="F54" s="456"/>
      <c r="G54" s="456"/>
      <c r="H54" s="456"/>
      <c r="I54" s="467"/>
      <c r="J54" s="467"/>
      <c r="K54" s="162"/>
      <c r="R54" s="468"/>
      <c r="S54" s="589"/>
      <c r="T54" s="647"/>
      <c r="U54" s="451"/>
      <c r="V54" s="575"/>
      <c r="W54" s="593"/>
      <c r="X54" s="575"/>
      <c r="Y54" s="593"/>
      <c r="Z54" s="575"/>
      <c r="AA54" s="575"/>
      <c r="AB54" s="575"/>
      <c r="AC54" s="575"/>
      <c r="AD54" s="305"/>
      <c r="AE54" s="587"/>
      <c r="AF54" s="324"/>
      <c r="AG54" s="639"/>
      <c r="AH54" s="214"/>
      <c r="AI54" s="587"/>
      <c r="AJ54" s="324"/>
      <c r="AK54" s="96"/>
      <c r="AL54" s="214"/>
      <c r="AM54" s="592"/>
      <c r="AN54" s="649"/>
      <c r="AO54" s="649" t="s">
        <v>600</v>
      </c>
      <c r="AP54" s="176"/>
      <c r="AQ54" s="176"/>
      <c r="AR54" s="176"/>
      <c r="AS54" s="575"/>
      <c r="AT54" s="575"/>
      <c r="AU54" s="593"/>
      <c r="AV54" s="575"/>
      <c r="AW54" s="593"/>
      <c r="AX54" s="575"/>
      <c r="AY54" s="575"/>
      <c r="AZ54" s="575"/>
      <c r="BA54" s="575"/>
      <c r="BB54" s="591"/>
      <c r="BC54" s="478"/>
      <c r="BI54" s="79">
        <v>11</v>
      </c>
    </row>
    <row customHeight="1" ht="11.549999999999999">
      <c r="A55" s="525" t="s">
        <v>354</v>
      </c>
      <c r="E55" s="456"/>
      <c r="F55" s="456"/>
      <c r="G55" s="456"/>
      <c r="H55" s="456"/>
      <c r="I55" s="467"/>
      <c r="J55" s="467"/>
      <c r="K55" s="162"/>
      <c r="R55" s="468"/>
      <c r="S55" s="589"/>
      <c r="T55" s="647"/>
      <c r="U55" s="451"/>
      <c r="V55" s="575"/>
      <c r="W55" s="593"/>
      <c r="X55" s="575"/>
      <c r="Y55" s="593"/>
      <c r="Z55" s="575"/>
      <c r="AA55" s="575"/>
      <c r="AB55" s="575"/>
      <c r="AC55" s="575"/>
      <c r="AD55" s="305"/>
      <c r="AE55" s="587"/>
      <c r="AF55" s="324"/>
      <c r="AG55" s="639"/>
      <c r="AH55" s="214"/>
      <c r="AI55" s="595"/>
      <c r="AJ55" s="167"/>
      <c r="AK55" s="415" t="s">
        <v>601</v>
      </c>
      <c r="AL55" s="575"/>
      <c r="AM55" s="575"/>
      <c r="AN55" s="575"/>
      <c r="AO55" s="575"/>
      <c r="AP55" s="575"/>
      <c r="AQ55" s="575"/>
      <c r="AR55" s="575"/>
      <c r="AS55" s="575"/>
      <c r="AT55" s="575"/>
      <c r="AU55" s="593"/>
      <c r="AV55" s="575"/>
      <c r="AW55" s="593"/>
      <c r="AX55" s="575"/>
      <c r="AY55" s="575"/>
      <c r="AZ55" s="575"/>
      <c r="BA55" s="575"/>
      <c r="BB55" s="591"/>
      <c r="BC55" s="478"/>
      <c r="BI55" s="79">
        <v>11</v>
      </c>
    </row>
    <row customHeight="1" ht="11.549999999999999">
      <c r="A56" s="525" t="s">
        <v>354</v>
      </c>
      <c r="B56" s="525" t="s">
        <v>355</v>
      </c>
      <c r="C56" s="525" t="s">
        <v>356</v>
      </c>
      <c r="D56" s="525" t="s">
        <v>607</v>
      </c>
      <c r="E56" s="456"/>
      <c r="F56" s="456"/>
      <c r="G56" s="456"/>
      <c r="H56" s="456"/>
      <c r="I56" s="467"/>
      <c r="J56" s="467"/>
      <c r="K56" s="162"/>
      <c r="R56" s="468"/>
      <c r="S56" s="561"/>
      <c r="T56" s="650"/>
      <c r="U56" s="451"/>
      <c r="V56" s="575"/>
      <c r="W56" s="576" t="str">
        <f>Z52&amp;"-"&amp;AB52</f>
        <v>-</v>
      </c>
      <c r="X56" s="575"/>
      <c r="Y56" s="576" t="str">
        <f>AB52&amp;"-"&amp;AD52</f>
        <v>-да</v>
      </c>
      <c r="Z56" s="575"/>
      <c r="AA56" s="575"/>
      <c r="AB56" s="575"/>
      <c r="AC56" s="575"/>
      <c r="AD56" s="210"/>
      <c r="AE56" s="598"/>
      <c r="AF56" s="599"/>
      <c r="AG56" s="176" t="s">
        <v>583</v>
      </c>
      <c r="AH56" s="575"/>
      <c r="AI56" s="575"/>
      <c r="AJ56" s="575"/>
      <c r="AK56" s="575"/>
      <c r="AL56" s="575"/>
      <c r="AM56" s="575"/>
      <c r="AN56" s="575"/>
      <c r="AO56" s="575"/>
      <c r="AP56" s="575"/>
      <c r="AQ56" s="575"/>
      <c r="AR56" s="575"/>
      <c r="AS56" s="575"/>
      <c r="AT56" s="575"/>
      <c r="AU56" s="576" t="str">
        <f>AX52&amp;"-"&amp;AZ52</f>
        <v>-</v>
      </c>
      <c r="AV56" s="575"/>
      <c r="AW56" s="576" t="str">
        <f>AZ52&amp;"-"&amp;BB52</f>
        <v>-</v>
      </c>
      <c r="AX56" s="575"/>
      <c r="AY56" s="575"/>
      <c r="AZ56" s="575"/>
      <c r="BA56" s="575"/>
      <c r="BB56" s="597" t="str">
        <f>BE52&amp;"-"&amp;BG52</f>
        <v>-</v>
      </c>
      <c r="BC56" s="478"/>
      <c r="BF56" s="151" t="str">
        <f>IF(T56="","",T56)</f>
        <v/>
      </c>
      <c r="BI56" s="79">
        <v>11</v>
      </c>
    </row>
    <row customHeight="1" ht="11.549999999999999">
      <c r="A57" s="525" t="s">
        <v>354</v>
      </c>
      <c r="B57" s="525" t="s">
        <v>355</v>
      </c>
      <c r="C57" s="525" t="s">
        <v>356</v>
      </c>
      <c r="D57" s="525" t="s">
        <v>607</v>
      </c>
      <c r="E57" s="456"/>
      <c r="F57" s="456"/>
      <c r="G57" s="456"/>
      <c r="H57" s="456"/>
      <c r="I57" s="467"/>
      <c r="J57" s="162"/>
      <c r="R57" s="463"/>
      <c r="S57" s="479"/>
      <c r="T57" s="483" t="s">
        <v>546</v>
      </c>
      <c r="U57" s="204"/>
      <c r="V57" s="204"/>
      <c r="W57" s="204"/>
      <c r="X57" s="204"/>
      <c r="Y57" s="204"/>
      <c r="Z57" s="204"/>
      <c r="AA57" s="204"/>
      <c r="AB57" s="204"/>
      <c r="AC57" s="481"/>
      <c r="AD57" s="623"/>
      <c r="AE57" s="204"/>
      <c r="AF57" s="204"/>
      <c r="AG57" s="204"/>
      <c r="AH57" s="204"/>
      <c r="AI57" s="204"/>
      <c r="AJ57" s="204"/>
      <c r="AK57" s="204"/>
      <c r="AL57" s="204"/>
      <c r="AM57" s="204"/>
      <c r="AN57" s="204"/>
      <c r="AO57" s="204"/>
      <c r="AP57" s="204"/>
      <c r="AQ57" s="204"/>
      <c r="AR57" s="204"/>
      <c r="AS57" s="204"/>
      <c r="AT57" s="204"/>
      <c r="AU57" s="204"/>
      <c r="AV57" s="204"/>
      <c r="AW57" s="204"/>
      <c r="AX57" s="204"/>
      <c r="AY57" s="204"/>
      <c r="AZ57" s="204"/>
      <c r="BA57" s="204"/>
      <c r="BB57" s="481"/>
      <c r="BC57" s="482"/>
      <c r="BF57" s="151" t="str">
        <f>IF(T57="","",T57)</f>
        <v>Добавить строку</v>
      </c>
      <c r="BI57" s="79">
        <v>11</v>
      </c>
    </row>
    <row customHeight="1" ht="0">
      <c r="A58" s="135" t="s">
        <v>354</v>
      </c>
      <c r="B58" s="135" t="s">
        <v>355</v>
      </c>
      <c r="C58" s="135" t="s">
        <v>356</v>
      </c>
      <c r="D58" s="135" t="s">
        <v>607</v>
      </c>
      <c r="E58" s="456"/>
      <c r="F58" s="456"/>
      <c r="G58" s="456"/>
      <c r="H58" s="456"/>
      <c r="I58" s="162"/>
      <c r="R58" s="463"/>
      <c r="S58" s="546"/>
      <c r="T58" s="547"/>
      <c r="U58" s="548"/>
      <c r="V58" s="548"/>
      <c r="W58" s="548"/>
      <c r="X58" s="548"/>
      <c r="Y58" s="548"/>
      <c r="Z58" s="548"/>
      <c r="AA58" s="548"/>
      <c r="AB58" s="548"/>
      <c r="AC58" s="548"/>
      <c r="AD58" s="548"/>
      <c r="AE58" s="548"/>
      <c r="AF58" s="548"/>
      <c r="AG58" s="548"/>
      <c r="AH58" s="548"/>
      <c r="AI58" s="548"/>
      <c r="AJ58" s="548"/>
      <c r="AK58" s="548"/>
      <c r="AL58" s="548"/>
      <c r="AM58" s="548"/>
      <c r="AN58" s="548"/>
      <c r="AO58" s="548"/>
      <c r="AP58" s="548"/>
      <c r="AQ58" s="548"/>
      <c r="AR58" s="548"/>
      <c r="AS58" s="548"/>
      <c r="AT58" s="548"/>
      <c r="AU58" s="548"/>
      <c r="AV58" s="548"/>
      <c r="AW58" s="548"/>
      <c r="AX58" s="548"/>
      <c r="AY58" s="548"/>
      <c r="AZ58" s="548"/>
      <c r="BA58" s="548"/>
      <c r="BB58" s="548"/>
      <c r="BC58" s="549"/>
      <c r="BF58" s="151" t="str">
        <f>IF(T58="","",T58)</f>
        <v/>
      </c>
      <c r="BI58" s="138">
        <v>0</v>
      </c>
    </row>
    <row customHeight="1" ht="0">
      <c r="A59" s="135" t="s">
        <v>354</v>
      </c>
      <c r="B59" s="135" t="s">
        <v>355</v>
      </c>
      <c r="C59" s="135" t="s">
        <v>356</v>
      </c>
      <c r="D59" s="135" t="s">
        <v>607</v>
      </c>
      <c r="E59" s="456"/>
      <c r="F59" s="456"/>
      <c r="G59" s="456"/>
      <c r="H59" s="447"/>
      <c r="R59" s="600"/>
      <c r="S59" s="546"/>
      <c r="T59" s="547"/>
      <c r="U59" s="548"/>
      <c r="V59" s="548"/>
      <c r="W59" s="548"/>
      <c r="X59" s="548"/>
      <c r="Y59" s="548"/>
      <c r="Z59" s="548"/>
      <c r="AA59" s="548"/>
      <c r="AB59" s="548"/>
      <c r="AC59" s="548"/>
      <c r="AD59" s="548"/>
      <c r="AE59" s="548"/>
      <c r="AF59" s="548"/>
      <c r="AG59" s="548"/>
      <c r="AH59" s="548"/>
      <c r="AI59" s="548"/>
      <c r="AJ59" s="548"/>
      <c r="AK59" s="548"/>
      <c r="AL59" s="548"/>
      <c r="AM59" s="548"/>
      <c r="AN59" s="548"/>
      <c r="AO59" s="548"/>
      <c r="AP59" s="548"/>
      <c r="AQ59" s="548"/>
      <c r="AR59" s="548"/>
      <c r="AS59" s="548"/>
      <c r="AT59" s="548"/>
      <c r="AU59" s="548"/>
      <c r="AV59" s="548"/>
      <c r="AW59" s="548"/>
      <c r="AX59" s="548"/>
      <c r="AY59" s="548"/>
      <c r="AZ59" s="548"/>
      <c r="BA59" s="548"/>
      <c r="BB59" s="548"/>
      <c r="BC59" s="549"/>
      <c r="BF59" s="151" t="str">
        <f>IF(T59="","",T59)</f>
        <v/>
      </c>
      <c r="BI59" s="138">
        <v>0</v>
      </c>
    </row>
    <row customHeight="1" ht="0">
      <c r="A60" s="135" t="s">
        <v>354</v>
      </c>
      <c r="B60" s="135" t="s">
        <v>355</v>
      </c>
      <c r="C60" s="135" t="s">
        <v>356</v>
      </c>
      <c r="E60" s="456"/>
      <c r="F60" s="456"/>
      <c r="G60" s="447"/>
      <c r="BF60" s="151" t="str">
        <f>IF(T60="","",T60)</f>
        <v/>
      </c>
      <c r="BI60" s="138">
        <v>0</v>
      </c>
    </row>
    <row customHeight="1" ht="0">
      <c r="A61" s="135" t="s">
        <v>354</v>
      </c>
      <c r="B61" s="135" t="s">
        <v>355</v>
      </c>
      <c r="E61" s="456"/>
      <c r="F61" s="447"/>
      <c r="T61" s="491" t="s">
        <v>493</v>
      </c>
      <c r="BF61" s="151" t="str">
        <f>IF(T61="","",T61)</f>
        <v>Добавить централизованную систему для дифференциации</v>
      </c>
      <c r="BI61" s="138">
        <v>0</v>
      </c>
    </row>
    <row customHeight="1" ht="0">
      <c r="A62" s="135" t="s">
        <v>354</v>
      </c>
      <c r="E62" s="447"/>
      <c r="T62" s="491" t="s">
        <v>494</v>
      </c>
      <c r="BF62" s="151" t="str">
        <f>IF(T62="","",T62)</f>
        <v>Добавить территорию для дифференциации</v>
      </c>
      <c r="BI62" s="138">
        <v>0</v>
      </c>
    </row>
    <row customHeight="1" ht="0">
      <c r="T63" s="491" t="s">
        <v>526</v>
      </c>
      <c r="BF63" s="151" t="str">
        <f>IF(T63="","",T63)</f>
        <v>Добавить наименование тарифа</v>
      </c>
      <c r="BI63" s="138">
        <v>0</v>
      </c>
    </row>
    <row customHeight="1" ht="11.549999999999999">
      <c r="BI64" s="79">
        <v>11</v>
      </c>
    </row>
    <row customHeight="1" ht="14.699999999999998">
      <c r="BI65" s="79">
        <v>14</v>
      </c>
    </row>
    <row customHeight="1" ht="14.699999999999998">
      <c r="BI66" s="79">
        <v>14</v>
      </c>
    </row>
    <row customHeight="1" ht="14.699999999999998">
      <c r="BI67" s="79">
        <v>14</v>
      </c>
    </row>
    <row customHeight="1" ht="14.699999999999998">
      <c r="BI68" s="79">
        <v>14</v>
      </c>
    </row>
    <row customHeight="1" ht="14.25" hidden="1">
      <c r="A69" s="100" t="s">
        <v>81</v>
      </c>
      <c r="B69" s="100">
        <v>0</v>
      </c>
      <c r="C69" s="100">
        <v>0</v>
      </c>
      <c r="D69" s="100">
        <v>0</v>
      </c>
      <c r="E69" s="100">
        <v>0</v>
      </c>
      <c r="F69" s="100">
        <v>0</v>
      </c>
      <c r="G69" s="100">
        <v>0</v>
      </c>
      <c r="H69" s="100">
        <v>0</v>
      </c>
      <c r="I69" s="100">
        <v>0</v>
      </c>
      <c r="J69" s="100">
        <v>0</v>
      </c>
      <c r="K69" s="100">
        <v>0</v>
      </c>
      <c r="L69" s="170">
        <v>0</v>
      </c>
      <c r="M69" s="104">
        <v>0</v>
      </c>
      <c r="N69" s="104">
        <v>0</v>
      </c>
      <c r="O69" s="104">
        <v>0</v>
      </c>
      <c r="P69" s="104">
        <v>0</v>
      </c>
      <c r="Q69" s="625">
        <v>0</v>
      </c>
      <c r="R69" s="531">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8">
        <v>10</v>
      </c>
      <c r="BE69" s="138">
        <v>10</v>
      </c>
      <c r="BF69" s="138">
        <v>10</v>
      </c>
      <c r="BG69" s="138">
        <v>10</v>
      </c>
      <c r="BH69" s="138">
        <v>10</v>
      </c>
      <c r="BI69" s="7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80800F-B695-D3CE-7651-0.1CE7C73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4052" width="10.57421875" hidden="1"/>
    <col min="2" max="2" style="4053" width="11.00390625" hidden="1" customWidth="1"/>
    <col min="3" max="3" style="4054" width="10.57421875" hidden="1"/>
    <col min="4" max="4" style="4055" width="11.8515625" hidden="1" customWidth="1"/>
    <col min="5" max="5" style="4056" width="10.00390625" hidden="1" customWidth="1"/>
    <col min="6" max="6" style="4057" width="8.7109375" hidden="1" customWidth="1"/>
    <col min="7" max="7" style="4058" width="7.57421875" hidden="1" customWidth="1"/>
    <col min="8" max="8" style="4059" width="11.421875" hidden="1" customWidth="1"/>
    <col min="9" max="9" style="4060" width="14.140625" hidden="1" customWidth="1"/>
    <col min="10" max="10" style="4061" width="9.8515625" hidden="1" customWidth="1"/>
    <col min="11" max="11" style="4062" width="14.7109375" hidden="1" customWidth="1"/>
    <col min="12" max="12" style="4063" width="19.140625" hidden="1" customWidth="1"/>
    <col min="13" max="13" style="4064" width="12.28125" hidden="1" customWidth="1"/>
    <col min="14" max="14" style="4065" width="12.28125" hidden="1" customWidth="1"/>
    <col min="15" max="15" style="4066" width="23.421875" hidden="1" customWidth="1"/>
    <col min="16" max="16" style="4067" width="3.00390625" customWidth="1"/>
    <col min="17" max="17" style="4068" width="3.00390625" customWidth="1"/>
    <col min="18" max="18" style="4069" width="3.00390625" customWidth="1"/>
    <col min="19" max="19" style="4070" width="12.00390625" customWidth="1"/>
    <col min="20" max="20" style="4071" width="35.00390625" customWidth="1"/>
    <col min="21" max="21" style="4072" width="0.140625" customWidth="1"/>
    <col min="22" max="22" style="4073" width="19.7109375" hidden="1" customWidth="1"/>
    <col min="23" max="23" style="4074" width="19.7109375" hidden="1" customWidth="1"/>
    <col min="24" max="24" style="4075" width="19.7109375" hidden="1" customWidth="1"/>
    <col min="25" max="25" style="4076" width="19.7109375" hidden="1" customWidth="1"/>
    <col min="26" max="26" style="4077" width="19.7109375" hidden="1" customWidth="1"/>
    <col min="27" max="27" style="4078" width="19.7109375" hidden="1" customWidth="1"/>
    <col min="28" max="28" style="4079" width="19.7109375" hidden="1" customWidth="1"/>
    <col min="29" max="29" style="4080" width="11.7109375" hidden="1" customWidth="1"/>
    <col min="30" max="30" style="4081" width="3.7109375" hidden="1" customWidth="1"/>
    <col min="31" max="31" style="4082" width="11.7109375" hidden="1" customWidth="1"/>
    <col min="32" max="32" style="4083" width="8.57421875" hidden="1" customWidth="1"/>
    <col min="33" max="33" style="4084" width="19.7109375" customWidth="1"/>
    <col min="34" max="34" style="4085" width="19.00390625" customWidth="1"/>
    <col min="35" max="35" style="4086" width="19.00390625" customWidth="1"/>
    <col min="36" max="36" style="4087" width="19.00390625" customWidth="1"/>
    <col min="37" max="37" style="4088" width="19.00390625" customWidth="1"/>
    <col min="38" max="38" style="4089" width="19.00390625" customWidth="1"/>
    <col min="39" max="39" style="4090" width="19.00390625" customWidth="1"/>
    <col min="40" max="40" style="4091" width="11.00390625" customWidth="1"/>
    <col min="41" max="41" style="4092" width="3.7109375" customWidth="1"/>
    <col min="42" max="42" style="4093" width="11.00390625" customWidth="1"/>
    <col min="43" max="43" style="4094" width="8.57421875" hidden="1" customWidth="1"/>
    <col min="44" max="44" style="4095" width="4.00390625" customWidth="1"/>
    <col min="45" max="45" style="4096" width="115.00390625" customWidth="1"/>
    <col min="46" max="46" style="4097" width="10.00390625" customWidth="1"/>
    <col min="47" max="47" style="4098" width="10.00390625" customWidth="1"/>
    <col min="48" max="48" style="4099" width="10.00390625" customWidth="1"/>
    <col min="49" max="49" style="4100" width="10.00390625" customWidth="1"/>
    <col min="50" max="50" style="4101" width="10.00390625" customWidth="1"/>
    <col min="51" max="51" style="4102" width="10.57421875" hidden="1"/>
  </cols>
  <sheetData>
    <row customHeight="1" ht="22.5" hidden="1">
      <c r="AY1" s="79" t="s">
        <v>14</v>
      </c>
    </row>
    <row customHeight="1" ht="23.25" hidden="1">
      <c r="E2" s="447">
        <v>1</v>
      </c>
      <c r="R2" s="448"/>
      <c r="S2" s="449">
        <f>INDEX(PT_DIFFERENTIATION_NUM_NTAR,MATCH(A2,PT_DIFFERENTIATION_NTAR_ID,0))</f>
      </c>
      <c r="T2" s="450" t="s">
        <v>209</v>
      </c>
      <c r="U2" s="451"/>
      <c r="V2" s="452"/>
      <c r="W2" s="453"/>
      <c r="X2" s="453"/>
      <c r="Y2" s="453"/>
      <c r="Z2" s="453"/>
      <c r="AA2" s="453"/>
      <c r="AB2" s="453"/>
      <c r="AC2" s="453"/>
      <c r="AD2" s="453"/>
      <c r="AE2" s="453"/>
      <c r="AF2" s="454"/>
      <c r="AG2" s="452">
        <f>INDEX(PT_DIFFERENTIATION_NTAR,MATCH(A2,PT_DIFFERENTIATION_NTAR_ID,0))</f>
      </c>
      <c r="AH2" s="453"/>
      <c r="AI2" s="453"/>
      <c r="AJ2" s="453"/>
      <c r="AK2" s="453"/>
      <c r="AL2" s="453"/>
      <c r="AM2" s="453"/>
      <c r="AN2" s="453"/>
      <c r="AO2" s="453"/>
      <c r="AP2" s="453"/>
      <c r="AQ2" s="453"/>
      <c r="AR2" s="454"/>
      <c r="AS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151" t="str">
        <f>IF(T2="","",T2)</f>
        <v>Наименование тарифа</v>
      </c>
      <c r="AY2" s="79">
        <v>0</v>
      </c>
    </row>
    <row customHeight="1" ht="23.25" hidden="1">
      <c r="E3" s="456"/>
      <c r="F3" s="447">
        <v>1</v>
      </c>
      <c r="Q3" s="457"/>
      <c r="R3" s="458"/>
      <c r="S3" s="449">
        <f>INDEX(PT_DIFFERENTIATION_NUM_TER,MATCH(B3,PT_DIFFERENTIATION_TER_ID,0))</f>
      </c>
      <c r="T3" s="459" t="s">
        <v>475</v>
      </c>
      <c r="U3" s="451"/>
      <c r="V3" s="452"/>
      <c r="W3" s="453"/>
      <c r="X3" s="453"/>
      <c r="Y3" s="453"/>
      <c r="Z3" s="453"/>
      <c r="AA3" s="453"/>
      <c r="AB3" s="453"/>
      <c r="AC3" s="453"/>
      <c r="AD3" s="453"/>
      <c r="AE3" s="453"/>
      <c r="AF3" s="454"/>
      <c r="AG3" s="452">
        <f>INDEX(PT_DIFFERENTIATION_TER,MATCH(B3,PT_DIFFERENTIATION_TER_ID,0))</f>
      </c>
      <c r="AH3" s="453"/>
      <c r="AI3" s="453"/>
      <c r="AJ3" s="453"/>
      <c r="AK3" s="453"/>
      <c r="AL3" s="453"/>
      <c r="AM3" s="453"/>
      <c r="AN3" s="453"/>
      <c r="AO3" s="453"/>
      <c r="AP3" s="453"/>
      <c r="AQ3" s="453"/>
      <c r="AR3" s="454"/>
      <c r="AS3" s="455" t="s">
        <v>476</v>
      </c>
      <c r="AV3" s="151" t="str">
        <f>IF(T3="","",T3)</f>
        <v>Территория действия тарифа</v>
      </c>
      <c r="AY3" s="79">
        <v>0</v>
      </c>
    </row>
    <row customHeight="1" ht="23.25" hidden="1">
      <c r="E4" s="456"/>
      <c r="F4" s="456"/>
      <c r="G4" s="447">
        <v>1</v>
      </c>
      <c r="Q4" s="457"/>
      <c r="R4" s="458"/>
      <c r="S4" s="449">
        <f>INDEX(PT_DIFFERENTIATION_NUM_CS,MATCH(C4,PT_DIFFERENTIATION_CS_ID,0))</f>
      </c>
      <c r="T4" s="460" t="s">
        <v>608</v>
      </c>
      <c r="U4" s="451"/>
      <c r="V4" s="452"/>
      <c r="W4" s="453"/>
      <c r="X4" s="453"/>
      <c r="Y4" s="453"/>
      <c r="Z4" s="453"/>
      <c r="AA4" s="453"/>
      <c r="AB4" s="453"/>
      <c r="AC4" s="453"/>
      <c r="AD4" s="453"/>
      <c r="AE4" s="453"/>
      <c r="AF4" s="454"/>
      <c r="AG4" s="452">
        <f>INDEX(PT_DIFFERENTIATION_CS,MATCH(C4,PT_DIFFERENTIATION_CS_ID,0))</f>
      </c>
      <c r="AH4" s="453"/>
      <c r="AI4" s="453"/>
      <c r="AJ4" s="453"/>
      <c r="AK4" s="453"/>
      <c r="AL4" s="453"/>
      <c r="AM4" s="453"/>
      <c r="AN4" s="453"/>
      <c r="AO4" s="453"/>
      <c r="AP4" s="453"/>
      <c r="AQ4" s="453"/>
      <c r="AR4" s="454"/>
      <c r="AS4" s="455" t="s">
        <v>609</v>
      </c>
      <c r="AV4" s="151" t="str">
        <f>IF(T4="","",T4)</f>
        <v>Наименование централизованной системы горячего водоснабжения</v>
      </c>
      <c r="AY4" s="79">
        <v>0</v>
      </c>
    </row>
    <row customHeight="1" ht="23.25" hidden="1">
      <c r="E5" s="456"/>
      <c r="F5" s="456"/>
      <c r="G5" s="456"/>
      <c r="H5" s="456"/>
      <c r="I5" s="162">
        <f>S4&amp;".1"</f>
      </c>
      <c r="P5" s="136">
        <v>1</v>
      </c>
      <c r="R5" s="463"/>
      <c r="S5" s="449">
        <f>$I5</f>
      </c>
      <c r="T5" s="464" t="s">
        <v>561</v>
      </c>
      <c r="U5" s="451"/>
      <c r="V5" s="626"/>
      <c r="W5" s="627"/>
      <c r="X5" s="627"/>
      <c r="Y5" s="627"/>
      <c r="Z5" s="627"/>
      <c r="AA5" s="627"/>
      <c r="AB5" s="627"/>
      <c r="AC5" s="627"/>
      <c r="AD5" s="627"/>
      <c r="AE5" s="627"/>
      <c r="AF5" s="628"/>
      <c r="AG5" s="629"/>
      <c r="AH5" s="630"/>
      <c r="AI5" s="630"/>
      <c r="AJ5" s="630"/>
      <c r="AK5" s="630"/>
      <c r="AL5" s="630"/>
      <c r="AM5" s="630"/>
      <c r="AN5" s="630"/>
      <c r="AO5" s="630"/>
      <c r="AP5" s="630"/>
      <c r="AQ5" s="630"/>
      <c r="AR5" s="631"/>
      <c r="AS5" s="455" t="s">
        <v>562</v>
      </c>
      <c r="AV5" s="151" t="str">
        <f>IF(T5="","",T5)</f>
        <v>Наименование признака дифференциации</v>
      </c>
      <c r="AY5" s="79">
        <v>0</v>
      </c>
    </row>
    <row customHeight="1" ht="23.25" hidden="1">
      <c r="E6" s="456"/>
      <c r="F6" s="456"/>
      <c r="G6" s="456"/>
      <c r="H6" s="456"/>
      <c r="I6" s="467"/>
      <c r="J6" s="162">
        <f>I5&amp;".1"</f>
      </c>
      <c r="L6" s="462" t="s">
        <v>484</v>
      </c>
      <c r="Q6" s="136">
        <v>1</v>
      </c>
      <c r="R6" s="468"/>
      <c r="S6" s="449">
        <f>$J6</f>
      </c>
      <c r="T6" s="469" t="s">
        <v>485</v>
      </c>
      <c r="U6" s="451"/>
      <c r="V6" s="405"/>
      <c r="W6" s="465"/>
      <c r="X6" s="465"/>
      <c r="Y6" s="465"/>
      <c r="Z6" s="465"/>
      <c r="AA6" s="465"/>
      <c r="AB6" s="465"/>
      <c r="AC6" s="465"/>
      <c r="AD6" s="465"/>
      <c r="AE6" s="465"/>
      <c r="AF6" s="466"/>
      <c r="AG6" s="405"/>
      <c r="AH6" s="465"/>
      <c r="AI6" s="465"/>
      <c r="AJ6" s="465"/>
      <c r="AK6" s="465"/>
      <c r="AL6" s="465"/>
      <c r="AM6" s="465"/>
      <c r="AN6" s="465"/>
      <c r="AO6" s="465"/>
      <c r="AP6" s="465"/>
      <c r="AQ6" s="465"/>
      <c r="AR6" s="466"/>
      <c r="AS6" s="570" t="s">
        <v>563</v>
      </c>
      <c r="AV6" s="151" t="str">
        <f>IF(T6="","",T6)</f>
        <v>Группа потребителей</v>
      </c>
      <c r="AY6" s="79">
        <v>0</v>
      </c>
    </row>
    <row customHeight="1" ht="23.25" hidden="1">
      <c r="E7" s="456"/>
      <c r="F7" s="456"/>
      <c r="G7" s="456"/>
      <c r="H7" s="456"/>
      <c r="I7" s="467"/>
      <c r="J7" s="467"/>
      <c r="K7" s="162">
        <f>J6&amp;".1"</f>
      </c>
      <c r="R7" s="468">
        <v>1</v>
      </c>
      <c r="S7" s="449">
        <f>$K7</f>
      </c>
      <c r="T7" s="632"/>
      <c r="U7" s="451"/>
      <c r="V7" s="471"/>
      <c r="W7" s="471"/>
      <c r="X7" s="471"/>
      <c r="Y7" s="471"/>
      <c r="Z7" s="471"/>
      <c r="AA7" s="471"/>
      <c r="AB7" s="471"/>
      <c r="AC7" s="474"/>
      <c r="AD7" s="214" t="s">
        <v>61</v>
      </c>
      <c r="AE7" s="474"/>
      <c r="AF7" s="214" t="s">
        <v>61</v>
      </c>
      <c r="AG7" s="471"/>
      <c r="AH7" s="471"/>
      <c r="AI7" s="471"/>
      <c r="AJ7" s="471"/>
      <c r="AK7" s="471"/>
      <c r="AL7" s="471"/>
      <c r="AM7" s="471"/>
      <c r="AN7" s="474"/>
      <c r="AO7" s="214" t="s">
        <v>61</v>
      </c>
      <c r="AP7" s="526"/>
      <c r="AQ7" s="214" t="s">
        <v>61</v>
      </c>
      <c r="AR7" s="633"/>
      <c r="AS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138">
        <f>STRCHECKDATE(V8:AR8)</f>
      </c>
      <c r="AV7" s="151" t="str">
        <f>IF(T7="","",T7)</f>
        <v/>
      </c>
      <c r="AY7" s="79">
        <v>0</v>
      </c>
    </row>
    <row customHeight="1" ht="14.25" hidden="1">
      <c r="E8" s="456"/>
      <c r="F8" s="456"/>
      <c r="G8" s="456"/>
      <c r="H8" s="456"/>
      <c r="I8" s="467"/>
      <c r="J8" s="467"/>
      <c r="K8" s="162"/>
      <c r="R8" s="468"/>
      <c r="S8" s="430"/>
      <c r="T8" s="451"/>
      <c r="U8" s="451"/>
      <c r="V8" s="472"/>
      <c r="W8" s="472"/>
      <c r="X8" s="472"/>
      <c r="Y8" s="472"/>
      <c r="Z8" s="472"/>
      <c r="AA8" s="472"/>
      <c r="AB8" s="472"/>
      <c r="AC8" s="477"/>
      <c r="AD8" s="214"/>
      <c r="AE8" s="477"/>
      <c r="AF8" s="214"/>
      <c r="AG8" s="472"/>
      <c r="AH8" s="472"/>
      <c r="AI8" s="472"/>
      <c r="AJ8" s="472"/>
      <c r="AK8" s="472"/>
      <c r="AL8" s="472"/>
      <c r="AM8" s="472"/>
      <c r="AN8" s="477"/>
      <c r="AO8" s="214"/>
      <c r="AP8" s="528"/>
      <c r="AQ8" s="214"/>
      <c r="AR8" s="635"/>
      <c r="AS8" s="634"/>
      <c r="AV8" s="151" t="str">
        <f>IF(T8="","",T8)</f>
        <v/>
      </c>
      <c r="AY8" s="79">
        <v>0</v>
      </c>
    </row>
    <row customHeight="1" ht="21" hidden="1">
      <c r="E9" s="456"/>
      <c r="F9" s="456"/>
      <c r="G9" s="456"/>
      <c r="H9" s="456"/>
      <c r="I9" s="467"/>
      <c r="J9" s="162"/>
      <c r="R9" s="463"/>
      <c r="S9" s="479"/>
      <c r="T9" s="483" t="s">
        <v>564</v>
      </c>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455" t="s">
        <v>565</v>
      </c>
      <c r="AV9" s="151" t="str">
        <f>IF(T9="","",T9)</f>
        <v>Добавить значение признака дифференциации</v>
      </c>
      <c r="AY9" s="79">
        <v>0</v>
      </c>
    </row>
    <row customHeight="1" ht="21" hidden="1">
      <c r="E10" s="456"/>
      <c r="F10" s="456"/>
      <c r="G10" s="456"/>
      <c r="H10" s="456"/>
      <c r="I10" s="162"/>
      <c r="R10" s="463"/>
      <c r="S10" s="479"/>
      <c r="T10" s="486" t="s">
        <v>490</v>
      </c>
      <c r="U10" s="204"/>
      <c r="V10" s="204"/>
      <c r="W10" s="204"/>
      <c r="X10" s="204"/>
      <c r="Y10" s="204"/>
      <c r="Z10" s="204"/>
      <c r="AA10" s="204"/>
      <c r="AB10" s="204"/>
      <c r="AC10" s="204"/>
      <c r="AD10" s="204"/>
      <c r="AE10" s="204"/>
      <c r="AF10" s="484"/>
      <c r="AG10" s="204"/>
      <c r="AH10" s="204"/>
      <c r="AI10" s="204"/>
      <c r="AJ10" s="204"/>
      <c r="AK10" s="204"/>
      <c r="AL10" s="204"/>
      <c r="AM10" s="204"/>
      <c r="AN10" s="204"/>
      <c r="AO10" s="204"/>
      <c r="AP10" s="204"/>
      <c r="AQ10" s="484"/>
      <c r="AR10" s="204"/>
      <c r="AS10" s="636"/>
      <c r="AV10" s="151" t="str">
        <f>IF(T10="","",T10)</f>
        <v>Добавить группу потребителей</v>
      </c>
      <c r="AY10" s="79">
        <v>0</v>
      </c>
    </row>
    <row customHeight="1" ht="21" hidden="1">
      <c r="E11" s="456"/>
      <c r="F11" s="456"/>
      <c r="G11" s="456"/>
      <c r="H11" s="447"/>
      <c r="R11" s="448"/>
      <c r="S11" s="479"/>
      <c r="T11" s="637" t="s">
        <v>566</v>
      </c>
      <c r="U11" s="204"/>
      <c r="V11" s="204"/>
      <c r="W11" s="204"/>
      <c r="X11" s="204"/>
      <c r="Y11" s="204"/>
      <c r="Z11" s="204"/>
      <c r="AA11" s="204"/>
      <c r="AB11" s="204"/>
      <c r="AC11" s="204"/>
      <c r="AD11" s="204"/>
      <c r="AE11" s="204"/>
      <c r="AF11" s="484"/>
      <c r="AG11" s="204"/>
      <c r="AH11" s="204"/>
      <c r="AI11" s="204"/>
      <c r="AJ11" s="204"/>
      <c r="AK11" s="204"/>
      <c r="AL11" s="204"/>
      <c r="AM11" s="204"/>
      <c r="AN11" s="204"/>
      <c r="AO11" s="204"/>
      <c r="AP11" s="204"/>
      <c r="AQ11" s="484"/>
      <c r="AR11" s="204"/>
      <c r="AS11" s="485"/>
      <c r="AV11" s="151" t="str">
        <f>IF(T11="","",T11)</f>
        <v>Добавить наименование признака дифференциации</v>
      </c>
      <c r="AY11" s="79">
        <v>0</v>
      </c>
    </row>
    <row customHeight="1" ht="14.25" hidden="1">
      <c r="E12" s="456"/>
      <c r="F12" s="447"/>
      <c r="T12" s="491" t="s">
        <v>493</v>
      </c>
      <c r="AV12" s="151" t="str">
        <f>IF(T12="","",T12)</f>
        <v>Добавить централизованную систему для дифференциации</v>
      </c>
      <c r="AY12" s="138">
        <v>0</v>
      </c>
    </row>
    <row customHeight="1" ht="14.25" hidden="1">
      <c r="E13" s="447"/>
      <c r="T13" s="491" t="s">
        <v>494</v>
      </c>
      <c r="AV13" s="151" t="str">
        <f>IF(T13="","",T13)</f>
        <v>Добавить территорию для дифференциации</v>
      </c>
      <c r="AY13" s="138">
        <v>0</v>
      </c>
    </row>
    <row customHeight="1" ht="14.25" hidden="1">
      <c r="AY14" s="79">
        <v>0</v>
      </c>
    </row>
    <row customHeight="1" ht="14.25" hidden="1">
      <c r="AG15" s="492"/>
      <c r="AH15" s="492"/>
      <c r="AI15" s="492"/>
      <c r="AJ15" s="492"/>
      <c r="AK15" s="492"/>
      <c r="AL15" s="492"/>
      <c r="AM15" s="492"/>
      <c r="AN15" s="494"/>
      <c r="AO15" s="495" t="s">
        <v>61</v>
      </c>
      <c r="AP15" s="494"/>
      <c r="AQ15" s="495" t="s">
        <v>61</v>
      </c>
      <c r="AY15" s="79">
        <v>0</v>
      </c>
    </row>
    <row customHeight="1" ht="14.25" hidden="1">
      <c r="AG16" s="492"/>
      <c r="AH16" s="492"/>
      <c r="AI16" s="492"/>
      <c r="AJ16" s="492"/>
      <c r="AK16" s="492"/>
      <c r="AL16" s="492"/>
      <c r="AM16" s="492"/>
      <c r="AN16" s="495"/>
      <c r="AO16" s="495"/>
      <c r="AP16" s="495"/>
      <c r="AQ16" s="495"/>
      <c r="AY16" s="79">
        <v>0</v>
      </c>
    </row>
    <row customHeight="1" ht="14.25" hidden="1">
      <c r="AY17" s="79">
        <v>0</v>
      </c>
    </row>
    <row customHeight="1" ht="22.5" hidden="1">
      <c r="O18" s="496" t="s">
        <v>495</v>
      </c>
      <c r="AC18" s="496"/>
      <c r="AE18" s="496"/>
      <c r="AN18" s="496"/>
      <c r="AP18" s="496"/>
      <c r="AY18" s="100">
        <v>0</v>
      </c>
    </row>
    <row customHeight="1" ht="14.25" hidden="1">
      <c r="AY19" s="100">
        <v>0</v>
      </c>
    </row>
    <row customHeight="1" ht="12" hidden="1">
      <c r="O20" s="462" t="s">
        <v>496</v>
      </c>
      <c r="T20" s="100" t="s">
        <v>497</v>
      </c>
      <c r="AD20" s="218" t="s">
        <v>498</v>
      </c>
      <c r="AF20" s="218" t="s">
        <v>499</v>
      </c>
      <c r="AG20" s="100" t="s">
        <v>497</v>
      </c>
      <c r="AO20" s="218" t="s">
        <v>500</v>
      </c>
      <c r="AQ20" s="218" t="s">
        <v>499</v>
      </c>
      <c r="AY20" s="100">
        <v>0</v>
      </c>
    </row>
    <row customHeight="1" ht="14.25" hidden="1">
      <c r="AY21" s="79">
        <v>0</v>
      </c>
    </row>
    <row customHeight="1" ht="14.25" hidden="1">
      <c r="AY22" s="79">
        <v>0</v>
      </c>
    </row>
    <row customHeight="1" ht="14.699999999999998">
      <c r="Q23" s="497"/>
      <c r="R23" s="497"/>
      <c r="S23" s="498"/>
      <c r="T23" s="101"/>
      <c r="U23" s="101"/>
      <c r="AY23" s="79">
        <v>14</v>
      </c>
    </row>
    <row customHeight="1" ht="26.25">
      <c r="Q24" s="497"/>
      <c r="R24" s="497"/>
      <c r="S24" s="4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26"/>
      <c r="U24" s="426"/>
      <c r="V24" s="426"/>
      <c r="W24" s="426"/>
      <c r="X24" s="426"/>
      <c r="Y24" s="426"/>
      <c r="Z24" s="426"/>
      <c r="AA24" s="426"/>
      <c r="AB24" s="426"/>
      <c r="AC24" s="426"/>
      <c r="AD24" s="426"/>
      <c r="AE24" s="426"/>
      <c r="AF24" s="426"/>
      <c r="AG24" s="426"/>
      <c r="AH24" s="426"/>
      <c r="AI24" s="426"/>
      <c r="AJ24" s="426"/>
      <c r="AK24" s="426"/>
      <c r="AL24" s="426"/>
      <c r="AM24" s="426"/>
      <c r="AN24" s="426"/>
      <c r="AO24" s="426"/>
      <c r="AP24" s="426"/>
      <c r="AY24" s="79">
        <v>25</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7"/>
      <c r="AY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J26" s="499"/>
      <c r="AK26" s="499"/>
      <c r="AL26" s="499"/>
      <c r="AM26" s="499"/>
      <c r="AN26" s="499"/>
      <c r="AO26" s="499"/>
      <c r="AP26" s="499"/>
      <c r="AQ26" s="499"/>
      <c r="AY26" s="79">
        <v>0</v>
      </c>
    </row>
    <row customHeight="1" ht="25.5" hidden="1">
      <c r="S27" s="500" t="s">
        <v>41</v>
      </c>
      <c r="T27" s="500"/>
      <c r="U27" s="501"/>
      <c r="V27" s="502" t="str">
        <f>IF(TITLE_NAME_OR_PR_CHANGE="",IF(TITLE_NAME_OR_PR="","",TITLE_NAME_OR_PR),TITLE_NAME_OR_PR_CHANGE)</f>
        <v/>
      </c>
      <c r="W27" s="502"/>
      <c r="X27" s="502"/>
      <c r="Y27" s="502"/>
      <c r="Z27" s="502"/>
      <c r="AA27" s="502"/>
      <c r="AB27" s="502"/>
      <c r="AC27" s="502"/>
      <c r="AD27" s="502"/>
      <c r="AE27" s="502"/>
      <c r="AG27" s="502" t="str">
        <f>IF(TITLE_NAME_OR_PR_CHANGE="",IF(TITLE_NAME_OR_PR="","",TITLE_NAME_OR_PR),TITLE_NAME_OR_PR_CHANGE)</f>
        <v/>
      </c>
      <c r="AH27" s="502"/>
      <c r="AI27" s="502"/>
      <c r="AJ27" s="502"/>
      <c r="AK27" s="502"/>
      <c r="AL27" s="502"/>
      <c r="AM27" s="502"/>
      <c r="AN27" s="502"/>
      <c r="AO27" s="502"/>
      <c r="AP27" s="502"/>
      <c r="AY27" s="182">
        <v>0</v>
      </c>
    </row>
    <row customHeight="1" ht="18.75" hidden="1">
      <c r="S28" s="500" t="s">
        <v>501</v>
      </c>
      <c r="T28" s="500"/>
      <c r="U28" s="501"/>
      <c r="V28" s="503" t="str">
        <f>IF(TITLE_DATE_PR_CHANGE="",IF(TITLE_DATE_PR="","",TITLE_DATE_PR),TITLE_DATE_PR_CHANGE)</f>
        <v/>
      </c>
      <c r="W28" s="503"/>
      <c r="X28" s="503"/>
      <c r="Y28" s="503"/>
      <c r="Z28" s="503"/>
      <c r="AA28" s="503"/>
      <c r="AB28" s="503"/>
      <c r="AC28" s="503"/>
      <c r="AD28" s="503"/>
      <c r="AE28" s="503"/>
      <c r="AG28" s="503" t="str">
        <f>IF(TITLE_DATE_PR_CHANGE="",IF(TITLE_DATE_PR="","",TITLE_DATE_PR),TITLE_DATE_PR_CHANGE)</f>
        <v/>
      </c>
      <c r="AH28" s="503"/>
      <c r="AI28" s="503"/>
      <c r="AJ28" s="503"/>
      <c r="AK28" s="503"/>
      <c r="AL28" s="503"/>
      <c r="AM28" s="503"/>
      <c r="AN28" s="503"/>
      <c r="AO28" s="503"/>
      <c r="AP28" s="503"/>
      <c r="AY28" s="182">
        <v>0</v>
      </c>
    </row>
    <row customHeight="1" ht="18.75" hidden="1">
      <c r="S29" s="500" t="s">
        <v>502</v>
      </c>
      <c r="T29" s="500"/>
      <c r="U29" s="501"/>
      <c r="V29" s="502" t="str">
        <f>IF(TITLE_NUMBER_PR_CHANGE="",IF(TITLE_NUMBER_PR="","",TITLE_NUMBER_PR),TITLE_NUMBER_PR_CHANGE)</f>
        <v/>
      </c>
      <c r="W29" s="502"/>
      <c r="X29" s="502"/>
      <c r="Y29" s="502"/>
      <c r="Z29" s="502"/>
      <c r="AA29" s="502"/>
      <c r="AB29" s="502"/>
      <c r="AC29" s="502"/>
      <c r="AD29" s="502"/>
      <c r="AE29" s="502"/>
      <c r="AG29" s="502" t="str">
        <f>IF(TITLE_NUMBER_PR_CHANGE="",IF(TITLE_NUMBER_PR="","",TITLE_NUMBER_PR),TITLE_NUMBER_PR_CHANGE)</f>
        <v/>
      </c>
      <c r="AH29" s="502"/>
      <c r="AI29" s="502"/>
      <c r="AJ29" s="502"/>
      <c r="AK29" s="502"/>
      <c r="AL29" s="502"/>
      <c r="AM29" s="502"/>
      <c r="AN29" s="502"/>
      <c r="AO29" s="502"/>
      <c r="AP29" s="502"/>
      <c r="AY29" s="182">
        <v>0</v>
      </c>
    </row>
    <row customHeight="1" ht="18.75" hidden="1">
      <c r="S30" s="500" t="s">
        <v>42</v>
      </c>
      <c r="T30" s="500"/>
      <c r="U30" s="501"/>
      <c r="V30" s="502" t="str">
        <f>IF(TITLE_IST_PUB_CHANGE="",IF(TITLE_IST_PUB="","",TITLE_IST_PUB),TITLE_IST_PUB_CHANGE)</f>
        <v/>
      </c>
      <c r="W30" s="502"/>
      <c r="X30" s="502"/>
      <c r="Y30" s="502"/>
      <c r="Z30" s="502"/>
      <c r="AA30" s="502"/>
      <c r="AB30" s="502"/>
      <c r="AC30" s="502"/>
      <c r="AD30" s="502"/>
      <c r="AE30" s="502"/>
      <c r="AG30" s="502" t="str">
        <f>IF(TITLE_IST_PUB_CHANGE="",IF(TITLE_IST_PUB="","",TITLE_IST_PUB),TITLE_IST_PUB_CHANGE)</f>
        <v/>
      </c>
      <c r="AH30" s="502"/>
      <c r="AI30" s="502"/>
      <c r="AJ30" s="502"/>
      <c r="AK30" s="502"/>
      <c r="AL30" s="502"/>
      <c r="AM30" s="502"/>
      <c r="AN30" s="502"/>
      <c r="AO30" s="502"/>
      <c r="AP30" s="502"/>
      <c r="AY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J31" s="499"/>
      <c r="AK31" s="499"/>
      <c r="AL31" s="499"/>
      <c r="AM31" s="499"/>
      <c r="AN31" s="499"/>
      <c r="AO31" s="499"/>
      <c r="AP31" s="499"/>
      <c r="AQ31" s="499"/>
      <c r="AY31" s="79">
        <v>0</v>
      </c>
    </row>
    <row customHeight="1" ht="18.75" hidden="1">
      <c r="S32" s="500" t="s">
        <v>503</v>
      </c>
      <c r="T32" s="500"/>
      <c r="U32" s="501"/>
      <c r="V32" s="503" t="str">
        <f>IF(TITLE_DATE_PR_CHANGE="",IF(TITLE_DATE_PR="","",TITLE_DATE_PR),TITLE_DATE_PR_CHANGE)</f>
        <v/>
      </c>
      <c r="W32" s="503"/>
      <c r="X32" s="503"/>
      <c r="Y32" s="503"/>
      <c r="Z32" s="503"/>
      <c r="AA32" s="503"/>
      <c r="AB32" s="503"/>
      <c r="AC32" s="503"/>
      <c r="AD32" s="503"/>
      <c r="AE32" s="503"/>
      <c r="AG32" s="503" t="str">
        <f>IF(TITLE_DATE_PR_CHANGE="",IF(TITLE_DATE_PR="","",TITLE_DATE_PR),TITLE_DATE_PR_CHANGE)</f>
        <v/>
      </c>
      <c r="AH32" s="503"/>
      <c r="AI32" s="503"/>
      <c r="AJ32" s="503"/>
      <c r="AK32" s="503"/>
      <c r="AL32" s="503"/>
      <c r="AM32" s="503"/>
      <c r="AN32" s="503"/>
      <c r="AO32" s="503"/>
      <c r="AP32" s="503"/>
      <c r="AY32" s="182">
        <v>0</v>
      </c>
    </row>
    <row customHeight="1" ht="18.75" hidden="1">
      <c r="S33" s="500" t="s">
        <v>504</v>
      </c>
      <c r="T33" s="500"/>
      <c r="U33" s="501"/>
      <c r="V33" s="502" t="str">
        <f>IF(TITLE_NUMBER_PR_CHANGE="",IF(TITLE_NUMBER_PR="","",TITLE_NUMBER_PR),TITLE_NUMBER_PR_CHANGE)</f>
        <v/>
      </c>
      <c r="W33" s="502"/>
      <c r="X33" s="502"/>
      <c r="Y33" s="502"/>
      <c r="Z33" s="502"/>
      <c r="AA33" s="502"/>
      <c r="AB33" s="502"/>
      <c r="AC33" s="502"/>
      <c r="AD33" s="502"/>
      <c r="AE33" s="502"/>
      <c r="AG33" s="502" t="str">
        <f>IF(TITLE_NUMBER_PR_CHANGE="",IF(TITLE_NUMBER_PR="","",TITLE_NUMBER_PR),TITLE_NUMBER_PR_CHANGE)</f>
        <v/>
      </c>
      <c r="AH33" s="502"/>
      <c r="AI33" s="502"/>
      <c r="AJ33" s="502"/>
      <c r="AK33" s="502"/>
      <c r="AL33" s="502"/>
      <c r="AM33" s="502"/>
      <c r="AN33" s="502"/>
      <c r="AO33" s="502"/>
      <c r="AP33" s="502"/>
      <c r="AY33" s="182">
        <v>0</v>
      </c>
    </row>
    <row customHeight="1" ht="1.05">
      <c r="AF34" s="138" t="s">
        <v>505</v>
      </c>
      <c r="AQ34" s="138" t="s">
        <v>505</v>
      </c>
      <c r="AY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J35" s="505"/>
      <c r="AK35" s="505"/>
      <c r="AL35" s="505"/>
      <c r="AM35" s="505"/>
      <c r="AN35" s="505"/>
      <c r="AO35" s="505"/>
      <c r="AP35" s="505"/>
      <c r="AQ35" s="505"/>
      <c r="AY35" s="79">
        <v>14</v>
      </c>
    </row>
    <row customHeight="1" ht="14.699999999999998">
      <c r="Q36" s="497"/>
      <c r="R36" s="497"/>
      <c r="S36" s="152" t="s">
        <v>378</v>
      </c>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t="s">
        <v>379</v>
      </c>
      <c r="AY36" s="79">
        <v>14</v>
      </c>
    </row>
    <row customHeight="1" ht="14.699999999999998">
      <c r="Q37" s="497"/>
      <c r="R37" s="497"/>
      <c r="S37" s="449" t="s">
        <v>87</v>
      </c>
      <c r="T37" s="326" t="s">
        <v>506</v>
      </c>
      <c r="U37" s="506"/>
      <c r="V37" s="507" t="s">
        <v>507</v>
      </c>
      <c r="W37" s="538"/>
      <c r="X37" s="538"/>
      <c r="Y37" s="538"/>
      <c r="Z37" s="538"/>
      <c r="AA37" s="538"/>
      <c r="AB37" s="538"/>
      <c r="AC37" s="508"/>
      <c r="AD37" s="508"/>
      <c r="AE37" s="509"/>
      <c r="AF37" s="510" t="s">
        <v>508</v>
      </c>
      <c r="AG37" s="507" t="s">
        <v>507</v>
      </c>
      <c r="AH37" s="508"/>
      <c r="AI37" s="508"/>
      <c r="AJ37" s="508"/>
      <c r="AK37" s="508"/>
      <c r="AL37" s="508"/>
      <c r="AM37" s="508"/>
      <c r="AN37" s="508"/>
      <c r="AO37" s="508"/>
      <c r="AP37" s="509"/>
      <c r="AQ37" s="510" t="s">
        <v>509</v>
      </c>
      <c r="AR37" s="511" t="s">
        <v>510</v>
      </c>
      <c r="AS37" s="152"/>
      <c r="AY37" s="79">
        <v>14</v>
      </c>
    </row>
    <row customHeight="1" ht="19.95">
      <c r="Q38" s="497"/>
      <c r="R38" s="497"/>
      <c r="S38" s="449"/>
      <c r="T38" s="326"/>
      <c r="U38" s="512"/>
      <c r="V38" s="152" t="s">
        <v>610</v>
      </c>
      <c r="W38" s="324" t="s">
        <v>611</v>
      </c>
      <c r="X38" s="324"/>
      <c r="Y38" s="324"/>
      <c r="Z38" s="324" t="s">
        <v>612</v>
      </c>
      <c r="AA38" s="324"/>
      <c r="AB38" s="324"/>
      <c r="AC38" s="288" t="s">
        <v>514</v>
      </c>
      <c r="AD38" s="579"/>
      <c r="AE38" s="289"/>
      <c r="AF38" s="514"/>
      <c r="AG38" s="152" t="s">
        <v>610</v>
      </c>
      <c r="AH38" s="324" t="s">
        <v>611</v>
      </c>
      <c r="AI38" s="324"/>
      <c r="AJ38" s="324"/>
      <c r="AK38" s="324" t="s">
        <v>612</v>
      </c>
      <c r="AL38" s="324"/>
      <c r="AM38" s="324"/>
      <c r="AN38" s="288" t="s">
        <v>514</v>
      </c>
      <c r="AO38" s="579"/>
      <c r="AP38" s="289"/>
      <c r="AQ38" s="514"/>
      <c r="AR38" s="515"/>
      <c r="AS38" s="152"/>
      <c r="AY38" s="79">
        <v>19</v>
      </c>
    </row>
    <row customHeight="1" ht="19.95">
      <c r="Q39" s="497"/>
      <c r="R39" s="497"/>
      <c r="S39" s="449"/>
      <c r="T39" s="326"/>
      <c r="U39" s="512"/>
      <c r="V39" s="152"/>
      <c r="W39" s="324" t="s">
        <v>613</v>
      </c>
      <c r="X39" s="324" t="s">
        <v>614</v>
      </c>
      <c r="Y39" s="324"/>
      <c r="Z39" s="324" t="s">
        <v>615</v>
      </c>
      <c r="AA39" s="324" t="s">
        <v>614</v>
      </c>
      <c r="AB39" s="324"/>
      <c r="AC39" s="294"/>
      <c r="AD39" s="580"/>
      <c r="AE39" s="295"/>
      <c r="AF39" s="514"/>
      <c r="AG39" s="152"/>
      <c r="AH39" s="324" t="s">
        <v>613</v>
      </c>
      <c r="AI39" s="324" t="s">
        <v>614</v>
      </c>
      <c r="AJ39" s="324"/>
      <c r="AK39" s="324" t="s">
        <v>615</v>
      </c>
      <c r="AL39" s="324" t="s">
        <v>614</v>
      </c>
      <c r="AM39" s="324"/>
      <c r="AN39" s="294"/>
      <c r="AO39" s="580"/>
      <c r="AP39" s="295"/>
      <c r="AQ39" s="514"/>
      <c r="AR39" s="515"/>
      <c r="AS39" s="152"/>
      <c r="AY39" s="79">
        <v>19</v>
      </c>
    </row>
    <row customHeight="1" ht="61.949999999999996">
      <c r="B40" s="218" t="s">
        <v>221</v>
      </c>
      <c r="C40" s="218" t="s">
        <v>222</v>
      </c>
      <c r="D40" s="218" t="s">
        <v>223</v>
      </c>
      <c r="E40" s="462" t="s">
        <v>515</v>
      </c>
      <c r="F40" s="462" t="s">
        <v>516</v>
      </c>
      <c r="G40" s="462" t="s">
        <v>517</v>
      </c>
      <c r="I40" s="462" t="s">
        <v>568</v>
      </c>
      <c r="J40" s="462" t="s">
        <v>520</v>
      </c>
      <c r="K40" s="462" t="s">
        <v>569</v>
      </c>
      <c r="L40" s="462" t="s">
        <v>496</v>
      </c>
      <c r="Q40" s="497"/>
      <c r="R40" s="497"/>
      <c r="S40" s="449"/>
      <c r="T40" s="326"/>
      <c r="U40" s="516"/>
      <c r="V40" s="152"/>
      <c r="W40" s="324"/>
      <c r="X40" s="324" t="s">
        <v>616</v>
      </c>
      <c r="Y40" s="324" t="s">
        <v>617</v>
      </c>
      <c r="Z40" s="324"/>
      <c r="AA40" s="324" t="s">
        <v>618</v>
      </c>
      <c r="AB40" s="324" t="s">
        <v>619</v>
      </c>
      <c r="AC40" s="246" t="s">
        <v>524</v>
      </c>
      <c r="AD40" s="388" t="s">
        <v>525</v>
      </c>
      <c r="AE40" s="390"/>
      <c r="AF40" s="517"/>
      <c r="AG40" s="152"/>
      <c r="AH40" s="324"/>
      <c r="AI40" s="324" t="s">
        <v>616</v>
      </c>
      <c r="AJ40" s="324" t="s">
        <v>617</v>
      </c>
      <c r="AK40" s="324"/>
      <c r="AL40" s="324" t="s">
        <v>618</v>
      </c>
      <c r="AM40" s="324" t="s">
        <v>619</v>
      </c>
      <c r="AN40" s="246" t="s">
        <v>524</v>
      </c>
      <c r="AO40" s="388" t="s">
        <v>525</v>
      </c>
      <c r="AP40" s="390"/>
      <c r="AQ40" s="517"/>
      <c r="AR40" s="518"/>
      <c r="AS40" s="152"/>
      <c r="AY40" s="79">
        <v>59</v>
      </c>
    </row>
    <row customHeight="1" ht="11.25" hidden="1">
      <c r="Q41" s="519"/>
      <c r="R41" s="520">
        <v>1</v>
      </c>
      <c r="S41" s="521" t="s">
        <v>98</v>
      </c>
      <c r="T41" s="522" t="s">
        <v>101</v>
      </c>
      <c r="U41" s="523" t="str">
        <f>OFFSET(U41,0,-1)</f>
        <v>2</v>
      </c>
      <c r="V41" s="524">
        <f>OFFSET(V41,0,-1)+1</f>
        <v>3</v>
      </c>
      <c r="W41" s="399"/>
      <c r="X41" s="399"/>
      <c r="Y41" s="399"/>
      <c r="Z41" s="399"/>
      <c r="AA41" s="399"/>
      <c r="AB41" s="399"/>
      <c r="AC41" s="524">
        <f>OFFSET(AC41,0,-1)+1</f>
        <v>1</v>
      </c>
      <c r="AD41" s="524">
        <f>OFFSET(AD41,0,-1)+1</f>
        <v>2</v>
      </c>
      <c r="AE41" s="524"/>
      <c r="AF41" s="524">
        <f>OFFSET(AF41,0,-2)+1</f>
        <v>3</v>
      </c>
      <c r="AG41" s="524">
        <f>OFFSET(AG41,0,-1)+1</f>
        <v>4</v>
      </c>
      <c r="AH41" s="524"/>
      <c r="AI41" s="524"/>
      <c r="AJ41" s="524"/>
      <c r="AK41" s="524"/>
      <c r="AL41" s="524"/>
      <c r="AM41" s="524">
        <f>OFFSET(AM41,0,-1)+1</f>
        <v>1</v>
      </c>
      <c r="AN41" s="524">
        <f>OFFSET(AN41,0,-1)+1</f>
        <v>2</v>
      </c>
      <c r="AO41" s="524">
        <f>OFFSET(AO41,0,-1)+1</f>
        <v>3</v>
      </c>
      <c r="AP41" s="524"/>
      <c r="AQ41" s="524">
        <f>OFFSET(AQ41,0,-2)+1</f>
        <v>4</v>
      </c>
      <c r="AR41" s="523">
        <f>OFFSET(AR41,0,-1)</f>
        <v>4</v>
      </c>
      <c r="AS41" s="524">
        <f>OFFSET(AS41,0,-1)+1</f>
        <v>5</v>
      </c>
      <c r="AY41" s="403">
        <v>0</v>
      </c>
    </row>
    <row customHeight="1" ht="24">
      <c r="A42" s="525" t="s">
        <v>329</v>
      </c>
      <c r="E42" s="447">
        <v>1</v>
      </c>
      <c r="R42" s="448"/>
      <c r="S42" s="449">
        <f>INDEX(PT_DIFFERENTIATION_NUM_NTAR,MATCH(A42,PT_DIFFERENTIATION_NTAR_ID,0))</f>
        <v>0</v>
      </c>
      <c r="T42" s="450" t="s">
        <v>209</v>
      </c>
      <c r="U42" s="451"/>
      <c r="V42" s="452"/>
      <c r="W42" s="453"/>
      <c r="X42" s="453"/>
      <c r="Y42" s="453"/>
      <c r="Z42" s="453"/>
      <c r="AA42" s="453"/>
      <c r="AB42" s="453"/>
      <c r="AC42" s="453"/>
      <c r="AD42" s="453"/>
      <c r="AE42" s="453"/>
      <c r="AF42" s="454"/>
      <c r="AG42" s="452" t="str">
        <f>INDEX(PT_DIFFERENTIATION_NTAR,MATCH(A42,PT_DIFFERENTIATION_NTAR_ID,0))</f>
        <v/>
      </c>
      <c r="AH42" s="453"/>
      <c r="AI42" s="453"/>
      <c r="AJ42" s="453"/>
      <c r="AK42" s="453"/>
      <c r="AL42" s="453"/>
      <c r="AM42" s="453"/>
      <c r="AN42" s="453"/>
      <c r="AO42" s="453"/>
      <c r="AP42" s="453"/>
      <c r="AQ42" s="453"/>
      <c r="AR42" s="454"/>
      <c r="AS4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151" t="str">
        <f>IF(T42="","",T42)</f>
        <v>Наименование тарифа</v>
      </c>
      <c r="AY42" s="79">
        <v>23</v>
      </c>
    </row>
    <row customHeight="1" ht="24">
      <c r="A43" s="525" t="s">
        <v>329</v>
      </c>
      <c r="B43" s="525" t="s">
        <v>330</v>
      </c>
      <c r="E43" s="456"/>
      <c r="F43" s="447">
        <v>1</v>
      </c>
      <c r="Q43" s="457"/>
      <c r="R43" s="458"/>
      <c r="S43" s="449" t="str">
        <f>INDEX(PT_DIFFERENTIATION_NUM_TER,MATCH(B43,PT_DIFFERENTIATION_TER_ID,0))</f>
        <v>.</v>
      </c>
      <c r="T43" s="459" t="s">
        <v>475</v>
      </c>
      <c r="U43" s="451"/>
      <c r="V43" s="452"/>
      <c r="W43" s="453"/>
      <c r="X43" s="453"/>
      <c r="Y43" s="453"/>
      <c r="Z43" s="453"/>
      <c r="AA43" s="453"/>
      <c r="AB43" s="453"/>
      <c r="AC43" s="453"/>
      <c r="AD43" s="453"/>
      <c r="AE43" s="453"/>
      <c r="AF43" s="454"/>
      <c r="AG43" s="452" t="str">
        <f>INDEX(PT_DIFFERENTIATION_TER,MATCH(B43,PT_DIFFERENTIATION_TER_ID,0))</f>
        <v/>
      </c>
      <c r="AH43" s="453"/>
      <c r="AI43" s="453"/>
      <c r="AJ43" s="453"/>
      <c r="AK43" s="453"/>
      <c r="AL43" s="453"/>
      <c r="AM43" s="453"/>
      <c r="AN43" s="453"/>
      <c r="AO43" s="453"/>
      <c r="AP43" s="453"/>
      <c r="AQ43" s="453"/>
      <c r="AR43" s="454"/>
      <c r="AS43" s="455" t="s">
        <v>476</v>
      </c>
      <c r="AV43" s="151" t="str">
        <f>IF(T43="","",T43)</f>
        <v>Территория действия тарифа</v>
      </c>
      <c r="AY43" s="79">
        <v>23</v>
      </c>
    </row>
    <row customHeight="1" ht="24">
      <c r="A44" s="525" t="s">
        <v>329</v>
      </c>
      <c r="B44" s="525" t="s">
        <v>330</v>
      </c>
      <c r="C44" s="525" t="s">
        <v>331</v>
      </c>
      <c r="E44" s="456"/>
      <c r="F44" s="456"/>
      <c r="G44" s="447">
        <v>1</v>
      </c>
      <c r="Q44" s="457"/>
      <c r="R44" s="458"/>
      <c r="S44" s="449" t="str">
        <f>INDEX(PT_DIFFERENTIATION_NUM_CS,MATCH(C44,PT_DIFFERENTIATION_CS_ID,0))</f>
        <v>..</v>
      </c>
      <c r="T44" s="460" t="s">
        <v>608</v>
      </c>
      <c r="U44" s="451"/>
      <c r="V44" s="452"/>
      <c r="W44" s="453"/>
      <c r="X44" s="453"/>
      <c r="Y44" s="453"/>
      <c r="Z44" s="453"/>
      <c r="AA44" s="453"/>
      <c r="AB44" s="453"/>
      <c r="AC44" s="453"/>
      <c r="AD44" s="453"/>
      <c r="AE44" s="453"/>
      <c r="AF44" s="454"/>
      <c r="AG44" s="452" t="str">
        <f>INDEX(PT_DIFFERENTIATION_CS,MATCH(C44,PT_DIFFERENTIATION_CS_ID,0))</f>
        <v/>
      </c>
      <c r="AH44" s="453"/>
      <c r="AI44" s="453"/>
      <c r="AJ44" s="453"/>
      <c r="AK44" s="453"/>
      <c r="AL44" s="453"/>
      <c r="AM44" s="453"/>
      <c r="AN44" s="453"/>
      <c r="AO44" s="453"/>
      <c r="AP44" s="453"/>
      <c r="AQ44" s="453"/>
      <c r="AR44" s="454"/>
      <c r="AS44" s="455" t="s">
        <v>609</v>
      </c>
      <c r="AV44" s="151" t="str">
        <f>IF(T44="","",T44)</f>
        <v>Наименование централизованной системы горячего водоснабжения</v>
      </c>
      <c r="AY44" s="79">
        <v>23</v>
      </c>
    </row>
    <row customHeight="1" ht="24">
      <c r="A45" s="525" t="s">
        <v>329</v>
      </c>
      <c r="B45" s="525" t="s">
        <v>330</v>
      </c>
      <c r="C45" s="525" t="s">
        <v>331</v>
      </c>
      <c r="D45" s="525" t="s">
        <v>620</v>
      </c>
      <c r="E45" s="456"/>
      <c r="F45" s="456"/>
      <c r="G45" s="456"/>
      <c r="H45" s="456"/>
      <c r="I45" s="162" t="str">
        <f>S44&amp;".1"</f>
        <v>...1</v>
      </c>
      <c r="P45" s="136">
        <v>1</v>
      </c>
      <c r="R45" s="463"/>
      <c r="S45" s="449" t="str">
        <f>$I45</f>
        <v>...1</v>
      </c>
      <c r="T45" s="464" t="s">
        <v>561</v>
      </c>
      <c r="U45" s="451"/>
      <c r="V45" s="626"/>
      <c r="W45" s="627"/>
      <c r="X45" s="627"/>
      <c r="Y45" s="627"/>
      <c r="Z45" s="627"/>
      <c r="AA45" s="627"/>
      <c r="AB45" s="627"/>
      <c r="AC45" s="627"/>
      <c r="AD45" s="627"/>
      <c r="AE45" s="627"/>
      <c r="AF45" s="628"/>
      <c r="AG45" s="629"/>
      <c r="AH45" s="630"/>
      <c r="AI45" s="630"/>
      <c r="AJ45" s="630"/>
      <c r="AK45" s="630"/>
      <c r="AL45" s="630"/>
      <c r="AM45" s="630"/>
      <c r="AN45" s="630"/>
      <c r="AO45" s="630"/>
      <c r="AP45" s="630"/>
      <c r="AQ45" s="630"/>
      <c r="AR45" s="631"/>
      <c r="AS45" s="455" t="s">
        <v>562</v>
      </c>
      <c r="AV45" s="151" t="str">
        <f>IF(T45="","",T45)</f>
        <v>Наименование признака дифференциации</v>
      </c>
      <c r="AY45" s="79">
        <v>23</v>
      </c>
    </row>
    <row customHeight="1" ht="24">
      <c r="A46" s="525" t="s">
        <v>329</v>
      </c>
      <c r="B46" s="525" t="s">
        <v>330</v>
      </c>
      <c r="C46" s="525" t="s">
        <v>331</v>
      </c>
      <c r="D46" s="525" t="s">
        <v>620</v>
      </c>
      <c r="E46" s="456"/>
      <c r="F46" s="456"/>
      <c r="G46" s="456"/>
      <c r="H46" s="456"/>
      <c r="I46" s="467"/>
      <c r="J46" s="162" t="str">
        <f>I45&amp;".1"</f>
        <v>...1.1</v>
      </c>
      <c r="L46" s="462" t="s">
        <v>484</v>
      </c>
      <c r="Q46" s="136">
        <v>1</v>
      </c>
      <c r="R46" s="468"/>
      <c r="S46" s="449" t="str">
        <f>$J46</f>
        <v>...1.1</v>
      </c>
      <c r="T46" s="469" t="s">
        <v>485</v>
      </c>
      <c r="U46" s="451"/>
      <c r="V46" s="405"/>
      <c r="W46" s="465"/>
      <c r="X46" s="465"/>
      <c r="Y46" s="465"/>
      <c r="Z46" s="465"/>
      <c r="AA46" s="465"/>
      <c r="AB46" s="465"/>
      <c r="AC46" s="465"/>
      <c r="AD46" s="465"/>
      <c r="AE46" s="465"/>
      <c r="AF46" s="466"/>
      <c r="AG46" s="405"/>
      <c r="AH46" s="465"/>
      <c r="AI46" s="465"/>
      <c r="AJ46" s="465"/>
      <c r="AK46" s="465"/>
      <c r="AL46" s="465"/>
      <c r="AM46" s="465"/>
      <c r="AN46" s="465"/>
      <c r="AO46" s="465"/>
      <c r="AP46" s="465"/>
      <c r="AQ46" s="465"/>
      <c r="AR46" s="466"/>
      <c r="AS46" s="570" t="s">
        <v>563</v>
      </c>
      <c r="AV46" s="151" t="str">
        <f>IF(T46="","",T46)</f>
        <v>Группа потребителей</v>
      </c>
      <c r="AY46" s="79">
        <v>23</v>
      </c>
    </row>
    <row customHeight="1" ht="24">
      <c r="A47" s="525" t="s">
        <v>329</v>
      </c>
      <c r="B47" s="525" t="s">
        <v>330</v>
      </c>
      <c r="C47" s="525" t="s">
        <v>331</v>
      </c>
      <c r="D47" s="525" t="s">
        <v>620</v>
      </c>
      <c r="E47" s="456"/>
      <c r="F47" s="456"/>
      <c r="G47" s="456"/>
      <c r="H47" s="456"/>
      <c r="I47" s="467"/>
      <c r="J47" s="467"/>
      <c r="K47" s="162" t="str">
        <f>J46&amp;".1"</f>
        <v>...1.1.1</v>
      </c>
      <c r="R47" s="468">
        <v>1</v>
      </c>
      <c r="S47" s="449" t="str">
        <f>$K47</f>
        <v>...1.1.1</v>
      </c>
      <c r="T47" s="632"/>
      <c r="U47" s="451"/>
      <c r="V47" s="471"/>
      <c r="W47" s="471"/>
      <c r="X47" s="471"/>
      <c r="Y47" s="471"/>
      <c r="Z47" s="471"/>
      <c r="AA47" s="471"/>
      <c r="AB47" s="471"/>
      <c r="AC47" s="494"/>
      <c r="AD47" s="495" t="s">
        <v>61</v>
      </c>
      <c r="AE47" s="494"/>
      <c r="AF47" s="495" t="s">
        <v>61</v>
      </c>
      <c r="AG47" s="471"/>
      <c r="AH47" s="471"/>
      <c r="AI47" s="471"/>
      <c r="AJ47" s="471"/>
      <c r="AK47" s="471"/>
      <c r="AL47" s="471"/>
      <c r="AM47" s="471"/>
      <c r="AN47" s="474"/>
      <c r="AO47" s="214" t="s">
        <v>61</v>
      </c>
      <c r="AP47" s="526"/>
      <c r="AQ47" s="214" t="s">
        <v>19</v>
      </c>
      <c r="AR47" s="633"/>
      <c r="AS4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138">
        <f>STRCHECKDATE(V48:AR48)</f>
      </c>
      <c r="AV47" s="151" t="str">
        <f>IF(T47="","",T47)</f>
        <v/>
      </c>
      <c r="AY47" s="79">
        <v>23</v>
      </c>
    </row>
    <row customHeight="1" ht="0">
      <c r="A48" s="525" t="s">
        <v>329</v>
      </c>
      <c r="B48" s="525" t="s">
        <v>330</v>
      </c>
      <c r="C48" s="525" t="s">
        <v>331</v>
      </c>
      <c r="D48" s="525" t="s">
        <v>620</v>
      </c>
      <c r="E48" s="456"/>
      <c r="F48" s="456"/>
      <c r="G48" s="456"/>
      <c r="H48" s="456"/>
      <c r="I48" s="467"/>
      <c r="J48" s="467"/>
      <c r="K48" s="162"/>
      <c r="R48" s="468"/>
      <c r="S48" s="430"/>
      <c r="T48" s="451"/>
      <c r="U48" s="451"/>
      <c r="V48" s="492"/>
      <c r="W48" s="492"/>
      <c r="X48" s="492"/>
      <c r="Y48" s="492"/>
      <c r="Z48" s="492"/>
      <c r="AA48" s="492"/>
      <c r="AB48" s="492"/>
      <c r="AC48" s="495"/>
      <c r="AD48" s="495"/>
      <c r="AE48" s="495"/>
      <c r="AF48" s="495"/>
      <c r="AG48" s="472"/>
      <c r="AH48" s="472"/>
      <c r="AI48" s="472"/>
      <c r="AJ48" s="472"/>
      <c r="AK48" s="472"/>
      <c r="AL48" s="472"/>
      <c r="AM48" s="472"/>
      <c r="AN48" s="477"/>
      <c r="AO48" s="214"/>
      <c r="AP48" s="528"/>
      <c r="AQ48" s="214"/>
      <c r="AR48" s="635"/>
      <c r="AS48" s="634"/>
      <c r="AV48" s="151" t="str">
        <f>IF(T48="","",T48)</f>
        <v/>
      </c>
      <c r="AY48" s="79">
        <v>0</v>
      </c>
    </row>
    <row customHeight="1" ht="21">
      <c r="A49" s="525" t="s">
        <v>329</v>
      </c>
      <c r="B49" s="525" t="s">
        <v>330</v>
      </c>
      <c r="C49" s="525" t="s">
        <v>331</v>
      </c>
      <c r="D49" s="525" t="s">
        <v>620</v>
      </c>
      <c r="E49" s="456"/>
      <c r="F49" s="456"/>
      <c r="G49" s="456"/>
      <c r="H49" s="456"/>
      <c r="I49" s="467"/>
      <c r="J49" s="162"/>
      <c r="R49" s="463"/>
      <c r="S49" s="479"/>
      <c r="T49" s="483" t="s">
        <v>564</v>
      </c>
      <c r="U49" s="204"/>
      <c r="V49" s="204"/>
      <c r="W49" s="204"/>
      <c r="X49" s="204"/>
      <c r="Y49" s="204"/>
      <c r="Z49" s="204"/>
      <c r="AA49" s="204"/>
      <c r="AB49" s="204"/>
      <c r="AC49" s="204"/>
      <c r="AD49" s="204"/>
      <c r="AE49" s="204"/>
      <c r="AF49" s="204"/>
      <c r="AG49" s="204"/>
      <c r="AH49" s="204"/>
      <c r="AI49" s="204"/>
      <c r="AJ49" s="204"/>
      <c r="AK49" s="204"/>
      <c r="AL49" s="204"/>
      <c r="AM49" s="204"/>
      <c r="AN49" s="204"/>
      <c r="AO49" s="204"/>
      <c r="AP49" s="204"/>
      <c r="AQ49" s="204"/>
      <c r="AR49" s="204"/>
      <c r="AS49" s="455" t="s">
        <v>565</v>
      </c>
      <c r="AV49" s="151" t="str">
        <f>IF(T49="","",T49)</f>
        <v>Добавить значение признака дифференциации</v>
      </c>
      <c r="AY49" s="79">
        <v>20</v>
      </c>
    </row>
    <row customHeight="1" ht="22.049999999999997">
      <c r="A50" s="525" t="s">
        <v>329</v>
      </c>
      <c r="B50" s="525" t="s">
        <v>330</v>
      </c>
      <c r="C50" s="525" t="s">
        <v>331</v>
      </c>
      <c r="D50" s="525" t="s">
        <v>620</v>
      </c>
      <c r="E50" s="456"/>
      <c r="F50" s="456"/>
      <c r="G50" s="456"/>
      <c r="H50" s="456"/>
      <c r="I50" s="162"/>
      <c r="R50" s="463"/>
      <c r="S50" s="479"/>
      <c r="T50" s="486" t="s">
        <v>490</v>
      </c>
      <c r="U50" s="204"/>
      <c r="V50" s="204"/>
      <c r="W50" s="204"/>
      <c r="X50" s="204"/>
      <c r="Y50" s="204"/>
      <c r="Z50" s="204"/>
      <c r="AA50" s="204"/>
      <c r="AB50" s="204"/>
      <c r="AC50" s="204"/>
      <c r="AD50" s="204"/>
      <c r="AE50" s="204"/>
      <c r="AF50" s="484"/>
      <c r="AG50" s="204"/>
      <c r="AH50" s="204"/>
      <c r="AI50" s="204"/>
      <c r="AJ50" s="204"/>
      <c r="AK50" s="204"/>
      <c r="AL50" s="204"/>
      <c r="AM50" s="204"/>
      <c r="AN50" s="204"/>
      <c r="AO50" s="204"/>
      <c r="AP50" s="204"/>
      <c r="AQ50" s="484"/>
      <c r="AR50" s="204"/>
      <c r="AS50" s="636"/>
      <c r="AV50" s="151" t="str">
        <f>IF(T50="","",T50)</f>
        <v>Добавить группу потребителей</v>
      </c>
      <c r="AY50" s="79">
        <v>21</v>
      </c>
    </row>
    <row customHeight="1" ht="22.049999999999997">
      <c r="A51" s="525" t="s">
        <v>329</v>
      </c>
      <c r="B51" s="525" t="s">
        <v>330</v>
      </c>
      <c r="C51" s="525" t="s">
        <v>331</v>
      </c>
      <c r="D51" s="525" t="s">
        <v>620</v>
      </c>
      <c r="E51" s="456"/>
      <c r="F51" s="456"/>
      <c r="G51" s="456"/>
      <c r="H51" s="447"/>
      <c r="R51" s="448"/>
      <c r="S51" s="479"/>
      <c r="T51" s="637" t="s">
        <v>566</v>
      </c>
      <c r="U51" s="204"/>
      <c r="V51" s="204"/>
      <c r="W51" s="204"/>
      <c r="X51" s="204"/>
      <c r="Y51" s="204"/>
      <c r="Z51" s="204"/>
      <c r="AA51" s="204"/>
      <c r="AB51" s="204"/>
      <c r="AC51" s="204"/>
      <c r="AD51" s="204"/>
      <c r="AE51" s="204"/>
      <c r="AF51" s="484"/>
      <c r="AG51" s="204"/>
      <c r="AH51" s="204"/>
      <c r="AI51" s="204"/>
      <c r="AJ51" s="204"/>
      <c r="AK51" s="204"/>
      <c r="AL51" s="204"/>
      <c r="AM51" s="204"/>
      <c r="AN51" s="204"/>
      <c r="AO51" s="204"/>
      <c r="AP51" s="204"/>
      <c r="AQ51" s="484"/>
      <c r="AR51" s="204"/>
      <c r="AS51" s="485"/>
      <c r="AV51" s="151" t="str">
        <f>IF(T51="","",T51)</f>
        <v>Добавить наименование признака дифференциации</v>
      </c>
      <c r="AY51" s="79">
        <v>21</v>
      </c>
    </row>
    <row customHeight="1" ht="0">
      <c r="A52" s="135" t="s">
        <v>329</v>
      </c>
      <c r="B52" s="135" t="s">
        <v>330</v>
      </c>
      <c r="E52" s="456"/>
      <c r="F52" s="447"/>
      <c r="T52" s="491" t="s">
        <v>493</v>
      </c>
      <c r="AV52" s="151" t="str">
        <f>IF(T52="","",T52)</f>
        <v>Добавить централизованную систему для дифференциации</v>
      </c>
      <c r="AY52" s="138">
        <v>0</v>
      </c>
    </row>
    <row customHeight="1" ht="0">
      <c r="A53" s="135" t="s">
        <v>329</v>
      </c>
      <c r="E53" s="447"/>
      <c r="T53" s="491" t="s">
        <v>494</v>
      </c>
      <c r="AV53" s="151" t="str">
        <f>IF(T53="","",T53)</f>
        <v>Добавить территорию для дифференциации</v>
      </c>
      <c r="AY53" s="138">
        <v>0</v>
      </c>
    </row>
    <row customHeight="1" ht="0">
      <c r="T54" s="491" t="s">
        <v>526</v>
      </c>
      <c r="AV54" s="151" t="str">
        <f>IF(T54="","",T54)</f>
        <v>Добавить наименование тарифа</v>
      </c>
      <c r="AY54" s="138">
        <v>0</v>
      </c>
    </row>
    <row customHeight="1" ht="11.549999999999999">
      <c r="AY55" s="79">
        <v>11</v>
      </c>
    </row>
    <row customHeight="1" ht="14.699999999999998">
      <c r="AY56" s="79">
        <v>14</v>
      </c>
    </row>
    <row customHeight="1" ht="14.699999999999998">
      <c r="AY57" s="79">
        <v>14</v>
      </c>
    </row>
    <row customHeight="1" ht="14.699999999999998">
      <c r="AY58" s="79">
        <v>14</v>
      </c>
    </row>
    <row customHeight="1" ht="22.5" hidden="1">
      <c r="A59" s="100" t="s">
        <v>81</v>
      </c>
      <c r="B59" s="100">
        <v>0</v>
      </c>
      <c r="C59" s="100">
        <v>0</v>
      </c>
      <c r="D59" s="100">
        <v>0</v>
      </c>
      <c r="E59" s="100">
        <v>0</v>
      </c>
      <c r="F59" s="100">
        <v>0</v>
      </c>
      <c r="G59" s="100">
        <v>0</v>
      </c>
      <c r="H59" s="100">
        <v>0</v>
      </c>
      <c r="I59" s="100">
        <v>0</v>
      </c>
      <c r="J59" s="100">
        <v>0</v>
      </c>
      <c r="K59" s="100">
        <v>0</v>
      </c>
      <c r="L59" s="170">
        <v>0</v>
      </c>
      <c r="M59" s="104">
        <v>0</v>
      </c>
      <c r="N59" s="104">
        <v>0</v>
      </c>
      <c r="O59" s="104">
        <v>0</v>
      </c>
      <c r="P59" s="530">
        <v>3</v>
      </c>
      <c r="Q59" s="531">
        <v>3</v>
      </c>
      <c r="R59" s="531">
        <v>3</v>
      </c>
      <c r="S59" s="95">
        <v>12</v>
      </c>
      <c r="T59" s="79">
        <v>35</v>
      </c>
      <c r="U59" s="79">
        <v>0</v>
      </c>
      <c r="V59" s="79">
        <v>0</v>
      </c>
      <c r="W59" s="79">
        <v>0</v>
      </c>
      <c r="X59" s="79">
        <v>0</v>
      </c>
      <c r="Y59" s="79">
        <v>0</v>
      </c>
      <c r="Z59" s="79">
        <v>0</v>
      </c>
      <c r="AA59" s="79">
        <v>0</v>
      </c>
      <c r="AB59" s="79">
        <v>0</v>
      </c>
      <c r="AC59" s="79">
        <v>0</v>
      </c>
      <c r="AD59" s="79">
        <v>0</v>
      </c>
      <c r="AE59" s="79">
        <v>0</v>
      </c>
      <c r="AF59" s="79">
        <v>0</v>
      </c>
      <c r="AG59" s="79">
        <v>19</v>
      </c>
      <c r="AH59" s="79">
        <v>19</v>
      </c>
      <c r="AI59" s="79">
        <v>19</v>
      </c>
      <c r="AJ59" s="79">
        <v>19</v>
      </c>
      <c r="AK59" s="79">
        <v>19</v>
      </c>
      <c r="AL59" s="79">
        <v>19</v>
      </c>
      <c r="AM59" s="79">
        <v>19</v>
      </c>
      <c r="AN59" s="79">
        <v>11</v>
      </c>
      <c r="AO59" s="79">
        <v>3</v>
      </c>
      <c r="AP59" s="79">
        <v>11</v>
      </c>
      <c r="AQ59" s="79">
        <v>0</v>
      </c>
      <c r="AR59" s="79">
        <v>4</v>
      </c>
      <c r="AS59" s="79">
        <v>115</v>
      </c>
      <c r="AT59" s="138">
        <v>10</v>
      </c>
      <c r="AU59" s="138">
        <v>10</v>
      </c>
      <c r="AV59" s="138">
        <v>10</v>
      </c>
      <c r="AW59" s="138">
        <v>10</v>
      </c>
      <c r="AX59" s="138">
        <v>10</v>
      </c>
      <c r="AY59" s="7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C7ED26-4139-3F2B-32D6-0.D709E29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4103" width="10.57421875" hidden="1"/>
    <col min="2" max="2" style="4104" width="11.00390625" hidden="1" customWidth="1"/>
    <col min="3" max="3" style="4105" width="10.57421875" hidden="1"/>
    <col min="4" max="4" style="4106" width="11.8515625" hidden="1" customWidth="1"/>
    <col min="5" max="5" style="4107" width="10.00390625" hidden="1" customWidth="1"/>
    <col min="6" max="6" style="4108" width="8.7109375" hidden="1" customWidth="1"/>
    <col min="7" max="7" style="4109" width="7.57421875" hidden="1" customWidth="1"/>
    <col min="8" max="8" style="4110" width="11.421875" hidden="1" customWidth="1"/>
    <col min="9" max="9" style="4111" width="14.140625" hidden="1" customWidth="1"/>
    <col min="10" max="10" style="4112" width="9.8515625" hidden="1" customWidth="1"/>
    <col min="11" max="11" style="4113" width="14.7109375" hidden="1" customWidth="1"/>
    <col min="12" max="12" style="4114" width="19.140625" hidden="1" customWidth="1"/>
    <col min="13" max="13" style="4115" width="12.28125" hidden="1" customWidth="1"/>
    <col min="14" max="14" style="4116" width="12.28125" hidden="1" customWidth="1"/>
    <col min="15" max="15" style="4117" width="23.421875" hidden="1" customWidth="1"/>
    <col min="16" max="16" style="4118" width="3.00390625" customWidth="1"/>
    <col min="17" max="17" style="4119" width="3.00390625" customWidth="1"/>
    <col min="18" max="18" style="4120" width="3.00390625" customWidth="1"/>
    <col min="19" max="19" style="4121" width="12.00390625" customWidth="1"/>
    <col min="20" max="20" style="4122" width="35.00390625" customWidth="1"/>
    <col min="21" max="21" style="4123" width="0.140625" customWidth="1"/>
    <col min="22" max="22" style="4124" width="19.7109375" hidden="1" customWidth="1"/>
    <col min="23" max="23" style="4125" width="19.7109375" hidden="1" customWidth="1"/>
    <col min="24" max="24" style="4126" width="19.7109375" hidden="1" customWidth="1"/>
    <col min="25" max="25" style="4127" width="19.7109375" hidden="1" customWidth="1"/>
    <col min="26" max="26" style="4128" width="19.7109375" hidden="1" customWidth="1"/>
    <col min="27" max="27" style="4129" width="19.7109375" hidden="1" customWidth="1"/>
    <col min="28" max="28" style="4130" width="19.7109375" hidden="1" customWidth="1"/>
    <col min="29" max="29" style="4131" width="11.7109375" hidden="1" customWidth="1"/>
    <col min="30" max="30" style="4132" width="3.7109375" hidden="1" customWidth="1"/>
    <col min="31" max="31" style="4133" width="11.7109375" hidden="1" customWidth="1"/>
    <col min="32" max="32" style="4134" width="8.57421875" hidden="1" customWidth="1"/>
    <col min="33" max="33" style="4135" width="19.7109375" customWidth="1"/>
    <col min="34" max="34" style="4136" width="19.00390625" customWidth="1"/>
    <col min="35" max="35" style="4137" width="19.00390625" customWidth="1"/>
    <col min="36" max="36" style="4138" width="19.00390625" customWidth="1"/>
    <col min="37" max="37" style="4139" width="19.00390625" customWidth="1"/>
    <col min="38" max="38" style="4140" width="19.00390625" customWidth="1"/>
    <col min="39" max="39" style="4141" width="19.00390625" customWidth="1"/>
    <col min="40" max="40" style="4142" width="11.00390625" customWidth="1"/>
    <col min="41" max="41" style="4143" width="3.7109375" customWidth="1"/>
    <col min="42" max="42" style="4144" width="11.00390625" customWidth="1"/>
    <col min="43" max="43" style="4145" width="8.57421875" hidden="1" customWidth="1"/>
    <col min="44" max="44" style="4146" width="4.00390625" customWidth="1"/>
    <col min="45" max="45" style="4147" width="115.00390625" customWidth="1"/>
    <col min="46" max="46" style="4148" width="10.00390625" customWidth="1"/>
    <col min="47" max="47" style="4149" width="10.00390625" customWidth="1"/>
    <col min="48" max="48" style="4150" width="10.00390625" customWidth="1"/>
    <col min="49" max="49" style="4151" width="10.00390625" customWidth="1"/>
    <col min="50" max="50" style="4152" width="10.00390625" customWidth="1"/>
    <col min="51" max="51" style="4153" width="10.57421875" hidden="1"/>
  </cols>
  <sheetData>
    <row customHeight="1" ht="22.5" hidden="1">
      <c r="AY1" s="79" t="s">
        <v>14</v>
      </c>
    </row>
    <row customHeight="1" ht="23.25" hidden="1">
      <c r="E2" s="447">
        <v>1</v>
      </c>
      <c r="R2" s="448"/>
      <c r="S2" s="449">
        <f>INDEX(PT_DIFFERENTIATION_NUM_NTAR,MATCH(A2,PT_DIFFERENTIATION_NTAR_ID,0))</f>
      </c>
      <c r="T2" s="450" t="s">
        <v>209</v>
      </c>
      <c r="U2" s="451"/>
      <c r="V2" s="452"/>
      <c r="W2" s="453"/>
      <c r="X2" s="453"/>
      <c r="Y2" s="453"/>
      <c r="Z2" s="453"/>
      <c r="AA2" s="453"/>
      <c r="AB2" s="453"/>
      <c r="AC2" s="453"/>
      <c r="AD2" s="453"/>
      <c r="AE2" s="453"/>
      <c r="AF2" s="454"/>
      <c r="AG2" s="452">
        <f>INDEX(PT_DIFFERENTIATION_NTAR,MATCH(A2,PT_DIFFERENTIATION_NTAR_ID,0))</f>
      </c>
      <c r="AH2" s="453"/>
      <c r="AI2" s="453"/>
      <c r="AJ2" s="453"/>
      <c r="AK2" s="453"/>
      <c r="AL2" s="453"/>
      <c r="AM2" s="453"/>
      <c r="AN2" s="453"/>
      <c r="AO2" s="453"/>
      <c r="AP2" s="453"/>
      <c r="AQ2" s="453"/>
      <c r="AR2" s="454"/>
      <c r="AS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151" t="str">
        <f>IF(T2="","",T2)</f>
        <v>Наименование тарифа</v>
      </c>
      <c r="AY2" s="79">
        <v>0</v>
      </c>
    </row>
    <row customHeight="1" ht="23.25" hidden="1">
      <c r="E3" s="456"/>
      <c r="F3" s="447">
        <v>1</v>
      </c>
      <c r="Q3" s="457"/>
      <c r="R3" s="458"/>
      <c r="S3" s="449">
        <f>INDEX(PT_DIFFERENTIATION_NUM_TER,MATCH(B3,PT_DIFFERENTIATION_TER_ID,0))</f>
      </c>
      <c r="T3" s="459" t="s">
        <v>475</v>
      </c>
      <c r="U3" s="451"/>
      <c r="V3" s="452"/>
      <c r="W3" s="453"/>
      <c r="X3" s="453"/>
      <c r="Y3" s="453"/>
      <c r="Z3" s="453"/>
      <c r="AA3" s="453"/>
      <c r="AB3" s="453"/>
      <c r="AC3" s="453"/>
      <c r="AD3" s="453"/>
      <c r="AE3" s="453"/>
      <c r="AF3" s="454"/>
      <c r="AG3" s="452">
        <f>INDEX(PT_DIFFERENTIATION_TER,MATCH(B3,PT_DIFFERENTIATION_TER_ID,0))</f>
      </c>
      <c r="AH3" s="453"/>
      <c r="AI3" s="453"/>
      <c r="AJ3" s="453"/>
      <c r="AK3" s="453"/>
      <c r="AL3" s="453"/>
      <c r="AM3" s="453"/>
      <c r="AN3" s="453"/>
      <c r="AO3" s="453"/>
      <c r="AP3" s="453"/>
      <c r="AQ3" s="453"/>
      <c r="AR3" s="454"/>
      <c r="AS3" s="455" t="s">
        <v>476</v>
      </c>
      <c r="AV3" s="151" t="str">
        <f>IF(T3="","",T3)</f>
        <v>Территория действия тарифа</v>
      </c>
      <c r="AY3" s="79">
        <v>0</v>
      </c>
    </row>
    <row customHeight="1" ht="23.25" hidden="1">
      <c r="E4" s="456"/>
      <c r="F4" s="456"/>
      <c r="G4" s="447">
        <v>1</v>
      </c>
      <c r="Q4" s="457"/>
      <c r="R4" s="458"/>
      <c r="S4" s="449">
        <f>INDEX(PT_DIFFERENTIATION_NUM_CS,MATCH(C4,PT_DIFFERENTIATION_CS_ID,0))</f>
      </c>
      <c r="T4" s="460" t="s">
        <v>608</v>
      </c>
      <c r="U4" s="451"/>
      <c r="V4" s="452"/>
      <c r="W4" s="453"/>
      <c r="X4" s="453"/>
      <c r="Y4" s="453"/>
      <c r="Z4" s="453"/>
      <c r="AA4" s="453"/>
      <c r="AB4" s="453"/>
      <c r="AC4" s="453"/>
      <c r="AD4" s="453"/>
      <c r="AE4" s="453"/>
      <c r="AF4" s="454"/>
      <c r="AG4" s="452">
        <f>INDEX(PT_DIFFERENTIATION_CS,MATCH(C4,PT_DIFFERENTIATION_CS_ID,0))</f>
      </c>
      <c r="AH4" s="453"/>
      <c r="AI4" s="453"/>
      <c r="AJ4" s="453"/>
      <c r="AK4" s="453"/>
      <c r="AL4" s="453"/>
      <c r="AM4" s="453"/>
      <c r="AN4" s="453"/>
      <c r="AO4" s="453"/>
      <c r="AP4" s="453"/>
      <c r="AQ4" s="453"/>
      <c r="AR4" s="454"/>
      <c r="AS4" s="455" t="s">
        <v>609</v>
      </c>
      <c r="AV4" s="151" t="str">
        <f>IF(T4="","",T4)</f>
        <v>Наименование централизованной системы горячего водоснабжения</v>
      </c>
      <c r="AY4" s="79">
        <v>0</v>
      </c>
    </row>
    <row customHeight="1" ht="23.25" hidden="1">
      <c r="E5" s="456"/>
      <c r="F5" s="456"/>
      <c r="G5" s="456"/>
      <c r="H5" s="456"/>
      <c r="I5" s="162">
        <f>S4&amp;".1"</f>
      </c>
      <c r="P5" s="136">
        <v>1</v>
      </c>
      <c r="R5" s="463"/>
      <c r="S5" s="449">
        <f>$I5</f>
      </c>
      <c r="T5" s="464" t="s">
        <v>561</v>
      </c>
      <c r="U5" s="451"/>
      <c r="V5" s="626"/>
      <c r="W5" s="627"/>
      <c r="X5" s="627"/>
      <c r="Y5" s="627"/>
      <c r="Z5" s="627"/>
      <c r="AA5" s="627"/>
      <c r="AB5" s="627"/>
      <c r="AC5" s="627"/>
      <c r="AD5" s="627"/>
      <c r="AE5" s="627"/>
      <c r="AF5" s="628"/>
      <c r="AG5" s="629"/>
      <c r="AH5" s="630"/>
      <c r="AI5" s="630"/>
      <c r="AJ5" s="630"/>
      <c r="AK5" s="630"/>
      <c r="AL5" s="630"/>
      <c r="AM5" s="630"/>
      <c r="AN5" s="630"/>
      <c r="AO5" s="630"/>
      <c r="AP5" s="630"/>
      <c r="AQ5" s="630"/>
      <c r="AR5" s="631"/>
      <c r="AS5" s="455" t="s">
        <v>562</v>
      </c>
      <c r="AV5" s="151" t="str">
        <f>IF(T5="","",T5)</f>
        <v>Наименование признака дифференциации</v>
      </c>
      <c r="AY5" s="79">
        <v>0</v>
      </c>
    </row>
    <row customHeight="1" ht="23.25" hidden="1">
      <c r="E6" s="456"/>
      <c r="F6" s="456"/>
      <c r="G6" s="456"/>
      <c r="H6" s="456"/>
      <c r="I6" s="467"/>
      <c r="J6" s="162">
        <f>I5&amp;".1"</f>
      </c>
      <c r="L6" s="462" t="s">
        <v>484</v>
      </c>
      <c r="Q6" s="136">
        <v>1</v>
      </c>
      <c r="R6" s="468"/>
      <c r="S6" s="449">
        <f>$J6</f>
      </c>
      <c r="T6" s="469" t="s">
        <v>485</v>
      </c>
      <c r="U6" s="451"/>
      <c r="V6" s="405"/>
      <c r="W6" s="465"/>
      <c r="X6" s="465"/>
      <c r="Y6" s="465"/>
      <c r="Z6" s="465"/>
      <c r="AA6" s="465"/>
      <c r="AB6" s="465"/>
      <c r="AC6" s="465"/>
      <c r="AD6" s="465"/>
      <c r="AE6" s="465"/>
      <c r="AF6" s="466"/>
      <c r="AG6" s="405"/>
      <c r="AH6" s="465"/>
      <c r="AI6" s="465"/>
      <c r="AJ6" s="465"/>
      <c r="AK6" s="465"/>
      <c r="AL6" s="465"/>
      <c r="AM6" s="465"/>
      <c r="AN6" s="465"/>
      <c r="AO6" s="465"/>
      <c r="AP6" s="465"/>
      <c r="AQ6" s="465"/>
      <c r="AR6" s="466"/>
      <c r="AS6" s="570" t="s">
        <v>563</v>
      </c>
      <c r="AV6" s="151" t="str">
        <f>IF(T6="","",T6)</f>
        <v>Группа потребителей</v>
      </c>
      <c r="AY6" s="79">
        <v>0</v>
      </c>
    </row>
    <row customHeight="1" ht="23.25" hidden="1">
      <c r="E7" s="456"/>
      <c r="F7" s="456"/>
      <c r="G7" s="456"/>
      <c r="H7" s="456"/>
      <c r="I7" s="467"/>
      <c r="J7" s="467"/>
      <c r="K7" s="162">
        <f>J6&amp;".1"</f>
      </c>
      <c r="R7" s="468">
        <v>1</v>
      </c>
      <c r="S7" s="449">
        <f>$K7</f>
      </c>
      <c r="T7" s="632"/>
      <c r="U7" s="451"/>
      <c r="V7" s="471"/>
      <c r="W7" s="471"/>
      <c r="X7" s="471"/>
      <c r="Y7" s="471"/>
      <c r="Z7" s="471"/>
      <c r="AA7" s="471"/>
      <c r="AB7" s="473"/>
      <c r="AC7" s="474"/>
      <c r="AD7" s="214" t="s">
        <v>61</v>
      </c>
      <c r="AE7" s="474"/>
      <c r="AF7" s="214" t="s">
        <v>61</v>
      </c>
      <c r="AG7" s="471"/>
      <c r="AH7" s="471"/>
      <c r="AI7" s="471"/>
      <c r="AJ7" s="471"/>
      <c r="AK7" s="471"/>
      <c r="AL7" s="471"/>
      <c r="AM7" s="473"/>
      <c r="AN7" s="474"/>
      <c r="AO7" s="214" t="s">
        <v>61</v>
      </c>
      <c r="AP7" s="526"/>
      <c r="AQ7" s="214" t="s">
        <v>61</v>
      </c>
      <c r="AR7" s="633"/>
      <c r="AS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138">
        <f>STRCHECKDATE(V8:AR8)</f>
      </c>
      <c r="AV7" s="151" t="str">
        <f>IF(T7="","",T7)</f>
        <v/>
      </c>
      <c r="AY7" s="79">
        <v>0</v>
      </c>
    </row>
    <row customHeight="1" ht="14.25" hidden="1">
      <c r="E8" s="456"/>
      <c r="F8" s="456"/>
      <c r="G8" s="456"/>
      <c r="H8" s="456"/>
      <c r="I8" s="467"/>
      <c r="J8" s="467"/>
      <c r="K8" s="162"/>
      <c r="R8" s="468"/>
      <c r="S8" s="430"/>
      <c r="T8" s="451"/>
      <c r="U8" s="451"/>
      <c r="V8" s="472"/>
      <c r="W8" s="472"/>
      <c r="X8" s="472"/>
      <c r="Y8" s="472"/>
      <c r="Z8" s="472"/>
      <c r="AA8" s="472"/>
      <c r="AB8" s="476" t="str">
        <f>AC7&amp;"-"&amp;AE7</f>
        <v>-</v>
      </c>
      <c r="AC8" s="477"/>
      <c r="AD8" s="214"/>
      <c r="AE8" s="477"/>
      <c r="AF8" s="214"/>
      <c r="AG8" s="472"/>
      <c r="AH8" s="472"/>
      <c r="AI8" s="472"/>
      <c r="AJ8" s="472"/>
      <c r="AK8" s="472"/>
      <c r="AL8" s="472"/>
      <c r="AM8" s="476" t="str">
        <f>AN7&amp;"-"&amp;AP7</f>
        <v>-</v>
      </c>
      <c r="AN8" s="477"/>
      <c r="AO8" s="214"/>
      <c r="AP8" s="528"/>
      <c r="AQ8" s="214"/>
      <c r="AR8" s="635"/>
      <c r="AS8" s="634"/>
      <c r="AV8" s="151" t="str">
        <f>IF(T8="","",T8)</f>
        <v/>
      </c>
      <c r="AY8" s="79">
        <v>0</v>
      </c>
    </row>
    <row customHeight="1" ht="21" hidden="1">
      <c r="E9" s="456"/>
      <c r="F9" s="456"/>
      <c r="G9" s="456"/>
      <c r="H9" s="456"/>
      <c r="I9" s="467"/>
      <c r="J9" s="162"/>
      <c r="R9" s="463"/>
      <c r="S9" s="479"/>
      <c r="T9" s="483" t="s">
        <v>564</v>
      </c>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455" t="s">
        <v>565</v>
      </c>
      <c r="AV9" s="151" t="str">
        <f>IF(T9="","",T9)</f>
        <v>Добавить значение признака дифференциации</v>
      </c>
      <c r="AY9" s="79">
        <v>0</v>
      </c>
    </row>
    <row customHeight="1" ht="21" hidden="1">
      <c r="E10" s="456"/>
      <c r="F10" s="456"/>
      <c r="G10" s="456"/>
      <c r="H10" s="456"/>
      <c r="I10" s="162"/>
      <c r="R10" s="463"/>
      <c r="S10" s="479"/>
      <c r="T10" s="486" t="s">
        <v>490</v>
      </c>
      <c r="U10" s="204"/>
      <c r="V10" s="204"/>
      <c r="W10" s="204"/>
      <c r="X10" s="204"/>
      <c r="Y10" s="204"/>
      <c r="Z10" s="204"/>
      <c r="AA10" s="204"/>
      <c r="AB10" s="204"/>
      <c r="AC10" s="204"/>
      <c r="AD10" s="204"/>
      <c r="AE10" s="204"/>
      <c r="AF10" s="484"/>
      <c r="AG10" s="204"/>
      <c r="AH10" s="204"/>
      <c r="AI10" s="204"/>
      <c r="AJ10" s="204"/>
      <c r="AK10" s="204"/>
      <c r="AL10" s="204"/>
      <c r="AM10" s="204"/>
      <c r="AN10" s="204"/>
      <c r="AO10" s="204"/>
      <c r="AP10" s="204"/>
      <c r="AQ10" s="484"/>
      <c r="AR10" s="204"/>
      <c r="AS10" s="636"/>
      <c r="AV10" s="151" t="str">
        <f>IF(T10="","",T10)</f>
        <v>Добавить группу потребителей</v>
      </c>
      <c r="AY10" s="79">
        <v>0</v>
      </c>
    </row>
    <row customHeight="1" ht="21" hidden="1">
      <c r="E11" s="456"/>
      <c r="F11" s="456"/>
      <c r="G11" s="456"/>
      <c r="H11" s="447"/>
      <c r="R11" s="448"/>
      <c r="S11" s="479"/>
      <c r="T11" s="637" t="s">
        <v>566</v>
      </c>
      <c r="U11" s="204"/>
      <c r="V11" s="204"/>
      <c r="W11" s="204"/>
      <c r="X11" s="204"/>
      <c r="Y11" s="204"/>
      <c r="Z11" s="204"/>
      <c r="AA11" s="204"/>
      <c r="AB11" s="204"/>
      <c r="AC11" s="204"/>
      <c r="AD11" s="204"/>
      <c r="AE11" s="204"/>
      <c r="AF11" s="484"/>
      <c r="AG11" s="204"/>
      <c r="AH11" s="204"/>
      <c r="AI11" s="204"/>
      <c r="AJ11" s="204"/>
      <c r="AK11" s="204"/>
      <c r="AL11" s="204"/>
      <c r="AM11" s="204"/>
      <c r="AN11" s="204"/>
      <c r="AO11" s="204"/>
      <c r="AP11" s="204"/>
      <c r="AQ11" s="484"/>
      <c r="AR11" s="204"/>
      <c r="AS11" s="485"/>
      <c r="AV11" s="151" t="str">
        <f>IF(T11="","",T11)</f>
        <v>Добавить наименование признака дифференциации</v>
      </c>
      <c r="AY11" s="79">
        <v>0</v>
      </c>
    </row>
    <row customHeight="1" ht="14.25" hidden="1">
      <c r="E12" s="456"/>
      <c r="F12" s="447"/>
      <c r="T12" s="491" t="s">
        <v>493</v>
      </c>
      <c r="AV12" s="151" t="str">
        <f>IF(T12="","",T12)</f>
        <v>Добавить централизованную систему для дифференциации</v>
      </c>
      <c r="AY12" s="138">
        <v>0</v>
      </c>
    </row>
    <row customHeight="1" ht="14.25" hidden="1">
      <c r="E13" s="447"/>
      <c r="T13" s="491" t="s">
        <v>494</v>
      </c>
      <c r="AV13" s="151" t="str">
        <f>IF(T13="","",T13)</f>
        <v>Добавить территорию для дифференциации</v>
      </c>
      <c r="AY13" s="138">
        <v>0</v>
      </c>
    </row>
    <row customHeight="1" ht="14.25" hidden="1">
      <c r="AY14" s="79">
        <v>0</v>
      </c>
    </row>
    <row customHeight="1" ht="14.25" hidden="1">
      <c r="AG15" s="492"/>
      <c r="AH15" s="492"/>
      <c r="AI15" s="492"/>
      <c r="AJ15" s="492"/>
      <c r="AK15" s="492"/>
      <c r="AL15" s="492"/>
      <c r="AM15" s="493"/>
      <c r="AN15" s="494"/>
      <c r="AO15" s="495" t="s">
        <v>61</v>
      </c>
      <c r="AP15" s="494"/>
      <c r="AQ15" s="495" t="s">
        <v>61</v>
      </c>
      <c r="AY15" s="79">
        <v>0</v>
      </c>
    </row>
    <row customHeight="1" ht="14.25" hidden="1">
      <c r="AG16" s="492"/>
      <c r="AH16" s="492"/>
      <c r="AI16" s="492"/>
      <c r="AJ16" s="492"/>
      <c r="AK16" s="492"/>
      <c r="AL16" s="492"/>
      <c r="AM16" s="476" t="str">
        <f>AN15&amp;"-"&amp;AP15</f>
        <v>-</v>
      </c>
      <c r="AN16" s="495"/>
      <c r="AO16" s="495"/>
      <c r="AP16" s="495"/>
      <c r="AQ16" s="495"/>
      <c r="AY16" s="79">
        <v>0</v>
      </c>
    </row>
    <row customHeight="1" ht="14.25" hidden="1">
      <c r="AY17" s="79">
        <v>0</v>
      </c>
    </row>
    <row customHeight="1" ht="22.5" hidden="1">
      <c r="O18" s="496" t="s">
        <v>495</v>
      </c>
      <c r="AC18" s="496"/>
      <c r="AE18" s="496"/>
      <c r="AN18" s="496"/>
      <c r="AP18" s="496"/>
      <c r="AY18" s="100">
        <v>0</v>
      </c>
    </row>
    <row customHeight="1" ht="14.25" hidden="1">
      <c r="AY19" s="100">
        <v>0</v>
      </c>
    </row>
    <row customHeight="1" ht="12" hidden="1">
      <c r="O20" s="462" t="s">
        <v>496</v>
      </c>
      <c r="T20" s="100" t="s">
        <v>497</v>
      </c>
      <c r="AD20" s="218" t="s">
        <v>498</v>
      </c>
      <c r="AF20" s="218" t="s">
        <v>499</v>
      </c>
      <c r="AG20" s="100" t="s">
        <v>497</v>
      </c>
      <c r="AO20" s="218" t="s">
        <v>500</v>
      </c>
      <c r="AQ20" s="218" t="s">
        <v>499</v>
      </c>
      <c r="AY20" s="100">
        <v>0</v>
      </c>
    </row>
    <row customHeight="1" ht="14.25" hidden="1">
      <c r="AY21" s="79">
        <v>0</v>
      </c>
    </row>
    <row customHeight="1" ht="14.25" hidden="1">
      <c r="AY22" s="79">
        <v>0</v>
      </c>
    </row>
    <row customHeight="1" ht="14.699999999999998">
      <c r="Q23" s="497"/>
      <c r="R23" s="497"/>
      <c r="S23" s="498"/>
      <c r="T23" s="101"/>
      <c r="U23" s="101"/>
      <c r="AY23" s="79">
        <v>14</v>
      </c>
    </row>
    <row customHeight="1" ht="26.25">
      <c r="Q24" s="497"/>
      <c r="R24" s="497"/>
      <c r="S24" s="4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26"/>
      <c r="U24" s="426"/>
      <c r="V24" s="426"/>
      <c r="W24" s="426"/>
      <c r="X24" s="426"/>
      <c r="Y24" s="426"/>
      <c r="Z24" s="426"/>
      <c r="AA24" s="426"/>
      <c r="AB24" s="426"/>
      <c r="AC24" s="426"/>
      <c r="AD24" s="426"/>
      <c r="AE24" s="426"/>
      <c r="AF24" s="426"/>
      <c r="AG24" s="426"/>
      <c r="AH24" s="426"/>
      <c r="AI24" s="426"/>
      <c r="AJ24" s="426"/>
      <c r="AK24" s="426"/>
      <c r="AL24" s="426"/>
      <c r="AM24" s="426"/>
      <c r="AN24" s="426"/>
      <c r="AO24" s="426"/>
      <c r="AP24" s="426"/>
      <c r="AY24" s="79">
        <v>25</v>
      </c>
    </row>
    <row customHeight="1" ht="14.699999999999998">
      <c r="Q25" s="497"/>
      <c r="R25" s="497"/>
      <c r="S25" s="287" t="str">
        <f>IF(org=0,"Не определено",org)</f>
        <v>ГУП СК "Ставрополькрайводоканал"</v>
      </c>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7"/>
      <c r="AY25" s="79">
        <v>14</v>
      </c>
    </row>
    <row customHeight="1" ht="14.25" hidden="1">
      <c r="Q26" s="497"/>
      <c r="R26" s="497"/>
      <c r="S26" s="498"/>
      <c r="T26" s="101"/>
      <c r="U26" s="101"/>
      <c r="V26" s="499"/>
      <c r="W26" s="499"/>
      <c r="X26" s="499"/>
      <c r="Y26" s="499"/>
      <c r="Z26" s="499"/>
      <c r="AA26" s="499"/>
      <c r="AB26" s="499"/>
      <c r="AC26" s="499"/>
      <c r="AD26" s="499"/>
      <c r="AE26" s="499"/>
      <c r="AF26" s="499"/>
      <c r="AG26" s="499"/>
      <c r="AH26" s="499"/>
      <c r="AI26" s="499"/>
      <c r="AJ26" s="499"/>
      <c r="AK26" s="499"/>
      <c r="AL26" s="499"/>
      <c r="AM26" s="499"/>
      <c r="AN26" s="499"/>
      <c r="AO26" s="499"/>
      <c r="AP26" s="499"/>
      <c r="AQ26" s="499"/>
      <c r="AY26" s="79">
        <v>0</v>
      </c>
    </row>
    <row customHeight="1" ht="25.5" hidden="1">
      <c r="S27" s="500" t="s">
        <v>41</v>
      </c>
      <c r="T27" s="500"/>
      <c r="U27" s="501"/>
      <c r="V27" s="502" t="str">
        <f>IF(TITLE_NAME_OR_PR_CHANGE="",IF(TITLE_NAME_OR_PR="","",TITLE_NAME_OR_PR),TITLE_NAME_OR_PR_CHANGE)</f>
        <v/>
      </c>
      <c r="W27" s="502"/>
      <c r="X27" s="502"/>
      <c r="Y27" s="502"/>
      <c r="Z27" s="502"/>
      <c r="AA27" s="502"/>
      <c r="AB27" s="502"/>
      <c r="AC27" s="502"/>
      <c r="AD27" s="502"/>
      <c r="AE27" s="502"/>
      <c r="AG27" s="502" t="str">
        <f>IF(TITLE_NAME_OR_PR_CHANGE="",IF(TITLE_NAME_OR_PR="","",TITLE_NAME_OR_PR),TITLE_NAME_OR_PR_CHANGE)</f>
        <v/>
      </c>
      <c r="AH27" s="502"/>
      <c r="AI27" s="502"/>
      <c r="AJ27" s="502"/>
      <c r="AK27" s="502"/>
      <c r="AL27" s="502"/>
      <c r="AM27" s="502"/>
      <c r="AN27" s="502"/>
      <c r="AO27" s="502"/>
      <c r="AP27" s="502"/>
      <c r="AY27" s="182">
        <v>0</v>
      </c>
    </row>
    <row customHeight="1" ht="18.75" hidden="1">
      <c r="S28" s="500" t="s">
        <v>501</v>
      </c>
      <c r="T28" s="500"/>
      <c r="U28" s="501"/>
      <c r="V28" s="503" t="str">
        <f>IF(TITLE_DATE_PR_CHANGE="",IF(TITLE_DATE_PR="","",TITLE_DATE_PR),TITLE_DATE_PR_CHANGE)</f>
        <v/>
      </c>
      <c r="W28" s="503"/>
      <c r="X28" s="503"/>
      <c r="Y28" s="503"/>
      <c r="Z28" s="503"/>
      <c r="AA28" s="503"/>
      <c r="AB28" s="503"/>
      <c r="AC28" s="503"/>
      <c r="AD28" s="503"/>
      <c r="AE28" s="503"/>
      <c r="AG28" s="503" t="str">
        <f>IF(TITLE_DATE_PR_CHANGE="",IF(TITLE_DATE_PR="","",TITLE_DATE_PR),TITLE_DATE_PR_CHANGE)</f>
        <v/>
      </c>
      <c r="AH28" s="503"/>
      <c r="AI28" s="503"/>
      <c r="AJ28" s="503"/>
      <c r="AK28" s="503"/>
      <c r="AL28" s="503"/>
      <c r="AM28" s="503"/>
      <c r="AN28" s="503"/>
      <c r="AO28" s="503"/>
      <c r="AP28" s="503"/>
      <c r="AY28" s="182">
        <v>0</v>
      </c>
    </row>
    <row customHeight="1" ht="18.75" hidden="1">
      <c r="S29" s="500" t="s">
        <v>502</v>
      </c>
      <c r="T29" s="500"/>
      <c r="U29" s="501"/>
      <c r="V29" s="502" t="str">
        <f>IF(TITLE_NUMBER_PR_CHANGE="",IF(TITLE_NUMBER_PR="","",TITLE_NUMBER_PR),TITLE_NUMBER_PR_CHANGE)</f>
        <v/>
      </c>
      <c r="W29" s="502"/>
      <c r="X29" s="502"/>
      <c r="Y29" s="502"/>
      <c r="Z29" s="502"/>
      <c r="AA29" s="502"/>
      <c r="AB29" s="502"/>
      <c r="AC29" s="502"/>
      <c r="AD29" s="502"/>
      <c r="AE29" s="502"/>
      <c r="AG29" s="502" t="str">
        <f>IF(TITLE_NUMBER_PR_CHANGE="",IF(TITLE_NUMBER_PR="","",TITLE_NUMBER_PR),TITLE_NUMBER_PR_CHANGE)</f>
        <v/>
      </c>
      <c r="AH29" s="502"/>
      <c r="AI29" s="502"/>
      <c r="AJ29" s="502"/>
      <c r="AK29" s="502"/>
      <c r="AL29" s="502"/>
      <c r="AM29" s="502"/>
      <c r="AN29" s="502"/>
      <c r="AO29" s="502"/>
      <c r="AP29" s="502"/>
      <c r="AY29" s="182">
        <v>0</v>
      </c>
    </row>
    <row customHeight="1" ht="18.75" hidden="1">
      <c r="S30" s="500" t="s">
        <v>42</v>
      </c>
      <c r="T30" s="500"/>
      <c r="U30" s="501"/>
      <c r="V30" s="502" t="str">
        <f>IF(TITLE_IST_PUB_CHANGE="",IF(TITLE_IST_PUB="","",TITLE_IST_PUB),TITLE_IST_PUB_CHANGE)</f>
        <v/>
      </c>
      <c r="W30" s="502"/>
      <c r="X30" s="502"/>
      <c r="Y30" s="502"/>
      <c r="Z30" s="502"/>
      <c r="AA30" s="502"/>
      <c r="AB30" s="502"/>
      <c r="AC30" s="502"/>
      <c r="AD30" s="502"/>
      <c r="AE30" s="502"/>
      <c r="AG30" s="502" t="str">
        <f>IF(TITLE_IST_PUB_CHANGE="",IF(TITLE_IST_PUB="","",TITLE_IST_PUB),TITLE_IST_PUB_CHANGE)</f>
        <v/>
      </c>
      <c r="AH30" s="502"/>
      <c r="AI30" s="502"/>
      <c r="AJ30" s="502"/>
      <c r="AK30" s="502"/>
      <c r="AL30" s="502"/>
      <c r="AM30" s="502"/>
      <c r="AN30" s="502"/>
      <c r="AO30" s="502"/>
      <c r="AP30" s="502"/>
      <c r="AY30" s="182">
        <v>0</v>
      </c>
    </row>
    <row customHeight="1" ht="14.25" hidden="1">
      <c r="Q31" s="497"/>
      <c r="R31" s="497"/>
      <c r="S31" s="498"/>
      <c r="T31" s="101"/>
      <c r="U31" s="101"/>
      <c r="V31" s="499"/>
      <c r="W31" s="499"/>
      <c r="X31" s="499"/>
      <c r="Y31" s="499"/>
      <c r="Z31" s="499"/>
      <c r="AA31" s="499"/>
      <c r="AB31" s="499"/>
      <c r="AC31" s="499"/>
      <c r="AD31" s="499"/>
      <c r="AE31" s="499"/>
      <c r="AF31" s="499"/>
      <c r="AG31" s="499"/>
      <c r="AH31" s="499"/>
      <c r="AI31" s="499"/>
      <c r="AJ31" s="499"/>
      <c r="AK31" s="499"/>
      <c r="AL31" s="499"/>
      <c r="AM31" s="499"/>
      <c r="AN31" s="499"/>
      <c r="AO31" s="499"/>
      <c r="AP31" s="499"/>
      <c r="AQ31" s="499"/>
      <c r="AY31" s="79">
        <v>0</v>
      </c>
    </row>
    <row customHeight="1" ht="18.75" hidden="1">
      <c r="S32" s="500" t="s">
        <v>503</v>
      </c>
      <c r="T32" s="500"/>
      <c r="U32" s="501"/>
      <c r="V32" s="503" t="str">
        <f>IF(TITLE_DATE_PR_CHANGE="",IF(TITLE_DATE_PR="","",TITLE_DATE_PR),TITLE_DATE_PR_CHANGE)</f>
        <v/>
      </c>
      <c r="W32" s="503"/>
      <c r="X32" s="503"/>
      <c r="Y32" s="503"/>
      <c r="Z32" s="503"/>
      <c r="AA32" s="503"/>
      <c r="AB32" s="503"/>
      <c r="AC32" s="503"/>
      <c r="AD32" s="503"/>
      <c r="AE32" s="503"/>
      <c r="AG32" s="503" t="str">
        <f>IF(TITLE_DATE_PR_CHANGE="",IF(TITLE_DATE_PR="","",TITLE_DATE_PR),TITLE_DATE_PR_CHANGE)</f>
        <v/>
      </c>
      <c r="AH32" s="503"/>
      <c r="AI32" s="503"/>
      <c r="AJ32" s="503"/>
      <c r="AK32" s="503"/>
      <c r="AL32" s="503"/>
      <c r="AM32" s="503"/>
      <c r="AN32" s="503"/>
      <c r="AO32" s="503"/>
      <c r="AP32" s="503"/>
      <c r="AY32" s="182">
        <v>0</v>
      </c>
    </row>
    <row customHeight="1" ht="18.75" hidden="1">
      <c r="S33" s="500" t="s">
        <v>504</v>
      </c>
      <c r="T33" s="500"/>
      <c r="U33" s="501"/>
      <c r="V33" s="502" t="str">
        <f>IF(TITLE_NUMBER_PR_CHANGE="",IF(TITLE_NUMBER_PR="","",TITLE_NUMBER_PR),TITLE_NUMBER_PR_CHANGE)</f>
        <v/>
      </c>
      <c r="W33" s="502"/>
      <c r="X33" s="502"/>
      <c r="Y33" s="502"/>
      <c r="Z33" s="502"/>
      <c r="AA33" s="502"/>
      <c r="AB33" s="502"/>
      <c r="AC33" s="502"/>
      <c r="AD33" s="502"/>
      <c r="AE33" s="502"/>
      <c r="AG33" s="502" t="str">
        <f>IF(TITLE_NUMBER_PR_CHANGE="",IF(TITLE_NUMBER_PR="","",TITLE_NUMBER_PR),TITLE_NUMBER_PR_CHANGE)</f>
        <v/>
      </c>
      <c r="AH33" s="502"/>
      <c r="AI33" s="502"/>
      <c r="AJ33" s="502"/>
      <c r="AK33" s="502"/>
      <c r="AL33" s="502"/>
      <c r="AM33" s="502"/>
      <c r="AN33" s="502"/>
      <c r="AO33" s="502"/>
      <c r="AP33" s="502"/>
      <c r="AY33" s="182">
        <v>0</v>
      </c>
    </row>
    <row customHeight="1" ht="1.05">
      <c r="AF34" s="138" t="s">
        <v>505</v>
      </c>
      <c r="AQ34" s="138" t="s">
        <v>505</v>
      </c>
      <c r="AY34" s="182">
        <v>1</v>
      </c>
    </row>
    <row customHeight="1" ht="14.699999999999998">
      <c r="Q35" s="497"/>
      <c r="R35" s="497"/>
      <c r="S35" s="498"/>
      <c r="T35" s="101"/>
      <c r="U35" s="504"/>
      <c r="V35" s="505"/>
      <c r="W35" s="505"/>
      <c r="X35" s="505"/>
      <c r="Y35" s="505"/>
      <c r="Z35" s="505"/>
      <c r="AA35" s="505"/>
      <c r="AB35" s="505"/>
      <c r="AC35" s="505"/>
      <c r="AD35" s="505"/>
      <c r="AE35" s="505"/>
      <c r="AF35" s="505"/>
      <c r="AG35" s="505"/>
      <c r="AH35" s="505"/>
      <c r="AI35" s="505"/>
      <c r="AJ35" s="505"/>
      <c r="AK35" s="505"/>
      <c r="AL35" s="505"/>
      <c r="AM35" s="505"/>
      <c r="AN35" s="505"/>
      <c r="AO35" s="505"/>
      <c r="AP35" s="505"/>
      <c r="AQ35" s="505"/>
      <c r="AY35" s="79">
        <v>14</v>
      </c>
    </row>
    <row customHeight="1" ht="14.699999999999998">
      <c r="Q36" s="497"/>
      <c r="R36" s="497"/>
      <c r="S36" s="152" t="s">
        <v>378</v>
      </c>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t="s">
        <v>379</v>
      </c>
      <c r="AY36" s="79">
        <v>14</v>
      </c>
    </row>
    <row customHeight="1" ht="14.699999999999998">
      <c r="Q37" s="497"/>
      <c r="R37" s="497"/>
      <c r="S37" s="449" t="s">
        <v>87</v>
      </c>
      <c r="T37" s="326" t="s">
        <v>506</v>
      </c>
      <c r="U37" s="506"/>
      <c r="V37" s="507" t="s">
        <v>507</v>
      </c>
      <c r="W37" s="508"/>
      <c r="X37" s="508"/>
      <c r="Y37" s="508"/>
      <c r="Z37" s="508"/>
      <c r="AA37" s="508"/>
      <c r="AB37" s="508"/>
      <c r="AC37" s="508"/>
      <c r="AD37" s="508"/>
      <c r="AE37" s="509"/>
      <c r="AF37" s="510" t="s">
        <v>508</v>
      </c>
      <c r="AG37" s="507" t="s">
        <v>507</v>
      </c>
      <c r="AH37" s="508"/>
      <c r="AI37" s="508"/>
      <c r="AJ37" s="508"/>
      <c r="AK37" s="508"/>
      <c r="AL37" s="508"/>
      <c r="AM37" s="508"/>
      <c r="AN37" s="508"/>
      <c r="AO37" s="508"/>
      <c r="AP37" s="509"/>
      <c r="AQ37" s="510" t="s">
        <v>509</v>
      </c>
      <c r="AR37" s="511" t="s">
        <v>510</v>
      </c>
      <c r="AS37" s="152"/>
      <c r="AY37" s="79">
        <v>14</v>
      </c>
    </row>
    <row customHeight="1" ht="19.95">
      <c r="Q38" s="497"/>
      <c r="R38" s="497"/>
      <c r="S38" s="449"/>
      <c r="T38" s="326"/>
      <c r="U38" s="512"/>
      <c r="V38" s="152" t="s">
        <v>610</v>
      </c>
      <c r="W38" s="324" t="s">
        <v>611</v>
      </c>
      <c r="X38" s="324"/>
      <c r="Y38" s="324"/>
      <c r="Z38" s="324" t="s">
        <v>612</v>
      </c>
      <c r="AA38" s="324"/>
      <c r="AB38" s="324"/>
      <c r="AC38" s="288" t="s">
        <v>514</v>
      </c>
      <c r="AD38" s="579"/>
      <c r="AE38" s="289"/>
      <c r="AF38" s="514"/>
      <c r="AG38" s="152" t="s">
        <v>610</v>
      </c>
      <c r="AH38" s="324" t="s">
        <v>611</v>
      </c>
      <c r="AI38" s="324"/>
      <c r="AJ38" s="324"/>
      <c r="AK38" s="324" t="s">
        <v>612</v>
      </c>
      <c r="AL38" s="324"/>
      <c r="AM38" s="324"/>
      <c r="AN38" s="288" t="s">
        <v>514</v>
      </c>
      <c r="AO38" s="579"/>
      <c r="AP38" s="289"/>
      <c r="AQ38" s="514"/>
      <c r="AR38" s="515"/>
      <c r="AS38" s="152"/>
      <c r="AY38" s="79">
        <v>19</v>
      </c>
    </row>
    <row customHeight="1" ht="19.95">
      <c r="Q39" s="497"/>
      <c r="R39" s="497"/>
      <c r="S39" s="449"/>
      <c r="T39" s="326"/>
      <c r="U39" s="512"/>
      <c r="V39" s="152"/>
      <c r="W39" s="324" t="s">
        <v>613</v>
      </c>
      <c r="X39" s="324" t="s">
        <v>614</v>
      </c>
      <c r="Y39" s="324"/>
      <c r="Z39" s="324" t="s">
        <v>615</v>
      </c>
      <c r="AA39" s="324" t="s">
        <v>614</v>
      </c>
      <c r="AB39" s="324"/>
      <c r="AC39" s="294"/>
      <c r="AD39" s="580"/>
      <c r="AE39" s="295"/>
      <c r="AF39" s="514"/>
      <c r="AG39" s="152"/>
      <c r="AH39" s="324" t="s">
        <v>613</v>
      </c>
      <c r="AI39" s="324" t="s">
        <v>614</v>
      </c>
      <c r="AJ39" s="324"/>
      <c r="AK39" s="324" t="s">
        <v>615</v>
      </c>
      <c r="AL39" s="324" t="s">
        <v>614</v>
      </c>
      <c r="AM39" s="324"/>
      <c r="AN39" s="294"/>
      <c r="AO39" s="580"/>
      <c r="AP39" s="295"/>
      <c r="AQ39" s="514"/>
      <c r="AR39" s="515"/>
      <c r="AS39" s="152"/>
      <c r="AY39" s="79">
        <v>19</v>
      </c>
    </row>
    <row customHeight="1" ht="61.949999999999996">
      <c r="B40" s="218" t="s">
        <v>221</v>
      </c>
      <c r="C40" s="218" t="s">
        <v>222</v>
      </c>
      <c r="D40" s="218" t="s">
        <v>223</v>
      </c>
      <c r="E40" s="462" t="s">
        <v>515</v>
      </c>
      <c r="F40" s="462" t="s">
        <v>516</v>
      </c>
      <c r="G40" s="462" t="s">
        <v>517</v>
      </c>
      <c r="I40" s="462" t="s">
        <v>568</v>
      </c>
      <c r="J40" s="462" t="s">
        <v>520</v>
      </c>
      <c r="K40" s="462" t="s">
        <v>569</v>
      </c>
      <c r="L40" s="462" t="s">
        <v>496</v>
      </c>
      <c r="Q40" s="497"/>
      <c r="R40" s="497"/>
      <c r="S40" s="449"/>
      <c r="T40" s="326"/>
      <c r="U40" s="516"/>
      <c r="V40" s="152"/>
      <c r="W40" s="324"/>
      <c r="X40" s="324" t="s">
        <v>616</v>
      </c>
      <c r="Y40" s="324" t="s">
        <v>617</v>
      </c>
      <c r="Z40" s="324"/>
      <c r="AA40" s="324" t="s">
        <v>618</v>
      </c>
      <c r="AB40" s="324" t="s">
        <v>619</v>
      </c>
      <c r="AC40" s="246" t="s">
        <v>524</v>
      </c>
      <c r="AD40" s="388" t="s">
        <v>525</v>
      </c>
      <c r="AE40" s="390"/>
      <c r="AF40" s="517"/>
      <c r="AG40" s="152"/>
      <c r="AH40" s="324"/>
      <c r="AI40" s="324" t="s">
        <v>616</v>
      </c>
      <c r="AJ40" s="324" t="s">
        <v>617</v>
      </c>
      <c r="AK40" s="324"/>
      <c r="AL40" s="324" t="s">
        <v>618</v>
      </c>
      <c r="AM40" s="324" t="s">
        <v>619</v>
      </c>
      <c r="AN40" s="246" t="s">
        <v>524</v>
      </c>
      <c r="AO40" s="388" t="s">
        <v>525</v>
      </c>
      <c r="AP40" s="390"/>
      <c r="AQ40" s="517"/>
      <c r="AR40" s="518"/>
      <c r="AS40" s="152"/>
      <c r="AY40" s="79">
        <v>59</v>
      </c>
    </row>
    <row customHeight="1" ht="11.25" hidden="1">
      <c r="Q41" s="519"/>
      <c r="R41" s="520">
        <v>1</v>
      </c>
      <c r="S41" s="521" t="s">
        <v>98</v>
      </c>
      <c r="T41" s="522" t="s">
        <v>101</v>
      </c>
      <c r="U41" s="523" t="str">
        <f>OFFSET(U41,0,-1)</f>
        <v>2</v>
      </c>
      <c r="V41" s="524">
        <f>OFFSET(V41,0,-1)+1</f>
        <v>3</v>
      </c>
      <c r="W41" s="524"/>
      <c r="X41" s="524"/>
      <c r="Y41" s="524"/>
      <c r="Z41" s="524"/>
      <c r="AA41" s="524"/>
      <c r="AB41" s="524">
        <f>OFFSET(AB41,0,-1)+1</f>
        <v>1</v>
      </c>
      <c r="AC41" s="524">
        <f>OFFSET(AC41,0,-1)+1</f>
        <v>2</v>
      </c>
      <c r="AD41" s="524">
        <f>OFFSET(AD41,0,-1)+1</f>
        <v>3</v>
      </c>
      <c r="AE41" s="524"/>
      <c r="AF41" s="524">
        <f>OFFSET(AF41,0,-2)+1</f>
        <v>4</v>
      </c>
      <c r="AG41" s="524">
        <f>OFFSET(AG41,0,-1)+1</f>
        <v>5</v>
      </c>
      <c r="AH41" s="524"/>
      <c r="AI41" s="524"/>
      <c r="AJ41" s="524"/>
      <c r="AK41" s="524"/>
      <c r="AL41" s="524"/>
      <c r="AM41" s="524">
        <f>OFFSET(AM41,0,-1)+1</f>
        <v>1</v>
      </c>
      <c r="AN41" s="524">
        <f>OFFSET(AN41,0,-1)+1</f>
        <v>2</v>
      </c>
      <c r="AO41" s="524">
        <f>OFFSET(AO41,0,-1)+1</f>
        <v>3</v>
      </c>
      <c r="AP41" s="524"/>
      <c r="AQ41" s="524">
        <f>OFFSET(AQ41,0,-2)+1</f>
        <v>4</v>
      </c>
      <c r="AR41" s="523">
        <f>OFFSET(AR41,0,-1)</f>
        <v>4</v>
      </c>
      <c r="AS41" s="524">
        <f>OFFSET(AS41,0,-1)+1</f>
        <v>5</v>
      </c>
      <c r="AY41" s="403">
        <v>0</v>
      </c>
    </row>
    <row customHeight="1" ht="24">
      <c r="A42" s="525" t="s">
        <v>334</v>
      </c>
      <c r="E42" s="447">
        <v>1</v>
      </c>
      <c r="R42" s="448"/>
      <c r="S42" s="449">
        <f>INDEX(PT_DIFFERENTIATION_NUM_NTAR,MATCH(A42,PT_DIFFERENTIATION_NTAR_ID,0))</f>
        <v>0</v>
      </c>
      <c r="T42" s="450" t="s">
        <v>209</v>
      </c>
      <c r="U42" s="451"/>
      <c r="V42" s="452"/>
      <c r="W42" s="453"/>
      <c r="X42" s="453"/>
      <c r="Y42" s="453"/>
      <c r="Z42" s="453"/>
      <c r="AA42" s="453"/>
      <c r="AB42" s="453"/>
      <c r="AC42" s="453"/>
      <c r="AD42" s="453"/>
      <c r="AE42" s="453"/>
      <c r="AF42" s="454"/>
      <c r="AG42" s="452" t="str">
        <f>INDEX(PT_DIFFERENTIATION_NTAR,MATCH(A42,PT_DIFFERENTIATION_NTAR_ID,0))</f>
        <v/>
      </c>
      <c r="AH42" s="453"/>
      <c r="AI42" s="453"/>
      <c r="AJ42" s="453"/>
      <c r="AK42" s="453"/>
      <c r="AL42" s="453"/>
      <c r="AM42" s="453"/>
      <c r="AN42" s="453"/>
      <c r="AO42" s="453"/>
      <c r="AP42" s="453"/>
      <c r="AQ42" s="453"/>
      <c r="AR42" s="454"/>
      <c r="AS4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151" t="str">
        <f>IF(T42="","",T42)</f>
        <v>Наименование тарифа</v>
      </c>
      <c r="AY42" s="79">
        <v>23</v>
      </c>
    </row>
    <row customHeight="1" ht="24">
      <c r="A43" s="525" t="s">
        <v>334</v>
      </c>
      <c r="B43" s="525" t="s">
        <v>335</v>
      </c>
      <c r="E43" s="456"/>
      <c r="F43" s="447">
        <v>1</v>
      </c>
      <c r="Q43" s="457"/>
      <c r="R43" s="458"/>
      <c r="S43" s="449" t="str">
        <f>INDEX(PT_DIFFERENTIATION_NUM_TER,MATCH(B43,PT_DIFFERENTIATION_TER_ID,0))</f>
        <v>.</v>
      </c>
      <c r="T43" s="459" t="s">
        <v>475</v>
      </c>
      <c r="U43" s="451"/>
      <c r="V43" s="452"/>
      <c r="W43" s="453"/>
      <c r="X43" s="453"/>
      <c r="Y43" s="453"/>
      <c r="Z43" s="453"/>
      <c r="AA43" s="453"/>
      <c r="AB43" s="453"/>
      <c r="AC43" s="453"/>
      <c r="AD43" s="453"/>
      <c r="AE43" s="453"/>
      <c r="AF43" s="454"/>
      <c r="AG43" s="452" t="str">
        <f>INDEX(PT_DIFFERENTIATION_TER,MATCH(B43,PT_DIFFERENTIATION_TER_ID,0))</f>
        <v/>
      </c>
      <c r="AH43" s="453"/>
      <c r="AI43" s="453"/>
      <c r="AJ43" s="453"/>
      <c r="AK43" s="453"/>
      <c r="AL43" s="453"/>
      <c r="AM43" s="453"/>
      <c r="AN43" s="453"/>
      <c r="AO43" s="453"/>
      <c r="AP43" s="453"/>
      <c r="AQ43" s="453"/>
      <c r="AR43" s="454"/>
      <c r="AS43" s="455" t="s">
        <v>476</v>
      </c>
      <c r="AV43" s="151" t="str">
        <f>IF(T43="","",T43)</f>
        <v>Территория действия тарифа</v>
      </c>
      <c r="AY43" s="79">
        <v>23</v>
      </c>
    </row>
    <row customHeight="1" ht="24">
      <c r="A44" s="525" t="s">
        <v>334</v>
      </c>
      <c r="B44" s="525" t="s">
        <v>335</v>
      </c>
      <c r="C44" s="525" t="s">
        <v>336</v>
      </c>
      <c r="E44" s="456"/>
      <c r="F44" s="456"/>
      <c r="G44" s="447">
        <v>1</v>
      </c>
      <c r="Q44" s="457"/>
      <c r="R44" s="458"/>
      <c r="S44" s="449" t="str">
        <f>INDEX(PT_DIFFERENTIATION_NUM_CS,MATCH(C44,PT_DIFFERENTIATION_CS_ID,0))</f>
        <v>..</v>
      </c>
      <c r="T44" s="460" t="s">
        <v>608</v>
      </c>
      <c r="U44" s="451"/>
      <c r="V44" s="452"/>
      <c r="W44" s="453"/>
      <c r="X44" s="453"/>
      <c r="Y44" s="453"/>
      <c r="Z44" s="453"/>
      <c r="AA44" s="453"/>
      <c r="AB44" s="453"/>
      <c r="AC44" s="453"/>
      <c r="AD44" s="453"/>
      <c r="AE44" s="453"/>
      <c r="AF44" s="454"/>
      <c r="AG44" s="452" t="str">
        <f>INDEX(PT_DIFFERENTIATION_CS,MATCH(C44,PT_DIFFERENTIATION_CS_ID,0))</f>
        <v/>
      </c>
      <c r="AH44" s="453"/>
      <c r="AI44" s="453"/>
      <c r="AJ44" s="453"/>
      <c r="AK44" s="453"/>
      <c r="AL44" s="453"/>
      <c r="AM44" s="453"/>
      <c r="AN44" s="453"/>
      <c r="AO44" s="453"/>
      <c r="AP44" s="453"/>
      <c r="AQ44" s="453"/>
      <c r="AR44" s="454"/>
      <c r="AS44" s="455" t="s">
        <v>609</v>
      </c>
      <c r="AV44" s="151" t="str">
        <f>IF(T44="","",T44)</f>
        <v>Наименование централизованной системы горячего водоснабжения</v>
      </c>
      <c r="AY44" s="79">
        <v>23</v>
      </c>
    </row>
    <row customHeight="1" ht="24">
      <c r="A45" s="525" t="s">
        <v>334</v>
      </c>
      <c r="B45" s="525" t="s">
        <v>335</v>
      </c>
      <c r="C45" s="525" t="s">
        <v>336</v>
      </c>
      <c r="D45" s="525" t="s">
        <v>621</v>
      </c>
      <c r="E45" s="456"/>
      <c r="F45" s="456"/>
      <c r="G45" s="456"/>
      <c r="H45" s="456"/>
      <c r="I45" s="162" t="str">
        <f>S44&amp;".1"</f>
        <v>...1</v>
      </c>
      <c r="P45" s="136">
        <v>1</v>
      </c>
      <c r="R45" s="463"/>
      <c r="S45" s="449" t="str">
        <f>$I45</f>
        <v>...1</v>
      </c>
      <c r="T45" s="464" t="s">
        <v>561</v>
      </c>
      <c r="U45" s="451"/>
      <c r="V45" s="626"/>
      <c r="W45" s="627"/>
      <c r="X45" s="627"/>
      <c r="Y45" s="627"/>
      <c r="Z45" s="627"/>
      <c r="AA45" s="627"/>
      <c r="AB45" s="627"/>
      <c r="AC45" s="627"/>
      <c r="AD45" s="627"/>
      <c r="AE45" s="627"/>
      <c r="AF45" s="628"/>
      <c r="AG45" s="629"/>
      <c r="AH45" s="630"/>
      <c r="AI45" s="630"/>
      <c r="AJ45" s="630"/>
      <c r="AK45" s="630"/>
      <c r="AL45" s="630"/>
      <c r="AM45" s="630"/>
      <c r="AN45" s="630"/>
      <c r="AO45" s="630"/>
      <c r="AP45" s="630"/>
      <c r="AQ45" s="630"/>
      <c r="AR45" s="631"/>
      <c r="AS45" s="455" t="s">
        <v>562</v>
      </c>
      <c r="AV45" s="151" t="str">
        <f>IF(T45="","",T45)</f>
        <v>Наименование признака дифференциации</v>
      </c>
      <c r="AY45" s="79">
        <v>23</v>
      </c>
    </row>
    <row customHeight="1" ht="24">
      <c r="A46" s="525" t="s">
        <v>334</v>
      </c>
      <c r="B46" s="525" t="s">
        <v>335</v>
      </c>
      <c r="C46" s="525" t="s">
        <v>336</v>
      </c>
      <c r="D46" s="525" t="s">
        <v>621</v>
      </c>
      <c r="E46" s="456"/>
      <c r="F46" s="456"/>
      <c r="G46" s="456"/>
      <c r="H46" s="456"/>
      <c r="I46" s="467"/>
      <c r="J46" s="162" t="str">
        <f>I45&amp;".1"</f>
        <v>...1.1</v>
      </c>
      <c r="L46" s="462" t="s">
        <v>484</v>
      </c>
      <c r="Q46" s="136">
        <v>1</v>
      </c>
      <c r="R46" s="468"/>
      <c r="S46" s="449" t="str">
        <f>$J46</f>
        <v>...1.1</v>
      </c>
      <c r="T46" s="469" t="s">
        <v>485</v>
      </c>
      <c r="U46" s="451"/>
      <c r="V46" s="405"/>
      <c r="W46" s="465"/>
      <c r="X46" s="465"/>
      <c r="Y46" s="465"/>
      <c r="Z46" s="465"/>
      <c r="AA46" s="465"/>
      <c r="AB46" s="465"/>
      <c r="AC46" s="465"/>
      <c r="AD46" s="465"/>
      <c r="AE46" s="465"/>
      <c r="AF46" s="466"/>
      <c r="AG46" s="405"/>
      <c r="AH46" s="465"/>
      <c r="AI46" s="465"/>
      <c r="AJ46" s="465"/>
      <c r="AK46" s="465"/>
      <c r="AL46" s="465"/>
      <c r="AM46" s="465"/>
      <c r="AN46" s="465"/>
      <c r="AO46" s="465"/>
      <c r="AP46" s="465"/>
      <c r="AQ46" s="465"/>
      <c r="AR46" s="466"/>
      <c r="AS46" s="570" t="s">
        <v>563</v>
      </c>
      <c r="AV46" s="151" t="str">
        <f>IF(T46="","",T46)</f>
        <v>Группа потребителей</v>
      </c>
      <c r="AY46" s="79">
        <v>23</v>
      </c>
    </row>
    <row customHeight="1" ht="24">
      <c r="A47" s="525" t="s">
        <v>334</v>
      </c>
      <c r="B47" s="525" t="s">
        <v>335</v>
      </c>
      <c r="C47" s="525" t="s">
        <v>336</v>
      </c>
      <c r="D47" s="525" t="s">
        <v>621</v>
      </c>
      <c r="E47" s="456"/>
      <c r="F47" s="456"/>
      <c r="G47" s="456"/>
      <c r="H47" s="456"/>
      <c r="I47" s="467"/>
      <c r="J47" s="467"/>
      <c r="K47" s="162" t="str">
        <f>J46&amp;".1"</f>
        <v>...1.1.1</v>
      </c>
      <c r="R47" s="468">
        <v>1</v>
      </c>
      <c r="S47" s="449" t="str">
        <f>$K47</f>
        <v>...1.1.1</v>
      </c>
      <c r="T47" s="632"/>
      <c r="U47" s="451"/>
      <c r="V47" s="492"/>
      <c r="W47" s="492"/>
      <c r="X47" s="492"/>
      <c r="Y47" s="492"/>
      <c r="Z47" s="492"/>
      <c r="AA47" s="492"/>
      <c r="AB47" s="493"/>
      <c r="AC47" s="494"/>
      <c r="AD47" s="495" t="s">
        <v>61</v>
      </c>
      <c r="AE47" s="494"/>
      <c r="AF47" s="495" t="s">
        <v>61</v>
      </c>
      <c r="AG47" s="471"/>
      <c r="AH47" s="471"/>
      <c r="AI47" s="471"/>
      <c r="AJ47" s="471"/>
      <c r="AK47" s="471"/>
      <c r="AL47" s="471"/>
      <c r="AM47" s="473"/>
      <c r="AN47" s="474"/>
      <c r="AO47" s="214" t="s">
        <v>61</v>
      </c>
      <c r="AP47" s="526"/>
      <c r="AQ47" s="214" t="s">
        <v>19</v>
      </c>
      <c r="AR47" s="633"/>
      <c r="AS47" s="6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138">
        <f>STRCHECKDATE(V48:AR48)</f>
      </c>
      <c r="AV47" s="151" t="str">
        <f>IF(T47="","",T47)</f>
        <v/>
      </c>
      <c r="AY47" s="79">
        <v>23</v>
      </c>
    </row>
    <row customHeight="1" ht="0">
      <c r="A48" s="525" t="s">
        <v>334</v>
      </c>
      <c r="B48" s="525" t="s">
        <v>335</v>
      </c>
      <c r="C48" s="525" t="s">
        <v>336</v>
      </c>
      <c r="D48" s="525" t="s">
        <v>621</v>
      </c>
      <c r="E48" s="456"/>
      <c r="F48" s="456"/>
      <c r="G48" s="456"/>
      <c r="H48" s="456"/>
      <c r="I48" s="467"/>
      <c r="J48" s="467"/>
      <c r="K48" s="162"/>
      <c r="R48" s="468"/>
      <c r="S48" s="430"/>
      <c r="T48" s="451"/>
      <c r="U48" s="451"/>
      <c r="V48" s="492"/>
      <c r="W48" s="492"/>
      <c r="X48" s="492"/>
      <c r="Y48" s="492"/>
      <c r="Z48" s="492"/>
      <c r="AA48" s="492"/>
      <c r="AB48" s="476" t="str">
        <f>AC47&amp;"-"&amp;AE47</f>
        <v>-</v>
      </c>
      <c r="AC48" s="495"/>
      <c r="AD48" s="495"/>
      <c r="AE48" s="495"/>
      <c r="AF48" s="495"/>
      <c r="AG48" s="472"/>
      <c r="AH48" s="472"/>
      <c r="AI48" s="472"/>
      <c r="AJ48" s="472"/>
      <c r="AK48" s="472"/>
      <c r="AL48" s="472"/>
      <c r="AM48" s="476" t="str">
        <f>AN47&amp;"-"&amp;AP47</f>
        <v>-</v>
      </c>
      <c r="AN48" s="477"/>
      <c r="AO48" s="214"/>
      <c r="AP48" s="528"/>
      <c r="AQ48" s="214"/>
      <c r="AR48" s="635"/>
      <c r="AS48" s="634"/>
      <c r="AV48" s="151" t="str">
        <f>IF(T48="","",T48)</f>
        <v/>
      </c>
      <c r="AY48" s="79">
        <v>0</v>
      </c>
    </row>
    <row customHeight="1" ht="21">
      <c r="A49" s="525" t="s">
        <v>334</v>
      </c>
      <c r="B49" s="525" t="s">
        <v>335</v>
      </c>
      <c r="C49" s="525" t="s">
        <v>336</v>
      </c>
      <c r="D49" s="525" t="s">
        <v>621</v>
      </c>
      <c r="E49" s="456"/>
      <c r="F49" s="456"/>
      <c r="G49" s="456"/>
      <c r="H49" s="456"/>
      <c r="I49" s="467"/>
      <c r="J49" s="162"/>
      <c r="R49" s="463"/>
      <c r="S49" s="479"/>
      <c r="T49" s="483" t="s">
        <v>564</v>
      </c>
      <c r="U49" s="204"/>
      <c r="V49" s="204"/>
      <c r="W49" s="204"/>
      <c r="X49" s="204"/>
      <c r="Y49" s="204"/>
      <c r="Z49" s="204"/>
      <c r="AA49" s="204"/>
      <c r="AB49" s="204"/>
      <c r="AC49" s="204"/>
      <c r="AD49" s="204"/>
      <c r="AE49" s="204"/>
      <c r="AF49" s="204"/>
      <c r="AG49" s="204"/>
      <c r="AH49" s="204"/>
      <c r="AI49" s="204"/>
      <c r="AJ49" s="204"/>
      <c r="AK49" s="204"/>
      <c r="AL49" s="204"/>
      <c r="AM49" s="204"/>
      <c r="AN49" s="204"/>
      <c r="AO49" s="204"/>
      <c r="AP49" s="204"/>
      <c r="AQ49" s="204"/>
      <c r="AR49" s="204"/>
      <c r="AS49" s="455" t="s">
        <v>565</v>
      </c>
      <c r="AV49" s="151" t="str">
        <f>IF(T49="","",T49)</f>
        <v>Добавить значение признака дифференциации</v>
      </c>
      <c r="AY49" s="79">
        <v>20</v>
      </c>
    </row>
    <row customHeight="1" ht="22.049999999999997">
      <c r="A50" s="525" t="s">
        <v>334</v>
      </c>
      <c r="B50" s="525" t="s">
        <v>335</v>
      </c>
      <c r="C50" s="525" t="s">
        <v>336</v>
      </c>
      <c r="D50" s="525" t="s">
        <v>621</v>
      </c>
      <c r="E50" s="456"/>
      <c r="F50" s="456"/>
      <c r="G50" s="456"/>
      <c r="H50" s="456"/>
      <c r="I50" s="162"/>
      <c r="R50" s="463"/>
      <c r="S50" s="479"/>
      <c r="T50" s="486" t="s">
        <v>490</v>
      </c>
      <c r="U50" s="204"/>
      <c r="V50" s="204"/>
      <c r="W50" s="204"/>
      <c r="X50" s="204"/>
      <c r="Y50" s="204"/>
      <c r="Z50" s="204"/>
      <c r="AA50" s="204"/>
      <c r="AB50" s="204"/>
      <c r="AC50" s="204"/>
      <c r="AD50" s="204"/>
      <c r="AE50" s="204"/>
      <c r="AF50" s="484"/>
      <c r="AG50" s="204"/>
      <c r="AH50" s="204"/>
      <c r="AI50" s="204"/>
      <c r="AJ50" s="204"/>
      <c r="AK50" s="204"/>
      <c r="AL50" s="204"/>
      <c r="AM50" s="204"/>
      <c r="AN50" s="204"/>
      <c r="AO50" s="204"/>
      <c r="AP50" s="204"/>
      <c r="AQ50" s="484"/>
      <c r="AR50" s="204"/>
      <c r="AS50" s="636"/>
      <c r="AV50" s="151" t="str">
        <f>IF(T50="","",T50)</f>
        <v>Добавить группу потребителей</v>
      </c>
      <c r="AY50" s="79">
        <v>21</v>
      </c>
    </row>
    <row customHeight="1" ht="22.049999999999997">
      <c r="A51" s="525" t="s">
        <v>334</v>
      </c>
      <c r="B51" s="525" t="s">
        <v>335</v>
      </c>
      <c r="C51" s="525" t="s">
        <v>336</v>
      </c>
      <c r="D51" s="525" t="s">
        <v>621</v>
      </c>
      <c r="E51" s="456"/>
      <c r="F51" s="456"/>
      <c r="G51" s="456"/>
      <c r="H51" s="447"/>
      <c r="R51" s="448"/>
      <c r="S51" s="479"/>
      <c r="T51" s="637" t="s">
        <v>566</v>
      </c>
      <c r="U51" s="204"/>
      <c r="V51" s="204"/>
      <c r="W51" s="204"/>
      <c r="X51" s="204"/>
      <c r="Y51" s="204"/>
      <c r="Z51" s="204"/>
      <c r="AA51" s="204"/>
      <c r="AB51" s="204"/>
      <c r="AC51" s="204"/>
      <c r="AD51" s="204"/>
      <c r="AE51" s="204"/>
      <c r="AF51" s="484"/>
      <c r="AG51" s="204"/>
      <c r="AH51" s="204"/>
      <c r="AI51" s="204"/>
      <c r="AJ51" s="204"/>
      <c r="AK51" s="204"/>
      <c r="AL51" s="204"/>
      <c r="AM51" s="204"/>
      <c r="AN51" s="204"/>
      <c r="AO51" s="204"/>
      <c r="AP51" s="204"/>
      <c r="AQ51" s="484"/>
      <c r="AR51" s="204"/>
      <c r="AS51" s="485"/>
      <c r="AV51" s="151" t="str">
        <f>IF(T51="","",T51)</f>
        <v>Добавить наименование признака дифференциации</v>
      </c>
      <c r="AY51" s="79">
        <v>21</v>
      </c>
    </row>
    <row customHeight="1" ht="0">
      <c r="A52" s="135" t="s">
        <v>334</v>
      </c>
      <c r="B52" s="135" t="s">
        <v>335</v>
      </c>
      <c r="E52" s="456"/>
      <c r="F52" s="447"/>
      <c r="T52" s="491" t="s">
        <v>493</v>
      </c>
      <c r="AV52" s="151" t="str">
        <f>IF(T52="","",T52)</f>
        <v>Добавить централизованную систему для дифференциации</v>
      </c>
      <c r="AY52" s="138">
        <v>0</v>
      </c>
    </row>
    <row customHeight="1" ht="0">
      <c r="A53" s="135" t="s">
        <v>334</v>
      </c>
      <c r="E53" s="447"/>
      <c r="T53" s="491" t="s">
        <v>494</v>
      </c>
      <c r="AV53" s="151" t="str">
        <f>IF(T53="","",T53)</f>
        <v>Добавить территорию для дифференциации</v>
      </c>
      <c r="AY53" s="138">
        <v>0</v>
      </c>
    </row>
    <row customHeight="1" ht="0">
      <c r="T54" s="491" t="s">
        <v>526</v>
      </c>
      <c r="AV54" s="151" t="str">
        <f>IF(T54="","",T54)</f>
        <v>Добавить наименование тарифа</v>
      </c>
      <c r="AY54" s="138">
        <v>0</v>
      </c>
    </row>
    <row customHeight="1" ht="11.549999999999999">
      <c r="AY55" s="79">
        <v>11</v>
      </c>
    </row>
    <row customHeight="1" ht="14.699999999999998">
      <c r="AY56" s="79">
        <v>14</v>
      </c>
    </row>
    <row customHeight="1" ht="14.699999999999998">
      <c r="AY57" s="79">
        <v>14</v>
      </c>
    </row>
    <row customHeight="1" ht="14.699999999999998">
      <c r="AY58" s="79">
        <v>14</v>
      </c>
    </row>
    <row customHeight="1" ht="22.5" hidden="1">
      <c r="A59" s="100" t="s">
        <v>81</v>
      </c>
      <c r="B59" s="100">
        <v>0</v>
      </c>
      <c r="C59" s="100">
        <v>0</v>
      </c>
      <c r="D59" s="100">
        <v>0</v>
      </c>
      <c r="E59" s="100">
        <v>0</v>
      </c>
      <c r="F59" s="100">
        <v>0</v>
      </c>
      <c r="G59" s="100">
        <v>0</v>
      </c>
      <c r="H59" s="100">
        <v>0</v>
      </c>
      <c r="I59" s="100">
        <v>0</v>
      </c>
      <c r="J59" s="100">
        <v>0</v>
      </c>
      <c r="K59" s="100">
        <v>0</v>
      </c>
      <c r="L59" s="170">
        <v>0</v>
      </c>
      <c r="M59" s="104">
        <v>0</v>
      </c>
      <c r="N59" s="104">
        <v>0</v>
      </c>
      <c r="O59" s="104">
        <v>0</v>
      </c>
      <c r="P59" s="530">
        <v>3</v>
      </c>
      <c r="Q59" s="531">
        <v>3</v>
      </c>
      <c r="R59" s="531">
        <v>3</v>
      </c>
      <c r="S59" s="95">
        <v>12</v>
      </c>
      <c r="T59" s="79">
        <v>35</v>
      </c>
      <c r="U59" s="79">
        <v>0</v>
      </c>
      <c r="V59" s="79">
        <v>0</v>
      </c>
      <c r="W59" s="79">
        <v>0</v>
      </c>
      <c r="X59" s="79">
        <v>0</v>
      </c>
      <c r="Y59" s="79">
        <v>0</v>
      </c>
      <c r="Z59" s="79">
        <v>0</v>
      </c>
      <c r="AA59" s="79">
        <v>0</v>
      </c>
      <c r="AB59" s="79">
        <v>0</v>
      </c>
      <c r="AC59" s="79">
        <v>0</v>
      </c>
      <c r="AD59" s="79">
        <v>0</v>
      </c>
      <c r="AE59" s="79">
        <v>0</v>
      </c>
      <c r="AF59" s="79">
        <v>0</v>
      </c>
      <c r="AG59" s="79">
        <v>19</v>
      </c>
      <c r="AH59" s="79">
        <v>19</v>
      </c>
      <c r="AI59" s="79">
        <v>19</v>
      </c>
      <c r="AJ59" s="79">
        <v>19</v>
      </c>
      <c r="AK59" s="79">
        <v>19</v>
      </c>
      <c r="AL59" s="79">
        <v>19</v>
      </c>
      <c r="AM59" s="79">
        <v>19</v>
      </c>
      <c r="AN59" s="79">
        <v>11</v>
      </c>
      <c r="AO59" s="79">
        <v>3</v>
      </c>
      <c r="AP59" s="79">
        <v>11</v>
      </c>
      <c r="AQ59" s="79">
        <v>0</v>
      </c>
      <c r="AR59" s="79">
        <v>4</v>
      </c>
      <c r="AS59" s="79">
        <v>115</v>
      </c>
      <c r="AT59" s="138">
        <v>10</v>
      </c>
      <c r="AU59" s="138">
        <v>10</v>
      </c>
      <c r="AV59" s="138">
        <v>10</v>
      </c>
      <c r="AW59" s="138">
        <v>10</v>
      </c>
      <c r="AX59" s="138">
        <v>10</v>
      </c>
      <c r="AY59" s="7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F37A7-0532-5448-37D6-0.70A2748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4154" width="11.57421875" hidden="1" customWidth="1"/>
    <col min="2" max="2" style="4155" width="11.00390625" hidden="1" customWidth="1"/>
    <col min="3" max="3" style="4156" width="10.57421875" hidden="1"/>
    <col min="4" max="4" style="4157" width="12.8515625" hidden="1" customWidth="1"/>
    <col min="5" max="5" style="4158" width="10.00390625" hidden="1" customWidth="1"/>
    <col min="6" max="6" style="4159" width="8.7109375" hidden="1" customWidth="1"/>
    <col min="7" max="7" style="4160" width="7.57421875" hidden="1" customWidth="1"/>
    <col min="8" max="8" style="4161" width="11.421875" hidden="1" customWidth="1"/>
    <col min="9" max="9" style="4162" width="12.00390625" hidden="1" customWidth="1"/>
    <col min="10" max="10" style="4163" width="9.8515625" hidden="1" customWidth="1"/>
    <col min="11" max="11" style="4164" width="11.421875" hidden="1" customWidth="1"/>
    <col min="12" max="12" style="4165" width="19.140625" hidden="1" customWidth="1"/>
    <col min="13" max="13" style="4166" width="12.28125" hidden="1" customWidth="1"/>
    <col min="14" max="14" style="4167" width="12.28125" hidden="1" customWidth="1"/>
    <col min="15" max="15" style="4168" width="23.421875" hidden="1" customWidth="1"/>
    <col min="16" max="16" style="4169" width="3.7109375" hidden="1" customWidth="1"/>
    <col min="17" max="17" style="4170" width="3.7109375" hidden="1" customWidth="1"/>
    <col min="18" max="18" style="4171" width="3.00390625" customWidth="1"/>
    <col min="19" max="19" style="4172" width="12.00390625" customWidth="1"/>
    <col min="20" max="20" style="4173" width="31.00390625" customWidth="1"/>
    <col min="21" max="21" style="4174" width="0.140625" customWidth="1"/>
    <col min="22" max="22" style="4175" width="21.7109375" hidden="1" customWidth="1"/>
    <col min="23" max="23" style="4176" width="21.7109375" hidden="1" customWidth="1"/>
    <col min="24" max="24" style="4177" width="21.7109375" hidden="1" customWidth="1"/>
    <col min="25" max="25" style="4178" width="21.7109375" hidden="1" customWidth="1"/>
    <col min="26" max="26" style="4179" width="11.7109375" hidden="1" customWidth="1"/>
    <col min="27" max="27" style="4180" width="3.7109375" hidden="1" customWidth="1"/>
    <col min="28" max="28" style="4181" width="11.7109375" hidden="1" customWidth="1"/>
    <col min="29" max="29" style="4182" width="8.57421875" hidden="1" customWidth="1"/>
    <col min="30" max="30" style="4183" width="3.7109375" customWidth="1"/>
    <col min="31" max="31" style="4184" width="3.00390625" customWidth="1"/>
    <col min="32" max="32" style="4185" width="3.00390625" customWidth="1"/>
    <col min="33" max="33" style="4186" width="24.00390625" customWidth="1"/>
    <col min="34" max="34" style="4187" width="3.7109375" customWidth="1"/>
    <col min="35" max="35" style="4188" width="3.00390625" customWidth="1"/>
    <col min="36" max="36" style="4189" width="3.00390625" customWidth="1"/>
    <col min="37" max="37" style="4190" width="24.00390625" customWidth="1"/>
    <col min="38" max="38" style="4191" width="3.7109375" customWidth="1"/>
    <col min="39" max="39" style="4192" width="3.00390625" customWidth="1"/>
    <col min="40" max="40" style="4193" width="3.00390625" customWidth="1"/>
    <col min="41" max="41" style="4194" width="18.00390625" customWidth="1"/>
    <col min="42" max="42" style="4195" width="3.7109375" customWidth="1"/>
    <col min="43" max="43" style="4196" width="3.00390625" customWidth="1"/>
    <col min="44" max="44" style="4197" width="3.00390625" customWidth="1"/>
    <col min="45" max="45" style="4198" width="18.00390625" customWidth="1"/>
    <col min="46" max="46" style="4199" width="21.00390625" customWidth="1"/>
    <col min="47" max="47" style="4200" width="21.00390625" customWidth="1"/>
    <col min="48" max="48" style="4201" width="21.00390625" customWidth="1"/>
    <col min="49" max="49" style="4202" width="21.00390625" customWidth="1"/>
    <col min="50" max="50" style="4203" width="11.00390625" customWidth="1"/>
    <col min="51" max="51" style="4204" width="3.7109375" customWidth="1"/>
    <col min="52" max="52" style="4205" width="11.00390625" customWidth="1"/>
    <col min="53" max="53" style="4206" width="8.57421875" hidden="1" customWidth="1"/>
    <col min="54" max="54" style="4207" width="4.00390625" customWidth="1"/>
    <col min="55" max="55" style="4208" width="115.00390625" customWidth="1"/>
    <col min="56" max="56" style="4209" width="10.00390625" customWidth="1"/>
    <col min="57" max="57" style="4210" width="10.00390625" customWidth="1"/>
    <col min="58" max="58" style="4211" width="10.00390625" customWidth="1"/>
    <col min="59" max="59" style="4212" width="10.00390625" customWidth="1"/>
    <col min="60" max="60" style="4213" width="10.00390625" customWidth="1"/>
    <col min="61" max="61" style="4214" width="10.57421875" hidden="1"/>
  </cols>
  <sheetData>
    <row customHeight="1" ht="22.5" hidden="1">
      <c r="BI1" s="79" t="s">
        <v>14</v>
      </c>
    </row>
    <row customHeight="1" ht="21" hidden="1">
      <c r="E2" s="447">
        <v>1</v>
      </c>
      <c r="R2" s="448"/>
      <c r="S2" s="449">
        <f>INDEX(PT_DIFFERENTIATION_NUM_NTAR,MATCH(A2,PT_DIFFERENTIATION_NTAR_ID,0))</f>
      </c>
      <c r="T2" s="450" t="s">
        <v>209</v>
      </c>
      <c r="U2" s="451"/>
      <c r="V2" s="453"/>
      <c r="W2" s="453"/>
      <c r="X2" s="453"/>
      <c r="Y2" s="453"/>
      <c r="Z2" s="453"/>
      <c r="AA2" s="453"/>
      <c r="AB2" s="453"/>
      <c r="AC2" s="454"/>
      <c r="AD2" s="452">
        <f>INDEX(PT_DIFFERENTIATION_NTAR,MATCH(A2,PT_DIFFERENTIATION_NTAR_ID,0))</f>
      </c>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4"/>
      <c r="BC2"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151" t="str">
        <f>IF(T2="","",T2)</f>
        <v>Наименование тарифа</v>
      </c>
      <c r="BI2" s="79">
        <v>0</v>
      </c>
    </row>
    <row customHeight="1" ht="21" hidden="1">
      <c r="E3" s="456"/>
      <c r="F3" s="447">
        <v>1</v>
      </c>
      <c r="Q3" s="583"/>
      <c r="R3" s="458"/>
      <c r="S3" s="449">
        <f>INDEX(PT_DIFFERENTIATION_NUM_TER,MATCH(B3,PT_DIFFERENTIATION_TER_ID,0))</f>
      </c>
      <c r="T3" s="459" t="s">
        <v>475</v>
      </c>
      <c r="U3" s="451"/>
      <c r="V3" s="453"/>
      <c r="W3" s="453"/>
      <c r="X3" s="453"/>
      <c r="Y3" s="453"/>
      <c r="Z3" s="453"/>
      <c r="AA3" s="453"/>
      <c r="AB3" s="453"/>
      <c r="AC3" s="454"/>
      <c r="AD3" s="452">
        <f>INDEX(PT_DIFFERENTIATION_TER,MATCH(B3,PT_DIFFERENTIATION_TER_ID,0))</f>
      </c>
      <c r="AE3" s="453"/>
      <c r="AF3" s="453"/>
      <c r="AG3" s="453"/>
      <c r="AH3" s="453"/>
      <c r="AI3" s="453"/>
      <c r="AJ3" s="453"/>
      <c r="AK3" s="453"/>
      <c r="AL3" s="453"/>
      <c r="AM3" s="453"/>
      <c r="AN3" s="453"/>
      <c r="AO3" s="453"/>
      <c r="AP3" s="453"/>
      <c r="AQ3" s="453"/>
      <c r="AR3" s="453"/>
      <c r="AS3" s="453"/>
      <c r="AT3" s="453"/>
      <c r="AU3" s="453"/>
      <c r="AV3" s="453"/>
      <c r="AW3" s="453"/>
      <c r="AX3" s="453"/>
      <c r="AY3" s="453"/>
      <c r="AZ3" s="453"/>
      <c r="BA3" s="453"/>
      <c r="BB3" s="454"/>
      <c r="BC3" s="455" t="s">
        <v>476</v>
      </c>
      <c r="BF3" s="151" t="str">
        <f>IF(T3="","",T3)</f>
        <v>Территория действия тарифа</v>
      </c>
      <c r="BI3" s="79">
        <v>0</v>
      </c>
    </row>
    <row customHeight="1" ht="33.75" hidden="1">
      <c r="E4" s="456"/>
      <c r="F4" s="456"/>
      <c r="G4" s="447">
        <v>1</v>
      </c>
      <c r="Q4" s="583"/>
      <c r="R4" s="458"/>
      <c r="S4" s="449">
        <f>INDEX(PT_DIFFERENTIATION_NUM_CS,MATCH(C4,PT_DIFFERENTIATION_CS_ID,0))</f>
      </c>
      <c r="T4" s="460" t="s">
        <v>608</v>
      </c>
      <c r="U4" s="451"/>
      <c r="V4" s="453"/>
      <c r="W4" s="453"/>
      <c r="X4" s="453"/>
      <c r="Y4" s="453"/>
      <c r="Z4" s="453"/>
      <c r="AA4" s="453"/>
      <c r="AB4" s="453"/>
      <c r="AC4" s="454"/>
      <c r="AD4" s="452">
        <f>INDEX(PT_DIFFERENTIATION_CS,MATCH(C4,PT_DIFFERENTIATION_CS_ID,0))</f>
      </c>
      <c r="AE4" s="453"/>
      <c r="AF4" s="453"/>
      <c r="AG4" s="453"/>
      <c r="AH4" s="453"/>
      <c r="AI4" s="453"/>
      <c r="AJ4" s="453"/>
      <c r="AK4" s="453"/>
      <c r="AL4" s="453"/>
      <c r="AM4" s="453"/>
      <c r="AN4" s="453"/>
      <c r="AO4" s="453"/>
      <c r="AP4" s="453"/>
      <c r="AQ4" s="453"/>
      <c r="AR4" s="453"/>
      <c r="AS4" s="453"/>
      <c r="AT4" s="453"/>
      <c r="AU4" s="453"/>
      <c r="AV4" s="453"/>
      <c r="AW4" s="453"/>
      <c r="AX4" s="453"/>
      <c r="AY4" s="453"/>
      <c r="AZ4" s="453"/>
      <c r="BA4" s="453"/>
      <c r="BB4" s="454"/>
      <c r="BC4" s="455" t="s">
        <v>609</v>
      </c>
      <c r="BF4" s="151" t="str">
        <f>IF(T4="","",T4)</f>
        <v>Наименование централизованной системы горячего водоснабжения</v>
      </c>
      <c r="BI4" s="79">
        <v>0</v>
      </c>
    </row>
    <row customHeight="1" ht="14.25" hidden="1">
      <c r="E5" s="456"/>
      <c r="F5" s="456"/>
      <c r="G5" s="456"/>
      <c r="H5" s="447">
        <v>1</v>
      </c>
      <c r="Q5" s="643"/>
      <c r="R5" s="468"/>
      <c r="S5" s="330"/>
      <c r="T5" s="644"/>
      <c r="U5" s="541"/>
      <c r="V5" s="543"/>
      <c r="W5" s="543"/>
      <c r="X5" s="543"/>
      <c r="Y5" s="543"/>
      <c r="Z5" s="543"/>
      <c r="AA5" s="543"/>
      <c r="AB5" s="543"/>
      <c r="AC5" s="544"/>
      <c r="AD5" s="542"/>
      <c r="AE5" s="543"/>
      <c r="AF5" s="543"/>
      <c r="AG5" s="543"/>
      <c r="AH5" s="543"/>
      <c r="AI5" s="543"/>
      <c r="AJ5" s="543"/>
      <c r="AK5" s="543"/>
      <c r="AL5" s="543"/>
      <c r="AM5" s="543"/>
      <c r="AN5" s="543"/>
      <c r="AO5" s="543"/>
      <c r="AP5" s="543"/>
      <c r="AQ5" s="543"/>
      <c r="AR5" s="543"/>
      <c r="AS5" s="543"/>
      <c r="AT5" s="543"/>
      <c r="AU5" s="543"/>
      <c r="AV5" s="543"/>
      <c r="AW5" s="543"/>
      <c r="AX5" s="543"/>
      <c r="AY5" s="543"/>
      <c r="AZ5" s="543"/>
      <c r="BA5" s="543"/>
      <c r="BB5" s="544"/>
      <c r="BC5" s="545" t="s">
        <v>480</v>
      </c>
      <c r="BF5" s="151" t="str">
        <f>IF(T5="","",T5)</f>
        <v/>
      </c>
      <c r="BI5" s="138">
        <v>0</v>
      </c>
    </row>
    <row customHeight="1" ht="14.25" hidden="1">
      <c r="E6" s="456"/>
      <c r="F6" s="456"/>
      <c r="G6" s="456"/>
      <c r="H6" s="456"/>
      <c r="I6" s="162" t="str">
        <f>S5&amp;".1"</f>
        <v>.1</v>
      </c>
      <c r="L6" s="550" t="s">
        <v>481</v>
      </c>
      <c r="P6" s="136">
        <v>1</v>
      </c>
      <c r="R6" s="463"/>
      <c r="S6" s="330"/>
      <c r="T6" s="540"/>
      <c r="U6" s="541"/>
      <c r="V6" s="543"/>
      <c r="W6" s="543"/>
      <c r="X6" s="543"/>
      <c r="Y6" s="543"/>
      <c r="Z6" s="543"/>
      <c r="AA6" s="543"/>
      <c r="AB6" s="543"/>
      <c r="AC6" s="544"/>
      <c r="AD6" s="542"/>
      <c r="AE6" s="543"/>
      <c r="AF6" s="543"/>
      <c r="AG6" s="543"/>
      <c r="AH6" s="543"/>
      <c r="AI6" s="543"/>
      <c r="AJ6" s="543"/>
      <c r="AK6" s="543"/>
      <c r="AL6" s="543"/>
      <c r="AM6" s="543"/>
      <c r="AN6" s="543"/>
      <c r="AO6" s="543"/>
      <c r="AP6" s="543"/>
      <c r="AQ6" s="543"/>
      <c r="AR6" s="543"/>
      <c r="AS6" s="543"/>
      <c r="AT6" s="543"/>
      <c r="AU6" s="543"/>
      <c r="AV6" s="543"/>
      <c r="AW6" s="543"/>
      <c r="AX6" s="543"/>
      <c r="AY6" s="543"/>
      <c r="AZ6" s="543"/>
      <c r="BA6" s="543"/>
      <c r="BB6" s="544"/>
      <c r="BC6" s="545"/>
      <c r="BF6" s="151" t="str">
        <f>IF(T6="","",T6)</f>
        <v/>
      </c>
      <c r="BI6" s="138">
        <v>0</v>
      </c>
    </row>
    <row customHeight="1" ht="14.25" hidden="1">
      <c r="E7" s="456"/>
      <c r="F7" s="456"/>
      <c r="G7" s="456"/>
      <c r="H7" s="456"/>
      <c r="I7" s="467"/>
      <c r="J7" s="162" t="str">
        <f>S5&amp;".1"</f>
        <v>.1</v>
      </c>
      <c r="Q7" s="136">
        <v>1</v>
      </c>
      <c r="R7" s="468"/>
      <c r="S7" s="330"/>
      <c r="T7" s="584"/>
      <c r="U7" s="541"/>
      <c r="V7" s="543"/>
      <c r="W7" s="543"/>
      <c r="X7" s="543"/>
      <c r="Y7" s="543"/>
      <c r="Z7" s="543"/>
      <c r="AA7" s="543"/>
      <c r="AB7" s="543"/>
      <c r="AC7" s="544"/>
      <c r="AD7" s="542"/>
      <c r="AE7" s="543"/>
      <c r="AF7" s="543"/>
      <c r="AG7" s="543"/>
      <c r="AH7" s="543"/>
      <c r="AI7" s="543"/>
      <c r="AJ7" s="543"/>
      <c r="AK7" s="543"/>
      <c r="AL7" s="543"/>
      <c r="AM7" s="543"/>
      <c r="AN7" s="543"/>
      <c r="AO7" s="543"/>
      <c r="AP7" s="543"/>
      <c r="AQ7" s="543"/>
      <c r="AR7" s="543"/>
      <c r="AS7" s="543"/>
      <c r="AT7" s="543"/>
      <c r="AU7" s="543"/>
      <c r="AV7" s="543"/>
      <c r="AW7" s="543"/>
      <c r="AX7" s="543"/>
      <c r="AY7" s="543"/>
      <c r="AZ7" s="543"/>
      <c r="BA7" s="543"/>
      <c r="BB7" s="544"/>
      <c r="BC7" s="545"/>
      <c r="BF7" s="151" t="str">
        <f>IF(T7="","",T7)</f>
        <v/>
      </c>
      <c r="BI7" s="138">
        <v>0</v>
      </c>
    </row>
    <row customHeight="1" ht="11.25" hidden="1">
      <c r="E8" s="456"/>
      <c r="F8" s="456"/>
      <c r="G8" s="456"/>
      <c r="H8" s="456"/>
      <c r="I8" s="467"/>
      <c r="J8" s="467"/>
      <c r="K8" s="162">
        <f>S4&amp;".1"</f>
      </c>
      <c r="R8" s="585">
        <v>1</v>
      </c>
      <c r="S8" s="551">
        <f>$K8</f>
      </c>
      <c r="T8" s="638"/>
      <c r="U8" s="451"/>
      <c r="V8" s="471"/>
      <c r="W8" s="473"/>
      <c r="X8" s="471"/>
      <c r="Y8" s="473"/>
      <c r="Z8" s="474"/>
      <c r="AA8" s="214" t="s">
        <v>61</v>
      </c>
      <c r="AB8" s="474"/>
      <c r="AC8" s="214" t="s">
        <v>61</v>
      </c>
      <c r="AD8" s="299" t="s">
        <v>61</v>
      </c>
      <c r="AE8" s="587"/>
      <c r="AF8" s="324">
        <v>1</v>
      </c>
      <c r="AG8" s="639"/>
      <c r="AH8" s="214" t="s">
        <v>61</v>
      </c>
      <c r="AI8" s="587"/>
      <c r="AJ8" s="324">
        <v>1</v>
      </c>
      <c r="AK8" s="96" t="s">
        <v>22</v>
      </c>
      <c r="AL8" s="214" t="s">
        <v>61</v>
      </c>
      <c r="AM8" s="288"/>
      <c r="AN8" s="324">
        <v>1</v>
      </c>
      <c r="AO8" s="645"/>
      <c r="AP8" s="646" t="s">
        <v>61</v>
      </c>
      <c r="AQ8" s="588"/>
      <c r="AR8" s="324">
        <v>1</v>
      </c>
      <c r="AS8" s="106" t="s">
        <v>22</v>
      </c>
      <c r="AT8" s="471"/>
      <c r="AU8" s="473"/>
      <c r="AV8" s="471"/>
      <c r="AW8" s="473"/>
      <c r="AX8" s="474"/>
      <c r="AY8" s="214" t="s">
        <v>61</v>
      </c>
      <c r="AZ8" s="474"/>
      <c r="BA8" s="214" t="s">
        <v>61</v>
      </c>
      <c r="BB8" s="527"/>
      <c r="BC8" s="475" t="s">
        <v>579</v>
      </c>
      <c r="BF8" s="151" t="str">
        <f>IF(T8="","",T8)</f>
        <v/>
      </c>
      <c r="BI8" s="79">
        <v>0</v>
      </c>
    </row>
    <row customHeight="1" ht="11.25" hidden="1">
      <c r="E9" s="456"/>
      <c r="F9" s="456"/>
      <c r="G9" s="456"/>
      <c r="H9" s="456"/>
      <c r="I9" s="467"/>
      <c r="J9" s="467"/>
      <c r="K9" s="162"/>
      <c r="R9" s="585"/>
      <c r="S9" s="589"/>
      <c r="T9" s="647"/>
      <c r="U9" s="451"/>
      <c r="V9" s="575"/>
      <c r="W9" s="593"/>
      <c r="X9" s="575"/>
      <c r="Y9" s="593"/>
      <c r="Z9" s="575"/>
      <c r="AA9" s="575"/>
      <c r="AB9" s="575"/>
      <c r="AC9" s="575"/>
      <c r="AD9" s="305"/>
      <c r="AE9" s="587"/>
      <c r="AF9" s="324"/>
      <c r="AG9" s="639"/>
      <c r="AH9" s="214"/>
      <c r="AI9" s="587"/>
      <c r="AJ9" s="324"/>
      <c r="AK9" s="96"/>
      <c r="AL9" s="214"/>
      <c r="AM9" s="294"/>
      <c r="AN9" s="324"/>
      <c r="AO9" s="645"/>
      <c r="AP9" s="648"/>
      <c r="AQ9" s="592"/>
      <c r="AR9" s="176"/>
      <c r="AS9" s="176" t="s">
        <v>580</v>
      </c>
      <c r="AT9" s="575"/>
      <c r="AU9" s="593"/>
      <c r="AV9" s="575"/>
      <c r="AW9" s="593"/>
      <c r="AX9" s="575"/>
      <c r="AY9" s="575"/>
      <c r="AZ9" s="575"/>
      <c r="BA9" s="575"/>
      <c r="BB9" s="591"/>
      <c r="BC9" s="478"/>
      <c r="BI9" s="79">
        <v>0</v>
      </c>
    </row>
    <row customHeight="1" ht="11.25" hidden="1">
      <c r="E10" s="456"/>
      <c r="F10" s="456"/>
      <c r="G10" s="456"/>
      <c r="H10" s="456"/>
      <c r="I10" s="467"/>
      <c r="J10" s="467"/>
      <c r="K10" s="162"/>
      <c r="R10" s="585"/>
      <c r="S10" s="589"/>
      <c r="T10" s="647"/>
      <c r="U10" s="451"/>
      <c r="V10" s="575"/>
      <c r="W10" s="593"/>
      <c r="X10" s="575"/>
      <c r="Y10" s="593"/>
      <c r="Z10" s="575"/>
      <c r="AA10" s="575"/>
      <c r="AB10" s="575"/>
      <c r="AC10" s="575"/>
      <c r="AD10" s="305"/>
      <c r="AE10" s="587"/>
      <c r="AF10" s="324"/>
      <c r="AG10" s="639"/>
      <c r="AH10" s="214"/>
      <c r="AI10" s="587"/>
      <c r="AJ10" s="324"/>
      <c r="AK10" s="96"/>
      <c r="AL10" s="214"/>
      <c r="AM10" s="592"/>
      <c r="AN10" s="649"/>
      <c r="AO10" s="649" t="s">
        <v>581</v>
      </c>
      <c r="AP10" s="176"/>
      <c r="AQ10" s="176"/>
      <c r="AR10" s="176"/>
      <c r="AS10" s="575"/>
      <c r="AT10" s="575"/>
      <c r="AU10" s="593"/>
      <c r="AV10" s="575"/>
      <c r="AW10" s="593"/>
      <c r="AX10" s="575"/>
      <c r="AY10" s="575"/>
      <c r="AZ10" s="575"/>
      <c r="BA10" s="575"/>
      <c r="BB10" s="591"/>
      <c r="BC10" s="478"/>
      <c r="BI10" s="79">
        <v>0</v>
      </c>
    </row>
    <row customHeight="1" ht="11.25" hidden="1">
      <c r="E11" s="456"/>
      <c r="F11" s="456"/>
      <c r="G11" s="456"/>
      <c r="H11" s="456"/>
      <c r="I11" s="467"/>
      <c r="J11" s="467"/>
      <c r="K11" s="162"/>
      <c r="R11" s="585"/>
      <c r="S11" s="589"/>
      <c r="T11" s="647"/>
      <c r="U11" s="451"/>
      <c r="V11" s="575"/>
      <c r="W11" s="593"/>
      <c r="X11" s="575"/>
      <c r="Y11" s="593"/>
      <c r="Z11" s="575"/>
      <c r="AA11" s="575"/>
      <c r="AB11" s="575"/>
      <c r="AC11" s="575"/>
      <c r="AD11" s="305"/>
      <c r="AE11" s="587"/>
      <c r="AF11" s="324"/>
      <c r="AG11" s="639"/>
      <c r="AH11" s="214"/>
      <c r="AI11" s="595"/>
      <c r="AJ11" s="167"/>
      <c r="AK11" s="415" t="s">
        <v>582</v>
      </c>
      <c r="AL11" s="575"/>
      <c r="AM11" s="575"/>
      <c r="AN11" s="575"/>
      <c r="AO11" s="575"/>
      <c r="AP11" s="575"/>
      <c r="AQ11" s="575"/>
      <c r="AR11" s="575"/>
      <c r="AS11" s="575"/>
      <c r="AT11" s="575"/>
      <c r="AU11" s="593"/>
      <c r="AV11" s="575"/>
      <c r="AW11" s="593"/>
      <c r="AX11" s="575"/>
      <c r="AY11" s="575"/>
      <c r="AZ11" s="575"/>
      <c r="BA11" s="575"/>
      <c r="BB11" s="591"/>
      <c r="BC11" s="478"/>
      <c r="BI11" s="79">
        <v>0</v>
      </c>
    </row>
    <row customHeight="1" ht="11.25" hidden="1">
      <c r="E12" s="456"/>
      <c r="F12" s="456"/>
      <c r="G12" s="456"/>
      <c r="H12" s="456"/>
      <c r="I12" s="467"/>
      <c r="J12" s="467"/>
      <c r="K12" s="162"/>
      <c r="R12" s="585"/>
      <c r="S12" s="561"/>
      <c r="T12" s="650"/>
      <c r="U12" s="451"/>
      <c r="V12" s="575"/>
      <c r="W12" s="576" t="str">
        <f>Z8&amp;"-"&amp;AB8</f>
        <v>-</v>
      </c>
      <c r="X12" s="575"/>
      <c r="Y12" s="576" t="str">
        <f>AB8&amp;"-"&amp;AD8</f>
        <v>-да</v>
      </c>
      <c r="Z12" s="575"/>
      <c r="AA12" s="575"/>
      <c r="AB12" s="575"/>
      <c r="AC12" s="575"/>
      <c r="AD12" s="210"/>
      <c r="AE12" s="598"/>
      <c r="AF12" s="599"/>
      <c r="AG12" s="176" t="s">
        <v>583</v>
      </c>
      <c r="AH12" s="575"/>
      <c r="AI12" s="575"/>
      <c r="AJ12" s="575"/>
      <c r="AK12" s="575"/>
      <c r="AL12" s="575"/>
      <c r="AM12" s="575"/>
      <c r="AN12" s="575"/>
      <c r="AO12" s="575"/>
      <c r="AP12" s="575"/>
      <c r="AQ12" s="575"/>
      <c r="AR12" s="575"/>
      <c r="AS12" s="575"/>
      <c r="AT12" s="575"/>
      <c r="AU12" s="576" t="str">
        <f>AX8&amp;"-"&amp;AZ8</f>
        <v>-</v>
      </c>
      <c r="AV12" s="575"/>
      <c r="AW12" s="576" t="str">
        <f>AZ8&amp;"-"&amp;BB8</f>
        <v>-</v>
      </c>
      <c r="AX12" s="575"/>
      <c r="AY12" s="575"/>
      <c r="AZ12" s="575"/>
      <c r="BA12" s="575"/>
      <c r="BB12" s="597" t="str">
        <f>BE8&amp;"-"&amp;BG8</f>
        <v>-</v>
      </c>
      <c r="BC12" s="478"/>
      <c r="BF12" s="151" t="str">
        <f>IF(T12="","",T12)</f>
        <v/>
      </c>
      <c r="BI12" s="79">
        <v>0</v>
      </c>
    </row>
    <row customHeight="1" ht="11.25" hidden="1">
      <c r="E13" s="456"/>
      <c r="F13" s="456"/>
      <c r="G13" s="456"/>
      <c r="H13" s="456"/>
      <c r="I13" s="467"/>
      <c r="J13" s="162"/>
      <c r="R13" s="463"/>
      <c r="S13" s="479"/>
      <c r="T13" s="483" t="s">
        <v>546</v>
      </c>
      <c r="U13" s="204"/>
      <c r="V13" s="204"/>
      <c r="W13" s="204"/>
      <c r="X13" s="204"/>
      <c r="Y13" s="204"/>
      <c r="Z13" s="204"/>
      <c r="AA13" s="204"/>
      <c r="AB13" s="204"/>
      <c r="AC13" s="204"/>
      <c r="AD13" s="623"/>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481"/>
      <c r="BC13" s="482"/>
      <c r="BF13" s="151" t="str">
        <f>IF(T13="","",T13)</f>
        <v>Добавить строку</v>
      </c>
      <c r="BI13" s="79">
        <v>0</v>
      </c>
    </row>
    <row customHeight="1" ht="14.25" hidden="1">
      <c r="E14" s="456"/>
      <c r="F14" s="456"/>
      <c r="G14" s="456"/>
      <c r="H14" s="456"/>
      <c r="I14" s="162"/>
      <c r="R14" s="463"/>
      <c r="S14" s="546"/>
      <c r="T14" s="547"/>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8"/>
      <c r="AV14" s="548"/>
      <c r="AW14" s="548"/>
      <c r="AX14" s="548"/>
      <c r="AY14" s="548"/>
      <c r="AZ14" s="548"/>
      <c r="BA14" s="548"/>
      <c r="BB14" s="548"/>
      <c r="BC14" s="549"/>
      <c r="BF14" s="151" t="str">
        <f>IF(T14="","",T14)</f>
        <v/>
      </c>
      <c r="BI14" s="138">
        <v>0</v>
      </c>
    </row>
    <row customHeight="1" ht="14.25" hidden="1">
      <c r="E15" s="456"/>
      <c r="F15" s="456"/>
      <c r="G15" s="456"/>
      <c r="H15" s="447"/>
      <c r="R15" s="600"/>
      <c r="S15" s="546"/>
      <c r="T15" s="547"/>
      <c r="U15" s="548"/>
      <c r="V15" s="548"/>
      <c r="W15" s="548"/>
      <c r="X15" s="548"/>
      <c r="Y15" s="548"/>
      <c r="Z15" s="548"/>
      <c r="AA15" s="548"/>
      <c r="AB15" s="548"/>
      <c r="AC15" s="548"/>
      <c r="AD15" s="548"/>
      <c r="AE15" s="548"/>
      <c r="AF15" s="548"/>
      <c r="AG15" s="548"/>
      <c r="AH15" s="548"/>
      <c r="AI15" s="548"/>
      <c r="AJ15" s="548"/>
      <c r="AK15" s="548"/>
      <c r="AL15" s="548"/>
      <c r="AM15" s="548"/>
      <c r="AN15" s="548"/>
      <c r="AO15" s="548"/>
      <c r="AP15" s="548"/>
      <c r="AQ15" s="548"/>
      <c r="AR15" s="548"/>
      <c r="AS15" s="548"/>
      <c r="AT15" s="548"/>
      <c r="AU15" s="548"/>
      <c r="AV15" s="548"/>
      <c r="AW15" s="548"/>
      <c r="AX15" s="548"/>
      <c r="AY15" s="548"/>
      <c r="AZ15" s="548"/>
      <c r="BA15" s="548"/>
      <c r="BB15" s="548"/>
      <c r="BC15" s="549"/>
      <c r="BF15" s="151" t="str">
        <f>IF(T15="","",T15)</f>
        <v/>
      </c>
      <c r="BI15" s="138">
        <v>0</v>
      </c>
    </row>
    <row customHeight="1" ht="14.25" hidden="1">
      <c r="E16" s="456"/>
      <c r="F16" s="456"/>
      <c r="G16" s="447"/>
      <c r="BF16" s="151" t="str">
        <f>IF(T16="","",T16)</f>
        <v/>
      </c>
      <c r="BI16" s="138">
        <v>0</v>
      </c>
    </row>
    <row customHeight="1" ht="14.25" hidden="1">
      <c r="E17" s="456"/>
      <c r="F17" s="447"/>
      <c r="T17" s="491" t="s">
        <v>493</v>
      </c>
      <c r="BF17" s="151" t="str">
        <f>IF(T17="","",T17)</f>
        <v>Добавить централизованную систему для дифференциации</v>
      </c>
      <c r="BI17" s="138">
        <v>0</v>
      </c>
    </row>
    <row customHeight="1" ht="14.25" hidden="1">
      <c r="E18" s="447"/>
      <c r="T18" s="491" t="s">
        <v>494</v>
      </c>
      <c r="BF18" s="151" t="str">
        <f>IF(T18="","",T18)</f>
        <v>Добавить территорию для дифференциации</v>
      </c>
      <c r="BI18" s="138">
        <v>0</v>
      </c>
    </row>
    <row customHeight="1" ht="14.25" hidden="1">
      <c r="BI19" s="79">
        <v>0</v>
      </c>
    </row>
    <row customHeight="1" ht="14.25" hidden="1">
      <c r="AD20" s="601" t="s">
        <v>19</v>
      </c>
      <c r="AF20" s="601">
        <v>1</v>
      </c>
      <c r="AH20" s="601" t="s">
        <v>19</v>
      </c>
      <c r="AJ20" s="601">
        <v>1</v>
      </c>
      <c r="AL20" s="601" t="s">
        <v>19</v>
      </c>
      <c r="AN20" s="601">
        <v>1</v>
      </c>
      <c r="AP20" s="601" t="s">
        <v>19</v>
      </c>
      <c r="AR20" s="601">
        <v>1</v>
      </c>
      <c r="AT20" s="472"/>
      <c r="AU20" s="537"/>
      <c r="AV20" s="472"/>
      <c r="AW20" s="537"/>
      <c r="AX20" s="605"/>
      <c r="AY20" s="606" t="s">
        <v>61</v>
      </c>
      <c r="AZ20" s="605"/>
      <c r="BA20" s="606" t="s">
        <v>61</v>
      </c>
      <c r="BI20" s="79">
        <v>0</v>
      </c>
    </row>
    <row customHeight="1" ht="14.25" hidden="1">
      <c r="BI21" s="79">
        <v>0</v>
      </c>
    </row>
    <row customHeight="1" ht="14.25" hidden="1">
      <c r="O22" s="496" t="s">
        <v>495</v>
      </c>
      <c r="Z22" s="535"/>
      <c r="AB22" s="535"/>
      <c r="AX22" s="535"/>
      <c r="AZ22" s="535"/>
      <c r="BI22" s="79">
        <v>0</v>
      </c>
    </row>
    <row customHeight="1" ht="14.25" hidden="1">
      <c r="BI23" s="79">
        <v>0</v>
      </c>
    </row>
    <row customHeight="1" ht="14.25" hidden="1">
      <c r="O24" s="607" t="s">
        <v>496</v>
      </c>
      <c r="AA24" s="607" t="s">
        <v>498</v>
      </c>
      <c r="AC24" s="607" t="s">
        <v>499</v>
      </c>
      <c r="AD24" s="607" t="s">
        <v>547</v>
      </c>
      <c r="AH24" s="607" t="s">
        <v>547</v>
      </c>
      <c r="AK24" s="607" t="s">
        <v>584</v>
      </c>
      <c r="AL24" s="607" t="s">
        <v>547</v>
      </c>
      <c r="AP24" s="607" t="s">
        <v>547</v>
      </c>
      <c r="AY24" s="607" t="s">
        <v>498</v>
      </c>
      <c r="BA24" s="607" t="s">
        <v>499</v>
      </c>
      <c r="BI24" s="607">
        <v>0</v>
      </c>
    </row>
    <row customHeight="1" ht="14.25" hidden="1">
      <c r="BI25" s="79">
        <v>0</v>
      </c>
    </row>
    <row customHeight="1" ht="14.25" hidden="1">
      <c r="BI26" s="79">
        <v>0</v>
      </c>
    </row>
    <row customHeight="1" ht="14.699999999999998">
      <c r="Q27" s="608"/>
      <c r="R27" s="497"/>
      <c r="S27" s="498"/>
      <c r="T27" s="101"/>
      <c r="U27" s="101"/>
      <c r="BI27" s="79">
        <v>14</v>
      </c>
    </row>
    <row customHeight="1" ht="14.699999999999998">
      <c r="Q28" s="608"/>
      <c r="R28" s="497"/>
      <c r="S28" s="42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426"/>
      <c r="U28" s="426"/>
      <c r="V28" s="426"/>
      <c r="W28" s="426"/>
      <c r="X28" s="426"/>
      <c r="Y28" s="426"/>
      <c r="Z28" s="426"/>
      <c r="AA28" s="426"/>
      <c r="AB28" s="426"/>
      <c r="AC28" s="426"/>
      <c r="AD28" s="426"/>
      <c r="AE28" s="426"/>
      <c r="AF28" s="426"/>
      <c r="AG28" s="426"/>
      <c r="AH28" s="426"/>
      <c r="AI28" s="426"/>
      <c r="AJ28" s="426"/>
      <c r="AK28" s="426"/>
      <c r="AL28" s="426"/>
      <c r="AM28" s="426"/>
      <c r="AN28" s="426"/>
      <c r="AO28" s="426"/>
      <c r="AP28" s="426"/>
      <c r="AQ28" s="426"/>
      <c r="AR28" s="426"/>
      <c r="AS28" s="426"/>
      <c r="AT28" s="426"/>
      <c r="AU28" s="426"/>
      <c r="AV28" s="426"/>
      <c r="AW28" s="426"/>
      <c r="AX28" s="426"/>
      <c r="AY28" s="426"/>
      <c r="AZ28" s="426"/>
      <c r="BI28" s="79">
        <v>14</v>
      </c>
    </row>
    <row customHeight="1" ht="14.699999999999998">
      <c r="Q29" s="608"/>
      <c r="R29" s="497"/>
      <c r="S29" s="287" t="str">
        <f>IF(org=0,"Не определено",org)</f>
        <v>ГУП СК "Ставрополькрайводоканал"</v>
      </c>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I29" s="79">
        <v>14</v>
      </c>
    </row>
    <row customHeight="1" ht="14.25" hidden="1">
      <c r="Q30" s="608"/>
      <c r="R30" s="497"/>
      <c r="S30" s="498"/>
      <c r="T30" s="101"/>
      <c r="U30" s="101"/>
      <c r="V30" s="499"/>
      <c r="W30" s="499"/>
      <c r="X30" s="499"/>
      <c r="Y30" s="499"/>
      <c r="Z30" s="499"/>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99"/>
      <c r="AZ30" s="499"/>
      <c r="BA30" s="499"/>
      <c r="BI30" s="79">
        <v>0</v>
      </c>
    </row>
    <row customHeight="1" ht="25.5" hidden="1">
      <c r="S31" s="500" t="s">
        <v>41</v>
      </c>
      <c r="T31" s="500"/>
      <c r="U31" s="501"/>
      <c r="V31" s="502" t="str">
        <f>IF(TITLE_NAME_OR_PR_CHANGE="",IF(TITLE_NAME_OR_PR="","",TITLE_NAME_OR_PR),TITLE_NAME_OR_PR_CHANGE)</f>
        <v/>
      </c>
      <c r="W31" s="502"/>
      <c r="X31" s="502"/>
      <c r="Y31" s="502"/>
      <c r="Z31" s="502"/>
      <c r="AA31" s="502"/>
      <c r="AB31" s="502"/>
      <c r="AD31" s="502" t="str">
        <f>IF(TITLE_NAME_OR_PR_CHANGE="",IF(TITLE_NAME_OR_PR="","",TITLE_NAME_OR_PR),TITLE_NAME_OR_PR_CHANGE)</f>
        <v/>
      </c>
      <c r="AE31" s="502"/>
      <c r="AF31" s="502"/>
      <c r="AG31" s="502"/>
      <c r="AH31" s="502"/>
      <c r="AI31" s="502"/>
      <c r="AJ31" s="502"/>
      <c r="AK31" s="502"/>
      <c r="AL31" s="502"/>
      <c r="AM31" s="502"/>
      <c r="AN31" s="502"/>
      <c r="AO31" s="502"/>
      <c r="AP31" s="502"/>
      <c r="AQ31" s="502"/>
      <c r="AR31" s="502"/>
      <c r="AS31" s="502"/>
      <c r="AT31" s="502"/>
      <c r="AU31" s="502"/>
      <c r="AV31" s="502"/>
      <c r="AW31" s="502"/>
      <c r="AX31" s="502"/>
      <c r="AY31" s="502"/>
      <c r="AZ31" s="502"/>
      <c r="BI31" s="182">
        <v>0</v>
      </c>
    </row>
    <row customHeight="1" ht="18.75" hidden="1">
      <c r="S32" s="500" t="s">
        <v>501</v>
      </c>
      <c r="T32" s="500"/>
      <c r="U32" s="501"/>
      <c r="V32" s="503" t="str">
        <f>IF(TITLE_DATE_PR_CHANGE="",IF(TITLE_DATE_PR="","",TITLE_DATE_PR),TITLE_DATE_PR_CHANGE)</f>
        <v/>
      </c>
      <c r="W32" s="503"/>
      <c r="X32" s="503"/>
      <c r="Y32" s="503"/>
      <c r="Z32" s="503"/>
      <c r="AA32" s="503"/>
      <c r="AB32" s="503"/>
      <c r="AD32" s="503" t="str">
        <f>IF(TITLE_DATE_PR_CHANGE="",IF(TITLE_DATE_PR="","",TITLE_DATE_PR),TITLE_DATE_PR_CHANGE)</f>
        <v/>
      </c>
      <c r="AE32" s="503"/>
      <c r="AF32" s="503"/>
      <c r="AG32" s="503"/>
      <c r="AH32" s="503"/>
      <c r="AI32" s="503"/>
      <c r="AJ32" s="503"/>
      <c r="AK32" s="503"/>
      <c r="AL32" s="503"/>
      <c r="AM32" s="503"/>
      <c r="AN32" s="503"/>
      <c r="AO32" s="503"/>
      <c r="AP32" s="503"/>
      <c r="AQ32" s="503"/>
      <c r="AR32" s="503"/>
      <c r="AS32" s="503"/>
      <c r="AT32" s="503"/>
      <c r="AU32" s="503"/>
      <c r="AV32" s="503"/>
      <c r="AW32" s="503"/>
      <c r="AX32" s="503"/>
      <c r="AY32" s="503"/>
      <c r="AZ32" s="503"/>
      <c r="BI32" s="182">
        <v>0</v>
      </c>
    </row>
    <row customHeight="1" ht="18.75" hidden="1">
      <c r="S33" s="500" t="s">
        <v>502</v>
      </c>
      <c r="T33" s="500"/>
      <c r="U33" s="501"/>
      <c r="V33" s="502" t="str">
        <f>IF(TITLE_NUMBER_PR_CHANGE="",IF(TITLE_NUMBER_PR="","",TITLE_NUMBER_PR),TITLE_NUMBER_PR_CHANGE)</f>
        <v/>
      </c>
      <c r="W33" s="502"/>
      <c r="X33" s="502"/>
      <c r="Y33" s="502"/>
      <c r="Z33" s="502"/>
      <c r="AA33" s="502"/>
      <c r="AB33" s="502"/>
      <c r="AD33" s="502" t="str">
        <f>IF(TITLE_NUMBER_PR_CHANGE="",IF(TITLE_NUMBER_PR="","",TITLE_NUMBER_PR),TITLE_NUMBER_PR_CHANGE)</f>
        <v/>
      </c>
      <c r="AE33" s="502"/>
      <c r="AF33" s="502"/>
      <c r="AG33" s="502"/>
      <c r="AH33" s="502"/>
      <c r="AI33" s="502"/>
      <c r="AJ33" s="502"/>
      <c r="AK33" s="502"/>
      <c r="AL33" s="502"/>
      <c r="AM33" s="502"/>
      <c r="AN33" s="502"/>
      <c r="AO33" s="502"/>
      <c r="AP33" s="502"/>
      <c r="AQ33" s="502"/>
      <c r="AR33" s="502"/>
      <c r="AS33" s="502"/>
      <c r="AT33" s="502"/>
      <c r="AU33" s="502"/>
      <c r="AV33" s="502"/>
      <c r="AW33" s="502"/>
      <c r="AX33" s="502"/>
      <c r="AY33" s="502"/>
      <c r="AZ33" s="502"/>
      <c r="BI33" s="182">
        <v>0</v>
      </c>
    </row>
    <row customHeight="1" ht="18.75" hidden="1">
      <c r="S34" s="500" t="s">
        <v>42</v>
      </c>
      <c r="T34" s="500"/>
      <c r="U34" s="501"/>
      <c r="V34" s="502" t="str">
        <f>IF(TITLE_IST_PUB_CHANGE="",IF(TITLE_IST_PUB="","",TITLE_IST_PUB),TITLE_IST_PUB_CHANGE)</f>
        <v/>
      </c>
      <c r="W34" s="502"/>
      <c r="X34" s="502"/>
      <c r="Y34" s="502"/>
      <c r="Z34" s="502"/>
      <c r="AA34" s="502"/>
      <c r="AB34" s="502"/>
      <c r="AD34" s="502" t="str">
        <f>IF(TITLE_IST_PUB_CHANGE="",IF(TITLE_IST_PUB="","",TITLE_IST_PUB),TITLE_IST_PUB_CHANGE)</f>
        <v/>
      </c>
      <c r="AE34" s="502"/>
      <c r="AF34" s="502"/>
      <c r="AG34" s="502"/>
      <c r="AH34" s="502"/>
      <c r="AI34" s="502"/>
      <c r="AJ34" s="502"/>
      <c r="AK34" s="502"/>
      <c r="AL34" s="502"/>
      <c r="AM34" s="502"/>
      <c r="AN34" s="502"/>
      <c r="AO34" s="502"/>
      <c r="AP34" s="502"/>
      <c r="AQ34" s="502"/>
      <c r="AR34" s="502"/>
      <c r="AS34" s="502"/>
      <c r="AT34" s="502"/>
      <c r="AU34" s="502"/>
      <c r="AV34" s="502"/>
      <c r="AW34" s="502"/>
      <c r="AX34" s="502"/>
      <c r="AY34" s="502"/>
      <c r="AZ34" s="502"/>
      <c r="BI34" s="182">
        <v>0</v>
      </c>
    </row>
    <row customHeight="1" ht="14.25" hidden="1">
      <c r="Q35" s="608"/>
      <c r="R35" s="497"/>
      <c r="S35" s="498"/>
      <c r="T35" s="101"/>
      <c r="U35" s="101"/>
      <c r="V35" s="499"/>
      <c r="W35" s="499"/>
      <c r="X35" s="499"/>
      <c r="Y35" s="499"/>
      <c r="Z35" s="499"/>
      <c r="AA35" s="499"/>
      <c r="AB35" s="499"/>
      <c r="AC35" s="499"/>
      <c r="AD35" s="499"/>
      <c r="AE35" s="499"/>
      <c r="AF35" s="499"/>
      <c r="AG35" s="499"/>
      <c r="AH35" s="499"/>
      <c r="AI35" s="499"/>
      <c r="AJ35" s="499"/>
      <c r="AK35" s="499"/>
      <c r="AL35" s="499"/>
      <c r="AM35" s="499"/>
      <c r="AN35" s="499"/>
      <c r="AO35" s="499"/>
      <c r="AP35" s="499"/>
      <c r="AQ35" s="499"/>
      <c r="AR35" s="499"/>
      <c r="AS35" s="499"/>
      <c r="AT35" s="499"/>
      <c r="AU35" s="499"/>
      <c r="AV35" s="499"/>
      <c r="AW35" s="499"/>
      <c r="AX35" s="499"/>
      <c r="AY35" s="499"/>
      <c r="AZ35" s="499"/>
      <c r="BA35" s="499"/>
      <c r="BI35" s="79">
        <v>0</v>
      </c>
    </row>
    <row customHeight="1" ht="18.75" hidden="1">
      <c r="S36" s="500" t="s">
        <v>501</v>
      </c>
      <c r="T36" s="500"/>
      <c r="U36" s="501"/>
      <c r="V36" s="503" t="str">
        <f>IF(TITLE_DATE_PR_CHANGE="",IF(TITLE_DATE_PR="","",TITLE_DATE_PR),TITLE_DATE_PR_CHANGE)</f>
        <v/>
      </c>
      <c r="W36" s="503"/>
      <c r="X36" s="503"/>
      <c r="Y36" s="503"/>
      <c r="Z36" s="503"/>
      <c r="AA36" s="503"/>
      <c r="AB36" s="503"/>
      <c r="AD36" s="503" t="str">
        <f>IF(TITLE_DATE_PR_CHANGE="",IF(TITLE_DATE_PR="","",TITLE_DATE_PR),TITLE_DATE_PR_CHANGE)</f>
        <v/>
      </c>
      <c r="AE36" s="503"/>
      <c r="AF36" s="503"/>
      <c r="AG36" s="503"/>
      <c r="AH36" s="503"/>
      <c r="AI36" s="503"/>
      <c r="AJ36" s="503"/>
      <c r="AK36" s="503"/>
      <c r="AL36" s="503"/>
      <c r="AM36" s="503"/>
      <c r="AN36" s="503"/>
      <c r="AO36" s="503"/>
      <c r="AP36" s="503"/>
      <c r="AQ36" s="503"/>
      <c r="AR36" s="503"/>
      <c r="AS36" s="503"/>
      <c r="AT36" s="503"/>
      <c r="AU36" s="503"/>
      <c r="AV36" s="503"/>
      <c r="AW36" s="503"/>
      <c r="AX36" s="503"/>
      <c r="AY36" s="503"/>
      <c r="AZ36" s="503"/>
      <c r="BI36" s="182">
        <v>0</v>
      </c>
    </row>
    <row customHeight="1" ht="18.75" hidden="1">
      <c r="S37" s="500" t="s">
        <v>502</v>
      </c>
      <c r="T37" s="500"/>
      <c r="U37" s="501"/>
      <c r="V37" s="502" t="str">
        <f>IF(TITLE_NUMBER_PR_CHANGE="",IF(TITLE_NUMBER_PR="","",TITLE_NUMBER_PR),TITLE_NUMBER_PR_CHANGE)</f>
        <v/>
      </c>
      <c r="W37" s="502"/>
      <c r="X37" s="502"/>
      <c r="Y37" s="502"/>
      <c r="Z37" s="502"/>
      <c r="AA37" s="502"/>
      <c r="AB37" s="502"/>
      <c r="AD37" s="502" t="str">
        <f>IF(TITLE_NUMBER_PR_CHANGE="",IF(TITLE_NUMBER_PR="","",TITLE_NUMBER_PR),TITLE_NUMBER_PR_CHANGE)</f>
        <v/>
      </c>
      <c r="AE37" s="502"/>
      <c r="AF37" s="502"/>
      <c r="AG37" s="502"/>
      <c r="AH37" s="502"/>
      <c r="AI37" s="502"/>
      <c r="AJ37" s="502"/>
      <c r="AK37" s="502"/>
      <c r="AL37" s="502"/>
      <c r="AM37" s="502"/>
      <c r="AN37" s="502"/>
      <c r="AO37" s="502"/>
      <c r="AP37" s="502"/>
      <c r="AQ37" s="502"/>
      <c r="AR37" s="502"/>
      <c r="AS37" s="502"/>
      <c r="AT37" s="502"/>
      <c r="AU37" s="502"/>
      <c r="AV37" s="502"/>
      <c r="AW37" s="502"/>
      <c r="AX37" s="502"/>
      <c r="AY37" s="502"/>
      <c r="AZ37" s="502"/>
      <c r="BI37" s="182">
        <v>0</v>
      </c>
    </row>
    <row customHeight="1" ht="0">
      <c r="AC38" s="138" t="s">
        <v>505</v>
      </c>
      <c r="BA38" s="138" t="s">
        <v>505</v>
      </c>
      <c r="BI38" s="182">
        <v>0</v>
      </c>
    </row>
    <row customHeight="1" ht="14.699999999999998">
      <c r="Q39" s="608"/>
      <c r="R39" s="497"/>
      <c r="S39" s="498"/>
      <c r="T39" s="101"/>
      <c r="U39" s="504"/>
      <c r="V39" s="505"/>
      <c r="W39" s="505"/>
      <c r="X39" s="505"/>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I39" s="79">
        <v>14</v>
      </c>
    </row>
    <row customHeight="1" ht="14.699999999999998">
      <c r="Q40" s="608"/>
      <c r="R40" s="497"/>
      <c r="S40" s="152" t="s">
        <v>378</v>
      </c>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t="s">
        <v>379</v>
      </c>
      <c r="BI40" s="79">
        <v>14</v>
      </c>
    </row>
    <row customHeight="1" ht="14.699999999999998">
      <c r="Q41" s="608"/>
      <c r="R41" s="497"/>
      <c r="S41" s="449" t="s">
        <v>87</v>
      </c>
      <c r="T41" s="326" t="s">
        <v>585</v>
      </c>
      <c r="U41" s="506"/>
      <c r="V41" s="507" t="s">
        <v>507</v>
      </c>
      <c r="W41" s="508"/>
      <c r="X41" s="508"/>
      <c r="Y41" s="508"/>
      <c r="Z41" s="508"/>
      <c r="AA41" s="508"/>
      <c r="AB41" s="509"/>
      <c r="AC41" s="510" t="s">
        <v>508</v>
      </c>
      <c r="AD41" s="610" t="s">
        <v>586</v>
      </c>
      <c r="AE41" s="538"/>
      <c r="AF41" s="538"/>
      <c r="AG41" s="611"/>
      <c r="AH41" s="610" t="s">
        <v>587</v>
      </c>
      <c r="AI41" s="538"/>
      <c r="AJ41" s="538"/>
      <c r="AK41" s="611"/>
      <c r="AL41" s="610" t="s">
        <v>588</v>
      </c>
      <c r="AM41" s="538"/>
      <c r="AN41" s="538"/>
      <c r="AO41" s="611"/>
      <c r="AP41" s="610" t="s">
        <v>589</v>
      </c>
      <c r="AQ41" s="538"/>
      <c r="AR41" s="538"/>
      <c r="AS41" s="611"/>
      <c r="AT41" s="507" t="s">
        <v>507</v>
      </c>
      <c r="AU41" s="508"/>
      <c r="AV41" s="508"/>
      <c r="AW41" s="508"/>
      <c r="AX41" s="508"/>
      <c r="AY41" s="508"/>
      <c r="AZ41" s="509"/>
      <c r="BA41" s="510" t="s">
        <v>508</v>
      </c>
      <c r="BB41" s="511" t="s">
        <v>510</v>
      </c>
      <c r="BC41" s="152"/>
      <c r="BI41" s="79">
        <v>14</v>
      </c>
    </row>
    <row customHeight="1" ht="35.699999999999996">
      <c r="Q42" s="608"/>
      <c r="R42" s="497"/>
      <c r="S42" s="449"/>
      <c r="T42" s="326"/>
      <c r="U42" s="512"/>
      <c r="V42" s="288" t="s">
        <v>590</v>
      </c>
      <c r="W42" s="289"/>
      <c r="X42" s="288" t="s">
        <v>591</v>
      </c>
      <c r="Y42" s="289"/>
      <c r="Z42" s="288" t="s">
        <v>592</v>
      </c>
      <c r="AA42" s="579"/>
      <c r="AB42" s="289"/>
      <c r="AC42" s="514"/>
      <c r="AD42" s="613"/>
      <c r="AE42" s="614"/>
      <c r="AF42" s="614"/>
      <c r="AG42" s="615"/>
      <c r="AH42" s="613"/>
      <c r="AI42" s="614"/>
      <c r="AJ42" s="614"/>
      <c r="AK42" s="615"/>
      <c r="AL42" s="613"/>
      <c r="AM42" s="614"/>
      <c r="AN42" s="614"/>
      <c r="AO42" s="615"/>
      <c r="AP42" s="613"/>
      <c r="AQ42" s="614"/>
      <c r="AR42" s="614"/>
      <c r="AS42" s="615"/>
      <c r="AT42" s="288" t="s">
        <v>590</v>
      </c>
      <c r="AU42" s="289"/>
      <c r="AV42" s="288" t="s">
        <v>591</v>
      </c>
      <c r="AW42" s="289"/>
      <c r="AX42" s="288" t="s">
        <v>592</v>
      </c>
      <c r="AY42" s="579"/>
      <c r="AZ42" s="289"/>
      <c r="BA42" s="514"/>
      <c r="BB42" s="515"/>
      <c r="BC42" s="152"/>
      <c r="BI42" s="79">
        <v>34</v>
      </c>
    </row>
    <row customHeight="1" ht="14.699999999999998">
      <c r="Q43" s="608"/>
      <c r="R43" s="497"/>
      <c r="S43" s="449"/>
      <c r="T43" s="326"/>
      <c r="U43" s="512"/>
      <c r="V43" s="294"/>
      <c r="W43" s="295"/>
      <c r="X43" s="294"/>
      <c r="Y43" s="295"/>
      <c r="Z43" s="294"/>
      <c r="AA43" s="580"/>
      <c r="AB43" s="295"/>
      <c r="AC43" s="514"/>
      <c r="AD43" s="613"/>
      <c r="AE43" s="614"/>
      <c r="AF43" s="614"/>
      <c r="AG43" s="615"/>
      <c r="AH43" s="613"/>
      <c r="AI43" s="614"/>
      <c r="AJ43" s="614"/>
      <c r="AK43" s="615"/>
      <c r="AL43" s="613"/>
      <c r="AM43" s="614"/>
      <c r="AN43" s="614"/>
      <c r="AO43" s="615"/>
      <c r="AP43" s="613"/>
      <c r="AQ43" s="614"/>
      <c r="AR43" s="614"/>
      <c r="AS43" s="615"/>
      <c r="AT43" s="294"/>
      <c r="AU43" s="295"/>
      <c r="AV43" s="294"/>
      <c r="AW43" s="295"/>
      <c r="AX43" s="294"/>
      <c r="AY43" s="580"/>
      <c r="AZ43" s="295"/>
      <c r="BA43" s="514"/>
      <c r="BB43" s="515"/>
      <c r="BC43" s="152"/>
      <c r="BI43" s="79">
        <v>14</v>
      </c>
    </row>
    <row customHeight="1" ht="14.699999999999998">
      <c r="B44" s="218" t="s">
        <v>221</v>
      </c>
      <c r="C44" s="218" t="s">
        <v>222</v>
      </c>
      <c r="D44" s="218" t="s">
        <v>223</v>
      </c>
      <c r="E44" s="462" t="s">
        <v>515</v>
      </c>
      <c r="F44" s="462" t="s">
        <v>516</v>
      </c>
      <c r="G44" s="462" t="s">
        <v>517</v>
      </c>
      <c r="H44" s="462" t="s">
        <v>518</v>
      </c>
      <c r="I44" s="462" t="s">
        <v>519</v>
      </c>
      <c r="J44" s="462" t="s">
        <v>520</v>
      </c>
      <c r="K44" s="462" t="s">
        <v>521</v>
      </c>
      <c r="L44" s="462" t="s">
        <v>496</v>
      </c>
      <c r="Q44" s="608"/>
      <c r="R44" s="497"/>
      <c r="S44" s="449"/>
      <c r="T44" s="326"/>
      <c r="U44" s="516"/>
      <c r="V44" s="326" t="s">
        <v>556</v>
      </c>
      <c r="W44" s="326" t="s">
        <v>557</v>
      </c>
      <c r="X44" s="326" t="s">
        <v>556</v>
      </c>
      <c r="Y44" s="326" t="s">
        <v>557</v>
      </c>
      <c r="Z44" s="246" t="s">
        <v>524</v>
      </c>
      <c r="AA44" s="388" t="s">
        <v>525</v>
      </c>
      <c r="AB44" s="390"/>
      <c r="AC44" s="517"/>
      <c r="AD44" s="619"/>
      <c r="AE44" s="620"/>
      <c r="AF44" s="620"/>
      <c r="AG44" s="621"/>
      <c r="AH44" s="619"/>
      <c r="AI44" s="620"/>
      <c r="AJ44" s="620"/>
      <c r="AK44" s="621"/>
      <c r="AL44" s="619"/>
      <c r="AM44" s="620"/>
      <c r="AN44" s="620"/>
      <c r="AO44" s="621"/>
      <c r="AP44" s="619"/>
      <c r="AQ44" s="620"/>
      <c r="AR44" s="620"/>
      <c r="AS44" s="621"/>
      <c r="AT44" s="326" t="s">
        <v>556</v>
      </c>
      <c r="AU44" s="326" t="s">
        <v>557</v>
      </c>
      <c r="AV44" s="326" t="s">
        <v>556</v>
      </c>
      <c r="AW44" s="326" t="s">
        <v>557</v>
      </c>
      <c r="AX44" s="246" t="s">
        <v>524</v>
      </c>
      <c r="AY44" s="388" t="s">
        <v>525</v>
      </c>
      <c r="AZ44" s="390"/>
      <c r="BA44" s="517"/>
      <c r="BB44" s="518"/>
      <c r="BC44" s="152"/>
      <c r="BI44" s="79">
        <v>14</v>
      </c>
    </row>
    <row customHeight="1" ht="0">
      <c r="Q45" s="520"/>
      <c r="R45" s="520">
        <v>1</v>
      </c>
      <c r="S45" s="521" t="s">
        <v>98</v>
      </c>
      <c r="T45" s="522" t="s">
        <v>101</v>
      </c>
      <c r="U45" s="523" t="str">
        <f>OFFSET(U45,0,-1)</f>
        <v>2</v>
      </c>
      <c r="V45" s="524">
        <f>OFFSET(V45,0,-1)+1</f>
        <v>3</v>
      </c>
      <c r="W45" s="524">
        <f>OFFSET(W45,0,-1)+1</f>
        <v>4</v>
      </c>
      <c r="X45" s="524">
        <f>OFFSET(X45,0,-1)+1</f>
        <v>5</v>
      </c>
      <c r="Y45" s="524">
        <f>OFFSET(Y45,0,-1)+1</f>
        <v>6</v>
      </c>
      <c r="Z45" s="524">
        <f>OFFSET(Z45,0,-1)+1</f>
        <v>7</v>
      </c>
      <c r="AA45" s="524">
        <f>OFFSET(AA45,0,-1)+1</f>
        <v>8</v>
      </c>
      <c r="AB45" s="524"/>
      <c r="AC45" s="524">
        <f>OFFSET(AC45,0,-2)+1</f>
        <v>9</v>
      </c>
      <c r="AD45" s="524">
        <f>OFFSET(AD45,0,-1)+1</f>
        <v>10</v>
      </c>
      <c r="AE45" s="524"/>
      <c r="AF45" s="524"/>
      <c r="AG45" s="524"/>
      <c r="AH45" s="524"/>
      <c r="AI45" s="524"/>
      <c r="AJ45" s="524"/>
      <c r="AK45" s="524"/>
      <c r="AL45" s="524"/>
      <c r="AM45" s="524"/>
      <c r="AN45" s="524"/>
      <c r="AO45" s="524"/>
      <c r="AP45" s="524"/>
      <c r="AQ45" s="524"/>
      <c r="AR45" s="524"/>
      <c r="AS45" s="524"/>
      <c r="AT45" s="524"/>
      <c r="AU45" s="524"/>
      <c r="AV45" s="524"/>
      <c r="AW45" s="524">
        <f>OFFSET(AW45,0,-1)+1</f>
        <v>1</v>
      </c>
      <c r="AX45" s="524">
        <f>OFFSET(AX45,0,-1)+1</f>
        <v>2</v>
      </c>
      <c r="AY45" s="524">
        <f>OFFSET(AY45,0,-1)+1</f>
        <v>3</v>
      </c>
      <c r="AZ45" s="524"/>
      <c r="BA45" s="524">
        <f>OFFSET(BA45,0,-2)+1</f>
        <v>4</v>
      </c>
      <c r="BB45" s="523">
        <f>OFFSET(BB45,0,-1)</f>
        <v>4</v>
      </c>
      <c r="BC45" s="524">
        <f>OFFSET(BC45,0,-1)+1</f>
        <v>5</v>
      </c>
      <c r="BI45" s="403">
        <v>0</v>
      </c>
    </row>
    <row customHeight="1" ht="22.049999999999997">
      <c r="A46" s="525" t="s">
        <v>339</v>
      </c>
      <c r="E46" s="447">
        <v>1</v>
      </c>
      <c r="R46" s="448"/>
      <c r="S46" s="449">
        <f>INDEX(PT_DIFFERENTIATION_NUM_NTAR,MATCH(A46,PT_DIFFERENTIATION_NTAR_ID,0))</f>
        <v>0</v>
      </c>
      <c r="T46" s="450" t="s">
        <v>209</v>
      </c>
      <c r="U46" s="451"/>
      <c r="V46" s="453"/>
      <c r="W46" s="453"/>
      <c r="X46" s="453"/>
      <c r="Y46" s="453"/>
      <c r="Z46" s="453"/>
      <c r="AA46" s="453"/>
      <c r="AB46" s="453"/>
      <c r="AC46" s="454"/>
      <c r="AD46" s="452" t="str">
        <f>INDEX(PT_DIFFERENTIATION_NTAR,MATCH(A46,PT_DIFFERENTIATION_NTAR_ID,0))</f>
        <v/>
      </c>
      <c r="AE46" s="453"/>
      <c r="AF46" s="453"/>
      <c r="AG46" s="453"/>
      <c r="AH46" s="453"/>
      <c r="AI46" s="453"/>
      <c r="AJ46" s="453"/>
      <c r="AK46" s="453"/>
      <c r="AL46" s="453"/>
      <c r="AM46" s="453"/>
      <c r="AN46" s="453"/>
      <c r="AO46" s="453"/>
      <c r="AP46" s="453"/>
      <c r="AQ46" s="453"/>
      <c r="AR46" s="453"/>
      <c r="AS46" s="453"/>
      <c r="AT46" s="453"/>
      <c r="AU46" s="453"/>
      <c r="AV46" s="453"/>
      <c r="AW46" s="453"/>
      <c r="AX46" s="453"/>
      <c r="AY46" s="453"/>
      <c r="AZ46" s="453"/>
      <c r="BA46" s="453"/>
      <c r="BB46" s="454"/>
      <c r="BC46" s="4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151" t="str">
        <f>IF(T46="","",T46)</f>
        <v>Наименование тарифа</v>
      </c>
      <c r="BI46" s="79">
        <v>21</v>
      </c>
    </row>
    <row customHeight="1" ht="22.049999999999997">
      <c r="A47" s="525" t="s">
        <v>339</v>
      </c>
      <c r="B47" s="525" t="s">
        <v>340</v>
      </c>
      <c r="E47" s="456"/>
      <c r="F47" s="447">
        <v>1</v>
      </c>
      <c r="Q47" s="583"/>
      <c r="R47" s="458"/>
      <c r="S47" s="449" t="str">
        <f>INDEX(PT_DIFFERENTIATION_NUM_TER,MATCH(B47,PT_DIFFERENTIATION_TER_ID,0))</f>
        <v>.</v>
      </c>
      <c r="T47" s="459" t="s">
        <v>475</v>
      </c>
      <c r="U47" s="451"/>
      <c r="V47" s="453"/>
      <c r="W47" s="453"/>
      <c r="X47" s="453"/>
      <c r="Y47" s="453"/>
      <c r="Z47" s="453"/>
      <c r="AA47" s="453"/>
      <c r="AB47" s="453"/>
      <c r="AC47" s="454"/>
      <c r="AD47" s="452" t="str">
        <f>INDEX(PT_DIFFERENTIATION_TER,MATCH(B47,PT_DIFFERENTIATION_TER_ID,0))</f>
        <v/>
      </c>
      <c r="AE47" s="453"/>
      <c r="AF47" s="453"/>
      <c r="AG47" s="453"/>
      <c r="AH47" s="453"/>
      <c r="AI47" s="453"/>
      <c r="AJ47" s="453"/>
      <c r="AK47" s="453"/>
      <c r="AL47" s="453"/>
      <c r="AM47" s="453"/>
      <c r="AN47" s="453"/>
      <c r="AO47" s="453"/>
      <c r="AP47" s="453"/>
      <c r="AQ47" s="453"/>
      <c r="AR47" s="453"/>
      <c r="AS47" s="453"/>
      <c r="AT47" s="453"/>
      <c r="AU47" s="453"/>
      <c r="AV47" s="453"/>
      <c r="AW47" s="453"/>
      <c r="AX47" s="453"/>
      <c r="AY47" s="453"/>
      <c r="AZ47" s="453"/>
      <c r="BA47" s="453"/>
      <c r="BB47" s="454"/>
      <c r="BC47" s="455" t="s">
        <v>476</v>
      </c>
      <c r="BF47" s="151" t="str">
        <f>IF(T47="","",T47)</f>
        <v>Территория действия тарифа</v>
      </c>
      <c r="BI47" s="79">
        <v>21</v>
      </c>
    </row>
    <row customHeight="1" ht="35.699999999999996">
      <c r="A48" s="525" t="s">
        <v>339</v>
      </c>
      <c r="B48" s="525" t="s">
        <v>340</v>
      </c>
      <c r="C48" s="525" t="s">
        <v>341</v>
      </c>
      <c r="E48" s="456"/>
      <c r="F48" s="456"/>
      <c r="G48" s="447">
        <v>1</v>
      </c>
      <c r="Q48" s="583"/>
      <c r="R48" s="458"/>
      <c r="S48" s="449" t="str">
        <f>INDEX(PT_DIFFERENTIATION_NUM_CS,MATCH(C48,PT_DIFFERENTIATION_CS_ID,0))</f>
        <v>..</v>
      </c>
      <c r="T48" s="460" t="s">
        <v>608</v>
      </c>
      <c r="U48" s="451"/>
      <c r="V48" s="453"/>
      <c r="W48" s="453"/>
      <c r="X48" s="453"/>
      <c r="Y48" s="453"/>
      <c r="Z48" s="453"/>
      <c r="AA48" s="453"/>
      <c r="AB48" s="453"/>
      <c r="AC48" s="454"/>
      <c r="AD48" s="452" t="str">
        <f>INDEX(PT_DIFFERENTIATION_CS,MATCH(C48,PT_DIFFERENTIATION_CS_ID,0))</f>
        <v/>
      </c>
      <c r="AE48" s="453"/>
      <c r="AF48" s="453"/>
      <c r="AG48" s="453"/>
      <c r="AH48" s="453"/>
      <c r="AI48" s="453"/>
      <c r="AJ48" s="453"/>
      <c r="AK48" s="453"/>
      <c r="AL48" s="453"/>
      <c r="AM48" s="453"/>
      <c r="AN48" s="453"/>
      <c r="AO48" s="453"/>
      <c r="AP48" s="453"/>
      <c r="AQ48" s="453"/>
      <c r="AR48" s="453"/>
      <c r="AS48" s="453"/>
      <c r="AT48" s="453"/>
      <c r="AU48" s="453"/>
      <c r="AV48" s="453"/>
      <c r="AW48" s="453"/>
      <c r="AX48" s="453"/>
      <c r="AY48" s="453"/>
      <c r="AZ48" s="453"/>
      <c r="BA48" s="453"/>
      <c r="BB48" s="454"/>
      <c r="BC48" s="455" t="s">
        <v>609</v>
      </c>
      <c r="BF48" s="151" t="str">
        <f>IF(T48="","",T48)</f>
        <v>Наименование централизованной системы горячего водоснабжения</v>
      </c>
      <c r="BI48" s="79">
        <v>34</v>
      </c>
    </row>
    <row customHeight="1" ht="0">
      <c r="A49" s="135" t="s">
        <v>339</v>
      </c>
      <c r="B49" s="135" t="s">
        <v>340</v>
      </c>
      <c r="C49" s="135" t="s">
        <v>341</v>
      </c>
      <c r="D49" s="135" t="s">
        <v>622</v>
      </c>
      <c r="E49" s="456"/>
      <c r="F49" s="456"/>
      <c r="G49" s="456"/>
      <c r="H49" s="447">
        <v>1</v>
      </c>
      <c r="Q49" s="643"/>
      <c r="R49" s="468"/>
      <c r="S49" s="330"/>
      <c r="T49" s="644"/>
      <c r="U49" s="541"/>
      <c r="V49" s="543"/>
      <c r="W49" s="543"/>
      <c r="X49" s="543"/>
      <c r="Y49" s="543"/>
      <c r="Z49" s="543"/>
      <c r="AA49" s="543"/>
      <c r="AB49" s="543"/>
      <c r="AC49" s="544"/>
      <c r="AD49" s="542"/>
      <c r="AE49" s="543"/>
      <c r="AF49" s="543"/>
      <c r="AG49" s="543"/>
      <c r="AH49" s="543"/>
      <c r="AI49" s="543"/>
      <c r="AJ49" s="543"/>
      <c r="AK49" s="543"/>
      <c r="AL49" s="543"/>
      <c r="AM49" s="543"/>
      <c r="AN49" s="543"/>
      <c r="AO49" s="543"/>
      <c r="AP49" s="543"/>
      <c r="AQ49" s="543"/>
      <c r="AR49" s="543"/>
      <c r="AS49" s="543"/>
      <c r="AT49" s="543"/>
      <c r="AU49" s="543"/>
      <c r="AV49" s="543"/>
      <c r="AW49" s="543"/>
      <c r="AX49" s="543"/>
      <c r="AY49" s="543"/>
      <c r="AZ49" s="543"/>
      <c r="BA49" s="543"/>
      <c r="BB49" s="544"/>
      <c r="BC49" s="545" t="s">
        <v>480</v>
      </c>
      <c r="BF49" s="151" t="str">
        <f>IF(T49="","",T49)</f>
        <v/>
      </c>
      <c r="BI49" s="138">
        <v>0</v>
      </c>
    </row>
    <row customHeight="1" ht="0">
      <c r="A50" s="135" t="s">
        <v>339</v>
      </c>
      <c r="B50" s="135" t="s">
        <v>340</v>
      </c>
      <c r="C50" s="135" t="s">
        <v>341</v>
      </c>
      <c r="D50" s="135" t="s">
        <v>622</v>
      </c>
      <c r="E50" s="456"/>
      <c r="F50" s="456"/>
      <c r="G50" s="456"/>
      <c r="H50" s="456"/>
      <c r="I50" s="162" t="str">
        <f>S49&amp;".1"</f>
        <v>.1</v>
      </c>
      <c r="L50" s="550" t="s">
        <v>481</v>
      </c>
      <c r="P50" s="136">
        <v>1</v>
      </c>
      <c r="R50" s="463"/>
      <c r="S50" s="330"/>
      <c r="T50" s="540"/>
      <c r="U50" s="541"/>
      <c r="V50" s="543"/>
      <c r="W50" s="543"/>
      <c r="X50" s="543"/>
      <c r="Y50" s="543"/>
      <c r="Z50" s="543"/>
      <c r="AA50" s="543"/>
      <c r="AB50" s="543"/>
      <c r="AC50" s="544"/>
      <c r="AD50" s="542"/>
      <c r="AE50" s="543"/>
      <c r="AF50" s="543"/>
      <c r="AG50" s="543"/>
      <c r="AH50" s="543"/>
      <c r="AI50" s="543"/>
      <c r="AJ50" s="543"/>
      <c r="AK50" s="543"/>
      <c r="AL50" s="543"/>
      <c r="AM50" s="543"/>
      <c r="AN50" s="543"/>
      <c r="AO50" s="543"/>
      <c r="AP50" s="543"/>
      <c r="AQ50" s="543"/>
      <c r="AR50" s="543"/>
      <c r="AS50" s="543"/>
      <c r="AT50" s="543"/>
      <c r="AU50" s="543"/>
      <c r="AV50" s="543"/>
      <c r="AW50" s="543"/>
      <c r="AX50" s="543"/>
      <c r="AY50" s="543"/>
      <c r="AZ50" s="543"/>
      <c r="BA50" s="543"/>
      <c r="BB50" s="544"/>
      <c r="BC50" s="545"/>
      <c r="BF50" s="151" t="str">
        <f>IF(T50="","",T50)</f>
        <v/>
      </c>
      <c r="BI50" s="138">
        <v>0</v>
      </c>
    </row>
    <row customHeight="1" ht="0">
      <c r="A51" s="135" t="s">
        <v>339</v>
      </c>
      <c r="B51" s="135" t="s">
        <v>340</v>
      </c>
      <c r="C51" s="135" t="s">
        <v>341</v>
      </c>
      <c r="D51" s="135" t="s">
        <v>622</v>
      </c>
      <c r="E51" s="456"/>
      <c r="F51" s="456"/>
      <c r="G51" s="456"/>
      <c r="H51" s="456"/>
      <c r="I51" s="467"/>
      <c r="J51" s="162" t="str">
        <f>S49&amp;".1"</f>
        <v>.1</v>
      </c>
      <c r="Q51" s="136">
        <v>1</v>
      </c>
      <c r="R51" s="468"/>
      <c r="S51" s="330"/>
      <c r="T51" s="584"/>
      <c r="U51" s="541"/>
      <c r="V51" s="543"/>
      <c r="W51" s="543"/>
      <c r="X51" s="543"/>
      <c r="Y51" s="543"/>
      <c r="Z51" s="543"/>
      <c r="AA51" s="543"/>
      <c r="AB51" s="543"/>
      <c r="AC51" s="544"/>
      <c r="AD51" s="542"/>
      <c r="AE51" s="543"/>
      <c r="AF51" s="543"/>
      <c r="AG51" s="543"/>
      <c r="AH51" s="543"/>
      <c r="AI51" s="543"/>
      <c r="AJ51" s="543"/>
      <c r="AK51" s="543"/>
      <c r="AL51" s="543"/>
      <c r="AM51" s="543"/>
      <c r="AN51" s="651"/>
      <c r="AO51" s="651"/>
      <c r="AP51" s="543"/>
      <c r="AQ51" s="543"/>
      <c r="AR51" s="543"/>
      <c r="AS51" s="543"/>
      <c r="AT51" s="543"/>
      <c r="AU51" s="543"/>
      <c r="AV51" s="543"/>
      <c r="AW51" s="543"/>
      <c r="AX51" s="543"/>
      <c r="AY51" s="543"/>
      <c r="AZ51" s="543"/>
      <c r="BA51" s="543"/>
      <c r="BB51" s="544"/>
      <c r="BC51" s="545"/>
      <c r="BF51" s="151" t="str">
        <f>IF(T51="","",T51)</f>
        <v/>
      </c>
      <c r="BI51" s="138">
        <v>0</v>
      </c>
    </row>
    <row customHeight="1" ht="11.549999999999999">
      <c r="A52" s="525" t="s">
        <v>339</v>
      </c>
      <c r="B52" s="525" t="s">
        <v>340</v>
      </c>
      <c r="C52" s="525" t="s">
        <v>341</v>
      </c>
      <c r="D52" s="525" t="s">
        <v>622</v>
      </c>
      <c r="E52" s="456"/>
      <c r="F52" s="456"/>
      <c r="G52" s="456"/>
      <c r="H52" s="456"/>
      <c r="I52" s="467"/>
      <c r="J52" s="467"/>
      <c r="K52" s="162" t="str">
        <f>S48&amp;".1"</f>
        <v>...1</v>
      </c>
      <c r="R52" s="468">
        <v>1</v>
      </c>
      <c r="S52" s="551" t="str">
        <f>$K52</f>
        <v>...1</v>
      </c>
      <c r="T52" s="638"/>
      <c r="U52" s="451"/>
      <c r="V52" s="471"/>
      <c r="W52" s="473"/>
      <c r="X52" s="471"/>
      <c r="Y52" s="473"/>
      <c r="Z52" s="474"/>
      <c r="AA52" s="214" t="s">
        <v>61</v>
      </c>
      <c r="AB52" s="474"/>
      <c r="AC52" s="214" t="s">
        <v>61</v>
      </c>
      <c r="AD52" s="299" t="s">
        <v>61</v>
      </c>
      <c r="AE52" s="587"/>
      <c r="AF52" s="324">
        <v>1</v>
      </c>
      <c r="AG52" s="639"/>
      <c r="AH52" s="214" t="s">
        <v>61</v>
      </c>
      <c r="AI52" s="587"/>
      <c r="AJ52" s="324">
        <v>1</v>
      </c>
      <c r="AK52" s="96" t="s">
        <v>22</v>
      </c>
      <c r="AL52" s="214" t="s">
        <v>61</v>
      </c>
      <c r="AM52" s="288"/>
      <c r="AN52" s="324">
        <v>1</v>
      </c>
      <c r="AO52" s="645"/>
      <c r="AP52" s="646" t="s">
        <v>61</v>
      </c>
      <c r="AQ52" s="588"/>
      <c r="AR52" s="324">
        <v>1</v>
      </c>
      <c r="AS52" s="106" t="s">
        <v>22</v>
      </c>
      <c r="AT52" s="471"/>
      <c r="AU52" s="473"/>
      <c r="AV52" s="471"/>
      <c r="AW52" s="473"/>
      <c r="AX52" s="474"/>
      <c r="AY52" s="214" t="s">
        <v>61</v>
      </c>
      <c r="AZ52" s="474"/>
      <c r="BA52" s="214" t="s">
        <v>61</v>
      </c>
      <c r="BB52" s="527"/>
      <c r="BC52" s="475" t="s">
        <v>579</v>
      </c>
      <c r="BF52" s="151" t="str">
        <f>IF(T52="","",T52)</f>
        <v/>
      </c>
      <c r="BI52" s="79">
        <v>11</v>
      </c>
    </row>
    <row customHeight="1" ht="11.549999999999999">
      <c r="E53" s="456"/>
      <c r="F53" s="456"/>
      <c r="G53" s="456"/>
      <c r="H53" s="456"/>
      <c r="I53" s="467"/>
      <c r="J53" s="467"/>
      <c r="K53" s="162"/>
      <c r="R53" s="468"/>
      <c r="S53" s="589"/>
      <c r="T53" s="647"/>
      <c r="U53" s="451"/>
      <c r="V53" s="575"/>
      <c r="W53" s="593"/>
      <c r="X53" s="575"/>
      <c r="Y53" s="593"/>
      <c r="Z53" s="575"/>
      <c r="AA53" s="575"/>
      <c r="AB53" s="575"/>
      <c r="AC53" s="575"/>
      <c r="AD53" s="305"/>
      <c r="AE53" s="587"/>
      <c r="AF53" s="324"/>
      <c r="AG53" s="639"/>
      <c r="AH53" s="214"/>
      <c r="AI53" s="587"/>
      <c r="AJ53" s="324"/>
      <c r="AK53" s="96"/>
      <c r="AL53" s="214"/>
      <c r="AM53" s="294"/>
      <c r="AN53" s="324"/>
      <c r="AO53" s="645"/>
      <c r="AP53" s="648"/>
      <c r="AQ53" s="592"/>
      <c r="AR53" s="176"/>
      <c r="AS53" s="176" t="s">
        <v>580</v>
      </c>
      <c r="AT53" s="575"/>
      <c r="AU53" s="593"/>
      <c r="AV53" s="575"/>
      <c r="AW53" s="593"/>
      <c r="AX53" s="575"/>
      <c r="AY53" s="575"/>
      <c r="AZ53" s="575"/>
      <c r="BA53" s="575"/>
      <c r="BB53" s="591"/>
      <c r="BC53" s="478"/>
      <c r="BI53" s="79">
        <v>11</v>
      </c>
    </row>
    <row customHeight="1" ht="11.549999999999999">
      <c r="A54" s="525" t="s">
        <v>339</v>
      </c>
      <c r="E54" s="456"/>
      <c r="F54" s="456"/>
      <c r="G54" s="456"/>
      <c r="H54" s="456"/>
      <c r="I54" s="467"/>
      <c r="J54" s="467"/>
      <c r="K54" s="162"/>
      <c r="R54" s="468"/>
      <c r="S54" s="589"/>
      <c r="T54" s="647"/>
      <c r="U54" s="451"/>
      <c r="V54" s="575"/>
      <c r="W54" s="593"/>
      <c r="X54" s="575"/>
      <c r="Y54" s="593"/>
      <c r="Z54" s="575"/>
      <c r="AA54" s="575"/>
      <c r="AB54" s="575"/>
      <c r="AC54" s="575"/>
      <c r="AD54" s="305"/>
      <c r="AE54" s="587"/>
      <c r="AF54" s="324"/>
      <c r="AG54" s="639"/>
      <c r="AH54" s="214"/>
      <c r="AI54" s="587"/>
      <c r="AJ54" s="324"/>
      <c r="AK54" s="96"/>
      <c r="AL54" s="214"/>
      <c r="AM54" s="592"/>
      <c r="AN54" s="649"/>
      <c r="AO54" s="649" t="s">
        <v>581</v>
      </c>
      <c r="AP54" s="176"/>
      <c r="AQ54" s="176"/>
      <c r="AR54" s="176"/>
      <c r="AS54" s="575"/>
      <c r="AT54" s="575"/>
      <c r="AU54" s="593"/>
      <c r="AV54" s="575"/>
      <c r="AW54" s="593"/>
      <c r="AX54" s="575"/>
      <c r="AY54" s="575"/>
      <c r="AZ54" s="575"/>
      <c r="BA54" s="575"/>
      <c r="BB54" s="591"/>
      <c r="BC54" s="478"/>
      <c r="BI54" s="79">
        <v>11</v>
      </c>
    </row>
    <row customHeight="1" ht="11.549999999999999">
      <c r="A55" s="525" t="s">
        <v>339</v>
      </c>
      <c r="E55" s="456"/>
      <c r="F55" s="456"/>
      <c r="G55" s="456"/>
      <c r="H55" s="456"/>
      <c r="I55" s="467"/>
      <c r="J55" s="467"/>
      <c r="K55" s="162"/>
      <c r="R55" s="468"/>
      <c r="S55" s="589"/>
      <c r="T55" s="647"/>
      <c r="U55" s="451"/>
      <c r="V55" s="575"/>
      <c r="W55" s="593"/>
      <c r="X55" s="575"/>
      <c r="Y55" s="593"/>
      <c r="Z55" s="575"/>
      <c r="AA55" s="575"/>
      <c r="AB55" s="575"/>
      <c r="AC55" s="575"/>
      <c r="AD55" s="305"/>
      <c r="AE55" s="587"/>
      <c r="AF55" s="324"/>
      <c r="AG55" s="639"/>
      <c r="AH55" s="214"/>
      <c r="AI55" s="595"/>
      <c r="AJ55" s="167"/>
      <c r="AK55" s="415" t="s">
        <v>582</v>
      </c>
      <c r="AL55" s="575"/>
      <c r="AM55" s="575"/>
      <c r="AN55" s="575"/>
      <c r="AO55" s="575"/>
      <c r="AP55" s="575"/>
      <c r="AQ55" s="575"/>
      <c r="AR55" s="575"/>
      <c r="AS55" s="575"/>
      <c r="AT55" s="575"/>
      <c r="AU55" s="593"/>
      <c r="AV55" s="575"/>
      <c r="AW55" s="593"/>
      <c r="AX55" s="575"/>
      <c r="AY55" s="575"/>
      <c r="AZ55" s="575"/>
      <c r="BA55" s="575"/>
      <c r="BB55" s="591"/>
      <c r="BC55" s="478"/>
      <c r="BI55" s="79">
        <v>11</v>
      </c>
    </row>
    <row customHeight="1" ht="11.549999999999999">
      <c r="A56" s="525" t="s">
        <v>339</v>
      </c>
      <c r="B56" s="525" t="s">
        <v>340</v>
      </c>
      <c r="C56" s="525" t="s">
        <v>341</v>
      </c>
      <c r="D56" s="525" t="s">
        <v>622</v>
      </c>
      <c r="E56" s="456"/>
      <c r="F56" s="456"/>
      <c r="G56" s="456"/>
      <c r="H56" s="456"/>
      <c r="I56" s="467"/>
      <c r="J56" s="467"/>
      <c r="K56" s="162"/>
      <c r="R56" s="468"/>
      <c r="S56" s="561"/>
      <c r="T56" s="650"/>
      <c r="U56" s="451"/>
      <c r="V56" s="575"/>
      <c r="W56" s="576" t="str">
        <f>Z52&amp;"-"&amp;AB52</f>
        <v>-</v>
      </c>
      <c r="X56" s="575"/>
      <c r="Y56" s="576" t="str">
        <f>AB52&amp;"-"&amp;AD52</f>
        <v>-да</v>
      </c>
      <c r="Z56" s="575"/>
      <c r="AA56" s="575"/>
      <c r="AB56" s="575"/>
      <c r="AC56" s="575"/>
      <c r="AD56" s="210"/>
      <c r="AE56" s="598"/>
      <c r="AF56" s="599"/>
      <c r="AG56" s="176" t="s">
        <v>583</v>
      </c>
      <c r="AH56" s="575"/>
      <c r="AI56" s="575"/>
      <c r="AJ56" s="575"/>
      <c r="AK56" s="575"/>
      <c r="AL56" s="575"/>
      <c r="AM56" s="575"/>
      <c r="AN56" s="575"/>
      <c r="AO56" s="575"/>
      <c r="AP56" s="575"/>
      <c r="AQ56" s="575"/>
      <c r="AR56" s="575"/>
      <c r="AS56" s="575"/>
      <c r="AT56" s="575"/>
      <c r="AU56" s="576" t="str">
        <f>AX52&amp;"-"&amp;AZ52</f>
        <v>-</v>
      </c>
      <c r="AV56" s="575"/>
      <c r="AW56" s="576" t="str">
        <f>AZ52&amp;"-"&amp;BB52</f>
        <v>-</v>
      </c>
      <c r="AX56" s="575"/>
      <c r="AY56" s="575"/>
      <c r="AZ56" s="575"/>
      <c r="BA56" s="575"/>
      <c r="BB56" s="597" t="str">
        <f>BE52&amp;"-"&amp;BG52</f>
        <v>-</v>
      </c>
      <c r="BC56" s="478"/>
      <c r="BF56" s="151" t="str">
        <f>IF(T56="","",T56)</f>
        <v/>
      </c>
      <c r="BI56" s="79">
        <v>11</v>
      </c>
    </row>
    <row customHeight="1" ht="11.549999999999999">
      <c r="A57" s="525" t="s">
        <v>339</v>
      </c>
      <c r="B57" s="525" t="s">
        <v>340</v>
      </c>
      <c r="C57" s="525" t="s">
        <v>341</v>
      </c>
      <c r="D57" s="525" t="s">
        <v>622</v>
      </c>
      <c r="E57" s="456"/>
      <c r="F57" s="456"/>
      <c r="G57" s="456"/>
      <c r="H57" s="456"/>
      <c r="I57" s="467"/>
      <c r="J57" s="162"/>
      <c r="R57" s="463"/>
      <c r="S57" s="479"/>
      <c r="T57" s="483" t="s">
        <v>546</v>
      </c>
      <c r="U57" s="204"/>
      <c r="V57" s="204"/>
      <c r="W57" s="204"/>
      <c r="X57" s="204"/>
      <c r="Y57" s="204"/>
      <c r="Z57" s="204"/>
      <c r="AA57" s="204"/>
      <c r="AB57" s="204"/>
      <c r="AC57" s="481"/>
      <c r="AD57" s="623"/>
      <c r="AE57" s="204"/>
      <c r="AF57" s="204"/>
      <c r="AG57" s="204"/>
      <c r="AH57" s="204"/>
      <c r="AI57" s="204"/>
      <c r="AJ57" s="204"/>
      <c r="AK57" s="204"/>
      <c r="AL57" s="204"/>
      <c r="AM57" s="204"/>
      <c r="AN57" s="204"/>
      <c r="AO57" s="204"/>
      <c r="AP57" s="204"/>
      <c r="AQ57" s="204"/>
      <c r="AR57" s="204"/>
      <c r="AS57" s="204"/>
      <c r="AT57" s="204"/>
      <c r="AU57" s="204"/>
      <c r="AV57" s="204"/>
      <c r="AW57" s="204"/>
      <c r="AX57" s="204"/>
      <c r="AY57" s="204"/>
      <c r="AZ57" s="204"/>
      <c r="BA57" s="204"/>
      <c r="BB57" s="481"/>
      <c r="BC57" s="482"/>
      <c r="BF57" s="151" t="str">
        <f>IF(T57="","",T57)</f>
        <v>Добавить строку</v>
      </c>
      <c r="BI57" s="79">
        <v>11</v>
      </c>
    </row>
    <row customHeight="1" ht="0">
      <c r="A58" s="135" t="s">
        <v>339</v>
      </c>
      <c r="B58" s="135" t="s">
        <v>340</v>
      </c>
      <c r="C58" s="135" t="s">
        <v>341</v>
      </c>
      <c r="D58" s="135" t="s">
        <v>622</v>
      </c>
      <c r="E58" s="456"/>
      <c r="F58" s="456"/>
      <c r="G58" s="456"/>
      <c r="H58" s="456"/>
      <c r="I58" s="162"/>
      <c r="R58" s="463"/>
      <c r="S58" s="546"/>
      <c r="T58" s="547"/>
      <c r="U58" s="548"/>
      <c r="V58" s="548"/>
      <c r="W58" s="548"/>
      <c r="X58" s="548"/>
      <c r="Y58" s="548"/>
      <c r="Z58" s="548"/>
      <c r="AA58" s="548"/>
      <c r="AB58" s="548"/>
      <c r="AC58" s="548"/>
      <c r="AD58" s="548"/>
      <c r="AE58" s="548"/>
      <c r="AF58" s="548"/>
      <c r="AG58" s="548"/>
      <c r="AH58" s="548"/>
      <c r="AI58" s="548"/>
      <c r="AJ58" s="548"/>
      <c r="AK58" s="548"/>
      <c r="AL58" s="548"/>
      <c r="AM58" s="548"/>
      <c r="AN58" s="548"/>
      <c r="AO58" s="548"/>
      <c r="AP58" s="548"/>
      <c r="AQ58" s="548"/>
      <c r="AR58" s="548"/>
      <c r="AS58" s="548"/>
      <c r="AT58" s="548"/>
      <c r="AU58" s="548"/>
      <c r="AV58" s="548"/>
      <c r="AW58" s="548"/>
      <c r="AX58" s="548"/>
      <c r="AY58" s="548"/>
      <c r="AZ58" s="548"/>
      <c r="BA58" s="548"/>
      <c r="BB58" s="548"/>
      <c r="BC58" s="549"/>
      <c r="BF58" s="151" t="str">
        <f>IF(T58="","",T58)</f>
        <v/>
      </c>
      <c r="BI58" s="138">
        <v>0</v>
      </c>
    </row>
    <row customHeight="1" ht="0">
      <c r="A59" s="135" t="s">
        <v>339</v>
      </c>
      <c r="B59" s="135" t="s">
        <v>340</v>
      </c>
      <c r="C59" s="135" t="s">
        <v>341</v>
      </c>
      <c r="D59" s="135" t="s">
        <v>622</v>
      </c>
      <c r="E59" s="456"/>
      <c r="F59" s="456"/>
      <c r="G59" s="456"/>
      <c r="H59" s="447"/>
      <c r="R59" s="600"/>
      <c r="S59" s="546"/>
      <c r="T59" s="547"/>
      <c r="U59" s="548"/>
      <c r="V59" s="548"/>
      <c r="W59" s="548"/>
      <c r="X59" s="548"/>
      <c r="Y59" s="548"/>
      <c r="Z59" s="548"/>
      <c r="AA59" s="548"/>
      <c r="AB59" s="548"/>
      <c r="AC59" s="548"/>
      <c r="AD59" s="548"/>
      <c r="AE59" s="548"/>
      <c r="AF59" s="548"/>
      <c r="AG59" s="548"/>
      <c r="AH59" s="548"/>
      <c r="AI59" s="548"/>
      <c r="AJ59" s="548"/>
      <c r="AK59" s="548"/>
      <c r="AL59" s="548"/>
      <c r="AM59" s="548"/>
      <c r="AN59" s="548"/>
      <c r="AO59" s="548"/>
      <c r="AP59" s="548"/>
      <c r="AQ59" s="548"/>
      <c r="AR59" s="548"/>
      <c r="AS59" s="548"/>
      <c r="AT59" s="548"/>
      <c r="AU59" s="548"/>
      <c r="AV59" s="548"/>
      <c r="AW59" s="548"/>
      <c r="AX59" s="548"/>
      <c r="AY59" s="548"/>
      <c r="AZ59" s="548"/>
      <c r="BA59" s="548"/>
      <c r="BB59" s="548"/>
      <c r="BC59" s="549"/>
      <c r="BF59" s="151" t="str">
        <f>IF(T59="","",T59)</f>
        <v/>
      </c>
      <c r="BI59" s="138">
        <v>0</v>
      </c>
    </row>
    <row customHeight="1" ht="0">
      <c r="A60" s="135" t="s">
        <v>339</v>
      </c>
      <c r="B60" s="135" t="s">
        <v>340</v>
      </c>
      <c r="C60" s="135" t="s">
        <v>341</v>
      </c>
      <c r="E60" s="456"/>
      <c r="F60" s="456"/>
      <c r="G60" s="447"/>
      <c r="BF60" s="151" t="str">
        <f>IF(T60="","",T60)</f>
        <v/>
      </c>
      <c r="BI60" s="138">
        <v>0</v>
      </c>
    </row>
    <row customHeight="1" ht="0">
      <c r="A61" s="135" t="s">
        <v>339</v>
      </c>
      <c r="B61" s="135" t="s">
        <v>340</v>
      </c>
      <c r="E61" s="456"/>
      <c r="F61" s="447"/>
      <c r="T61" s="491" t="s">
        <v>493</v>
      </c>
      <c r="BF61" s="151" t="str">
        <f>IF(T61="","",T61)</f>
        <v>Добавить централизованную систему для дифференциации</v>
      </c>
      <c r="BI61" s="138">
        <v>0</v>
      </c>
    </row>
    <row customHeight="1" ht="0">
      <c r="A62" s="135" t="s">
        <v>339</v>
      </c>
      <c r="E62" s="447"/>
      <c r="T62" s="491" t="s">
        <v>494</v>
      </c>
      <c r="BF62" s="151" t="str">
        <f>IF(T62="","",T62)</f>
        <v>Добавить территорию для дифференциации</v>
      </c>
      <c r="BI62" s="138">
        <v>0</v>
      </c>
    </row>
    <row customHeight="1" ht="0">
      <c r="T63" s="491" t="s">
        <v>526</v>
      </c>
      <c r="BF63" s="151" t="str">
        <f>IF(T63="","",T63)</f>
        <v>Добавить наименование тарифа</v>
      </c>
      <c r="BI63" s="138">
        <v>0</v>
      </c>
    </row>
    <row customHeight="1" ht="11.549999999999999">
      <c r="BI64" s="79">
        <v>11</v>
      </c>
    </row>
    <row customHeight="1" ht="19.95">
      <c r="BI65" s="79">
        <v>19</v>
      </c>
    </row>
    <row customHeight="1" ht="14.699999999999998">
      <c r="BI66" s="79">
        <v>14</v>
      </c>
    </row>
    <row customHeight="1" ht="19.95">
      <c r="BI67" s="79">
        <v>19</v>
      </c>
    </row>
    <row customHeight="1" ht="14.699999999999998">
      <c r="BI68" s="79">
        <v>14</v>
      </c>
    </row>
    <row customHeight="1" ht="14.25" hidden="1">
      <c r="A69" s="100" t="s">
        <v>81</v>
      </c>
      <c r="B69" s="100">
        <v>0</v>
      </c>
      <c r="C69" s="100">
        <v>0</v>
      </c>
      <c r="D69" s="100">
        <v>0</v>
      </c>
      <c r="E69" s="100">
        <v>0</v>
      </c>
      <c r="F69" s="100">
        <v>0</v>
      </c>
      <c r="G69" s="100">
        <v>0</v>
      </c>
      <c r="H69" s="100">
        <v>0</v>
      </c>
      <c r="I69" s="100">
        <v>0</v>
      </c>
      <c r="J69" s="100">
        <v>0</v>
      </c>
      <c r="K69" s="100">
        <v>0</v>
      </c>
      <c r="L69" s="170">
        <v>0</v>
      </c>
      <c r="M69" s="104">
        <v>0</v>
      </c>
      <c r="N69" s="104">
        <v>0</v>
      </c>
      <c r="O69" s="104">
        <v>0</v>
      </c>
      <c r="P69" s="104">
        <v>0</v>
      </c>
      <c r="Q69" s="625">
        <v>0</v>
      </c>
      <c r="R69" s="531">
        <v>3</v>
      </c>
      <c r="S69" s="95">
        <v>12</v>
      </c>
      <c r="T69" s="79">
        <v>31</v>
      </c>
      <c r="U69" s="79">
        <v>0</v>
      </c>
      <c r="V69" s="79">
        <v>0</v>
      </c>
      <c r="W69" s="79">
        <v>0</v>
      </c>
      <c r="X69" s="79">
        <v>0</v>
      </c>
      <c r="Y69" s="79">
        <v>0</v>
      </c>
      <c r="Z69" s="79">
        <v>0</v>
      </c>
      <c r="AA69" s="79">
        <v>0</v>
      </c>
      <c r="AB69" s="79">
        <v>0</v>
      </c>
      <c r="AC69" s="79">
        <v>0</v>
      </c>
      <c r="AD69" s="79">
        <v>3</v>
      </c>
      <c r="AE69" s="79">
        <v>3</v>
      </c>
      <c r="AF69" s="79">
        <v>3</v>
      </c>
      <c r="AG69" s="79">
        <v>24</v>
      </c>
      <c r="AH69" s="79">
        <v>3</v>
      </c>
      <c r="AI69" s="79">
        <v>3</v>
      </c>
      <c r="AJ69" s="79">
        <v>3</v>
      </c>
      <c r="AK69" s="79">
        <v>24</v>
      </c>
      <c r="AL69" s="79">
        <v>3</v>
      </c>
      <c r="AM69" s="79">
        <v>3</v>
      </c>
      <c r="AN69" s="79">
        <v>3</v>
      </c>
      <c r="AO69" s="79">
        <v>18</v>
      </c>
      <c r="AP69" s="79">
        <v>3</v>
      </c>
      <c r="AQ69" s="79">
        <v>3</v>
      </c>
      <c r="AR69" s="79">
        <v>3</v>
      </c>
      <c r="AS69" s="79">
        <v>18</v>
      </c>
      <c r="AT69" s="79">
        <v>21</v>
      </c>
      <c r="AU69" s="79">
        <v>21</v>
      </c>
      <c r="AV69" s="79">
        <v>21</v>
      </c>
      <c r="AW69" s="79">
        <v>21</v>
      </c>
      <c r="AX69" s="79">
        <v>11</v>
      </c>
      <c r="AY69" s="79">
        <v>3</v>
      </c>
      <c r="AZ69" s="79">
        <v>11</v>
      </c>
      <c r="BA69" s="79">
        <v>0</v>
      </c>
      <c r="BB69" s="79">
        <v>4</v>
      </c>
      <c r="BC69" s="79">
        <v>115</v>
      </c>
      <c r="BD69" s="138">
        <v>10</v>
      </c>
      <c r="BE69" s="138">
        <v>10</v>
      </c>
      <c r="BF69" s="138">
        <v>10</v>
      </c>
      <c r="BG69" s="138">
        <v>10</v>
      </c>
      <c r="BH69" s="138">
        <v>10</v>
      </c>
      <c r="BI69" s="7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9399-8A3E-7B7D-6F87-0.2FFE3E4B}" mc:Ignorable="x14ac xr xr2 xr3">
  <sheetPr>
    <tabColor theme="9" tint="-0.25"/>
  </sheetPr>
  <dimension ref="A1:AI317"/>
  <sheetViews>
    <sheetView topLeftCell="A1" showGridLines="0" zoomScale="90" workbookViewId="0">
      <selection activeCell="K50" sqref="K50"/>
    </sheetView>
  </sheetViews>
  <sheetFormatPr defaultColWidth="9.140625" customHeight="1" defaultRowHeight="11.25"/>
  <cols>
    <col min="1" max="1" style="4219" width="10.7109375" hidden="1" customWidth="1"/>
    <col min="2" max="2" style="4219" width="16.8515625" hidden="1" customWidth="1"/>
    <col min="3" max="3" style="4219" width="5.57421875" hidden="1" customWidth="1"/>
    <col min="4" max="4" style="4219" width="3.00390625" customWidth="1"/>
    <col min="5" max="5" style="4219" width="7.00390625" customWidth="1"/>
    <col min="6" max="6" style="4219" width="54.00390625" customWidth="1"/>
    <col min="7" max="7" style="4219" width="10.00390625" customWidth="1"/>
    <col min="8" max="8" style="4219" width="40.7109375" hidden="1" customWidth="1"/>
    <col min="9" max="12" style="4219" width="40.7109375" customWidth="1"/>
    <col min="13" max="13" style="4219" width="102.00390625" customWidth="1"/>
    <col min="14" max="14" style="4219" width="9.00390625" customWidth="1"/>
    <col min="15" max="15" style="4219" width="5.00390625" customWidth="1"/>
    <col min="16" max="20" style="4219" width="3.00390625" customWidth="1"/>
    <col min="21" max="21" style="4219" width="10.00390625" customWidth="1"/>
    <col min="22" max="22" style="4219" width="34.00390625" customWidth="1"/>
    <col min="23" max="23" style="4219" width="9.00390625" customWidth="1"/>
    <col min="24" max="34" style="4219" width="8.00390625" customWidth="1"/>
    <col min="35" max="35" style="4219" width="9.140625" hidden="1"/>
  </cols>
  <sheetData>
    <row customHeight="1" ht="22.5" hidden="1">
      <c r="AI1" s="79" t="s">
        <v>14</v>
      </c>
    </row>
    <row customHeight="1" ht="23.25" hidden="1">
      <c r="C2" s="601" t="s">
        <v>623</v>
      </c>
      <c r="E2" s="652">
        <f>B2</f>
        <v>0</v>
      </c>
      <c r="F2" s="653"/>
      <c r="G2" s="152" t="s">
        <v>624</v>
      </c>
      <c r="H2" s="152" t="s">
        <v>624</v>
      </c>
      <c r="I2" s="152" t="s">
        <v>624</v>
      </c>
      <c r="J2" s="152" t="s">
        <v>624</v>
      </c>
      <c r="K2" s="152" t="s">
        <v>624</v>
      </c>
      <c r="L2" s="152" t="s">
        <v>624</v>
      </c>
      <c r="M2" s="450" t="s">
        <v>625</v>
      </c>
      <c r="AI2" s="79">
        <v>0</v>
      </c>
    </row>
    <row customHeight="1" ht="0.75" hidden="1">
      <c r="E3" s="654"/>
      <c r="F3" s="655" t="s">
        <v>626</v>
      </c>
      <c r="G3" s="153"/>
      <c r="H3" s="153">
        <f>H4*H5+H6</f>
        <v>0</v>
      </c>
      <c r="I3" s="153">
        <f>I4*I5+I6</f>
        <v>0</v>
      </c>
      <c r="J3" s="153">
        <f>J4*J5+J6</f>
        <v>0</v>
      </c>
      <c r="K3" s="153">
        <f>K4*K5+K6</f>
        <v>0</v>
      </c>
      <c r="L3" s="153">
        <f>L4*L5+L6</f>
        <v>0</v>
      </c>
      <c r="M3" s="329"/>
      <c r="AI3" s="138">
        <v>0</v>
      </c>
    </row>
    <row customHeight="1" ht="23.25" hidden="1">
      <c r="E4" s="652" t="str">
        <f>B2&amp;".1"</f>
        <v>.1</v>
      </c>
      <c r="F4" s="656" t="s">
        <v>627</v>
      </c>
      <c r="G4" s="657"/>
      <c r="H4" s="471"/>
      <c r="I4" s="471"/>
      <c r="J4" s="471"/>
      <c r="K4" s="471"/>
      <c r="L4" s="471"/>
      <c r="M4" s="450" t="s">
        <v>628</v>
      </c>
      <c r="AI4" s="79">
        <v>0</v>
      </c>
    </row>
    <row customHeight="1" ht="18.75" hidden="1">
      <c r="E5" s="652" t="str">
        <f>B2&amp;".2"</f>
        <v>.2</v>
      </c>
      <c r="F5" s="656" t="s">
        <v>629</v>
      </c>
      <c r="G5" s="152" t="s">
        <v>630</v>
      </c>
      <c r="H5" s="471"/>
      <c r="I5" s="471"/>
      <c r="J5" s="471"/>
      <c r="K5" s="471"/>
      <c r="L5" s="471"/>
      <c r="M5" s="450"/>
      <c r="AI5" s="79">
        <v>0</v>
      </c>
    </row>
    <row customHeight="1" ht="18.75" hidden="1">
      <c r="E6" s="652" t="str">
        <f>B2&amp;".3"</f>
        <v>.3</v>
      </c>
      <c r="F6" s="656" t="s">
        <v>631</v>
      </c>
      <c r="G6" s="152" t="s">
        <v>630</v>
      </c>
      <c r="H6" s="471"/>
      <c r="I6" s="471"/>
      <c r="J6" s="471"/>
      <c r="K6" s="471"/>
      <c r="L6" s="471"/>
      <c r="M6" s="450"/>
      <c r="AI6" s="79">
        <v>0</v>
      </c>
    </row>
    <row customHeight="1" ht="18.75" hidden="1">
      <c r="E7" s="652" t="str">
        <f>B2&amp;".4"</f>
        <v>.4</v>
      </c>
      <c r="F7" s="656" t="s">
        <v>632</v>
      </c>
      <c r="G7" s="152" t="s">
        <v>624</v>
      </c>
      <c r="H7" s="658"/>
      <c r="I7" s="658"/>
      <c r="J7" s="658"/>
      <c r="K7" s="658"/>
      <c r="L7" s="658"/>
      <c r="M7" s="450"/>
      <c r="AI7" s="79">
        <v>0</v>
      </c>
    </row>
    <row customHeight="1" ht="11.25" hidden="1">
      <c r="H8" s="100">
        <v>4</v>
      </c>
      <c r="I8" s="100">
        <v>4</v>
      </c>
      <c r="J8" s="100">
        <v>4</v>
      </c>
      <c r="K8" s="100">
        <v>4</v>
      </c>
      <c r="L8" s="100">
        <v>4</v>
      </c>
      <c r="AI8" s="100">
        <v>0</v>
      </c>
    </row>
    <row customHeight="1" ht="22.5" hidden="1">
      <c r="E9" s="152"/>
      <c r="F9" s="154"/>
      <c r="G9" s="152" t="s">
        <v>630</v>
      </c>
      <c r="H9" s="471"/>
      <c r="I9" s="471"/>
      <c r="J9" s="471"/>
      <c r="K9" s="471"/>
      <c r="L9" s="471"/>
      <c r="M9" s="659" t="s">
        <v>633</v>
      </c>
      <c r="AI9" s="100">
        <v>0</v>
      </c>
    </row>
    <row customHeight="1" ht="11.25" hidden="1">
      <c r="AI10" s="79">
        <v>0</v>
      </c>
    </row>
    <row customHeight="1" ht="18.75" hidden="1">
      <c r="E11" s="652"/>
      <c r="F11" s="154"/>
      <c r="G11" s="152" t="s">
        <v>634</v>
      </c>
      <c r="H11" s="471"/>
      <c r="I11" s="471"/>
      <c r="J11" s="471"/>
      <c r="K11" s="471"/>
      <c r="L11" s="471"/>
      <c r="M11" s="450" t="s">
        <v>635</v>
      </c>
      <c r="AI11" s="79">
        <v>0</v>
      </c>
    </row>
    <row customHeight="1" ht="11.25" hidden="1">
      <c r="AI12" s="79">
        <v>0</v>
      </c>
    </row>
    <row customHeight="1" ht="22.5" hidden="1">
      <c r="E13" s="652"/>
      <c r="F13" s="154"/>
      <c r="G13" s="83" t="s">
        <v>636</v>
      </c>
      <c r="H13" s="660"/>
      <c r="I13" s="660"/>
      <c r="J13" s="660"/>
      <c r="K13" s="660"/>
      <c r="L13" s="660"/>
      <c r="M13" s="661" t="s">
        <v>637</v>
      </c>
      <c r="AI13" s="79">
        <v>0</v>
      </c>
    </row>
    <row customHeight="1" ht="11.25" hidden="1">
      <c r="AI14" s="79">
        <v>0</v>
      </c>
    </row>
    <row customHeight="1" ht="22.5" hidden="1">
      <c r="E15" s="652"/>
      <c r="F15" s="154"/>
      <c r="G15" s="152" t="s">
        <v>638</v>
      </c>
      <c r="H15" s="660"/>
      <c r="I15" s="660"/>
      <c r="J15" s="660"/>
      <c r="K15" s="660"/>
      <c r="L15" s="660"/>
      <c r="M15" s="450" t="s">
        <v>639</v>
      </c>
      <c r="AI15" s="79">
        <v>0</v>
      </c>
    </row>
    <row customHeight="1" ht="11.25" hidden="1">
      <c r="AI16" s="79">
        <v>0</v>
      </c>
    </row>
    <row customHeight="1" ht="22.5" hidden="1">
      <c r="E17" s="652"/>
      <c r="F17" s="154"/>
      <c r="G17" s="152" t="s">
        <v>640</v>
      </c>
      <c r="H17" s="660"/>
      <c r="I17" s="660"/>
      <c r="J17" s="660"/>
      <c r="K17" s="660"/>
      <c r="L17" s="660"/>
      <c r="M17" s="450" t="s">
        <v>641</v>
      </c>
      <c r="AI17" s="79">
        <v>0</v>
      </c>
    </row>
    <row customHeight="1" ht="11.25" hidden="1">
      <c r="AI18" s="79">
        <v>0</v>
      </c>
    </row>
    <row customHeight="1" ht="11.25" hidden="1">
      <c r="M19" s="77">
        <v>4</v>
      </c>
      <c r="AI19" s="77">
        <v>0</v>
      </c>
    </row>
    <row customHeight="1" ht="11.549999999999999">
      <c r="AI20" s="79">
        <v>11</v>
      </c>
    </row>
    <row customHeight="1" ht="25.2">
      <c r="E21" s="426"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426"/>
      <c r="G21" s="426"/>
      <c r="H21" s="426"/>
      <c r="I21" s="426"/>
      <c r="J21" s="426"/>
      <c r="K21" s="426"/>
      <c r="L21" s="426"/>
      <c r="AI21" s="79">
        <v>24</v>
      </c>
    </row>
    <row customHeight="1" ht="25.2">
      <c r="E22" s="287" t="str">
        <f>IF(org=0,"Не определено",org)</f>
        <v>ГУП СК "Ставрополькрайводоканал"</v>
      </c>
      <c r="F22" s="287"/>
      <c r="G22" s="287"/>
      <c r="H22" s="287"/>
      <c r="I22" s="287"/>
      <c r="J22" s="287"/>
      <c r="K22" s="287"/>
      <c r="L22" s="287"/>
      <c r="AI22" s="79">
        <v>24</v>
      </c>
    </row>
    <row customHeight="1" ht="11.549999999999999">
      <c r="J23" s="0" t="s">
        <v>22</v>
      </c>
      <c r="K23" s="0" t="s">
        <v>22</v>
      </c>
      <c r="L23" s="0" t="s">
        <v>22</v>
      </c>
      <c r="AI23" s="79">
        <v>11</v>
      </c>
    </row>
    <row customHeight="1" ht="1.05">
      <c r="H24" s="662"/>
      <c r="I24" s="662" t="s">
        <v>195</v>
      </c>
      <c r="J24" s="662" t="s">
        <v>202</v>
      </c>
      <c r="K24" s="662" t="s">
        <v>205</v>
      </c>
      <c r="L24" s="662" t="s">
        <v>199</v>
      </c>
      <c r="AI24" s="138">
        <v>1</v>
      </c>
    </row>
    <row customHeight="1" ht="11.549999999999999">
      <c r="E25" s="663"/>
      <c r="F25" s="664" t="s">
        <v>186</v>
      </c>
      <c r="G25" s="665"/>
      <c r="H25" s="666" t="str">
        <f>IF(H24="","",INDEX(DIFFERENTIATION_UNMERGE_VD,MATCH(H24,DIFFERENTIATION_ID_DIFF,0)))</f>
        <v/>
      </c>
      <c r="I25" s="666" t="str">
        <f>IF(I24="","",INDEX(DIFFERENTIATION_UNMERGE_VD,MATCH(I24,DIFFERENTIATION_ID_DIFF,0)))</f>
        <v>Водоотведение</v>
      </c>
      <c r="J25" s="666" t="str">
        <f>IF(J24="","",INDEX(DIFFERENTIATION_UNMERGE_VD,MATCH(J24,DIFFERENTIATION_ID_DIFF,0)))</f>
        <v>Водоотведение</v>
      </c>
      <c r="K25" s="666" t="str">
        <f>IF(K24="","",INDEX(DIFFERENTIATION_UNMERGE_VD,MATCH(K24,DIFFERENTIATION_ID_DIFF,0)))</f>
        <v>Подключение (технологическое присоединение) к централизованной системе водоотведения</v>
      </c>
      <c r="L25" s="666" t="str">
        <f>IF(L24="","",INDEX(DIFFERENTIATION_UNMERGE_VD,MATCH(L24,DIFFERENTIATION_ID_DIFF,0)))</f>
        <v>Водоотведение</v>
      </c>
      <c r="M25" s="152"/>
      <c r="AI25" s="79">
        <v>11</v>
      </c>
    </row>
    <row customHeight="1" ht="11.549999999999999">
      <c r="E26" s="663"/>
      <c r="F26" s="664" t="s">
        <v>642</v>
      </c>
      <c r="G26" s="665"/>
      <c r="H26" s="666" t="str">
        <f>IF(H24="","",INDEX(DIFFERENTIATION_UNMERGE_AREA,MATCH(H24,DIFFERENTIATION_ID_DIFF,0)))</f>
        <v/>
      </c>
      <c r="I26" s="666" t="str">
        <f>IF(I24="","",INDEX(DIFFERENTIATION_UNMERGE_AREA,MATCH(I24,DIFFERENTIATION_ID_DIFF,0)))</f>
        <v>Территория 1</v>
      </c>
      <c r="J26" s="666" t="str">
        <f>IF(J24="","",INDEX(DIFFERENTIATION_UNMERGE_AREA,MATCH(J24,DIFFERENTIATION_ID_DIFF,0)))</f>
        <v>Территория 2</v>
      </c>
      <c r="K26" s="666" t="str">
        <f>IF(K24="","",INDEX(DIFFERENTIATION_UNMERGE_AREA,MATCH(K24,DIFFERENTIATION_ID_DIFF,0)))</f>
        <v>Территория 1</v>
      </c>
      <c r="L26" s="666" t="str">
        <f>IF(L24="","",INDEX(DIFFERENTIATION_UNMERGE_AREA,MATCH(L24,DIFFERENTIATION_ID_DIFF,0)))</f>
        <v>Территория 1</v>
      </c>
      <c r="M26" s="152"/>
      <c r="AI26" s="79">
        <v>11</v>
      </c>
    </row>
    <row customHeight="1" ht="53.25">
      <c r="E27" s="663"/>
      <c r="F27" s="664" t="s">
        <v>643</v>
      </c>
      <c r="G27" s="665"/>
      <c r="H27" s="666" t="str">
        <f>IF(H24="","",INDEX(DIFFERENTIATION_UNMERGE_SYSTEM,MATCH(H24,DIFFERENTIATION_ID_DIFF,0)))</f>
        <v/>
      </c>
      <c r="I27" s="666" t="str">
        <f>IF(I24="","",INDEX(DIFFERENTIATION_UNMERGE_SYSTEM,MATCH(I24,DIFFERENTIATION_ID_DIFF,0)))</f>
        <v>Потребители Ставропольского края</v>
      </c>
      <c r="J27" s="666" t="str">
        <f>IF(J24="","",INDEX(DIFFERENTIATION_UNMERGE_SYSTEM,MATCH(J24,DIFFERENTIATION_ID_DIFF,0)))</f>
        <v>Потребители, осуществляющие деятельность в сфере водоотведения (Карачаево-Черкесская Республика)</v>
      </c>
      <c r="K27" s="666" t="str">
        <f>IF(K24="","",INDEX(DIFFERENTIATION_UNMERGE_SYSTEM,MATCH(K24,DIFFERENTIATION_ID_DIFF,0)))</f>
        <v>Подключение к централизованным системам водоотведения ГУП СК "Ставрополькрайводоканал"</v>
      </c>
      <c r="L27" s="666" t="str">
        <f>IF(L24="","",INDEX(DIFFERENTIATION_UNMERGE_SYSTEM,MATCH(L24,DIFFERENTIATION_ID_DIFF,0)))</f>
        <v>Водоотведение (услуга по очистке сточных вод)</v>
      </c>
      <c r="M27" s="152"/>
      <c r="AI27" s="79">
        <v>11</v>
      </c>
    </row>
    <row customHeight="1" ht="11.549999999999999">
      <c r="E28" s="667" t="s">
        <v>378</v>
      </c>
      <c r="F28" s="668"/>
      <c r="G28" s="668"/>
      <c r="H28" s="664"/>
      <c r="I28" s="664"/>
      <c r="J28" s="664"/>
      <c r="K28" s="664"/>
      <c r="L28" s="664"/>
      <c r="M28" s="152"/>
      <c r="AI28" s="79">
        <v>11</v>
      </c>
    </row>
    <row customHeight="1" ht="24">
      <c r="E29" s="152" t="s">
        <v>87</v>
      </c>
      <c r="F29" s="152" t="s">
        <v>380</v>
      </c>
      <c r="G29" s="152" t="s">
        <v>644</v>
      </c>
      <c r="H29" s="152" t="s">
        <v>381</v>
      </c>
      <c r="I29" s="152" t="s">
        <v>381</v>
      </c>
      <c r="J29" s="152" t="s">
        <v>381</v>
      </c>
      <c r="K29" s="152" t="s">
        <v>381</v>
      </c>
      <c r="L29" s="152" t="s">
        <v>381</v>
      </c>
      <c r="M29" s="152"/>
      <c r="AI29" s="79">
        <v>23</v>
      </c>
    </row>
    <row customHeight="1" ht="20.25">
      <c r="E30" s="652">
        <f>FHD_NUM_P_1</f>
        <v>1</v>
      </c>
      <c r="F30" s="298" t="str">
        <f>FHD_P_1</f>
        <v>Выручка от регулируемых видов деятельности в сфере водоотведения</v>
      </c>
      <c r="G30" s="152" t="s">
        <v>630</v>
      </c>
      <c r="H30" s="669"/>
      <c r="I30" s="669">
        <v>1899638.9</v>
      </c>
      <c r="J30" s="669">
        <v>1259</v>
      </c>
      <c r="K30" s="669">
        <v>256645</v>
      </c>
      <c r="L30" s="669">
        <v>4925.3</v>
      </c>
      <c r="M30" s="450" t="str">
        <f>FHD_NOTE_P_1</f>
        <v>Указывается выручка с распределением по видам деятельности.</v>
      </c>
      <c r="AI30" s="79">
        <v>19</v>
      </c>
    </row>
    <row customHeight="1" ht="11.549999999999999">
      <c r="E31" s="652">
        <f>FHD_NUM_P_2</f>
        <v>2</v>
      </c>
      <c r="F31" s="298" t="str">
        <f>FHD_P_2</f>
        <v>Себестоимость производимых товаров (оказываемых услуг) по регулируемым видам деятельности в сфере водоотведения, включая:</v>
      </c>
      <c r="G31" s="152" t="s">
        <v>630</v>
      </c>
      <c r="H31" s="670">
        <f>SUMIF($N32:$N85,$N31,H32:H85)</f>
        <v>0</v>
      </c>
      <c r="I31" s="670">
        <f>SUMIF($N32:$N85,$N31,I32:I85)</f>
        <v>1674182.8</v>
      </c>
      <c r="J31" s="670">
        <f>SUMIF($N32:$N85,$N31,J32:J85)</f>
        <v>846.9</v>
      </c>
      <c r="K31" s="670">
        <f>SUMIF($N32:$N85,$N31,K32:K85)</f>
        <v>2531</v>
      </c>
      <c r="L31" s="670">
        <f>SUMIF($N32:$N85,$N31,L32:L85)</f>
        <v>8548</v>
      </c>
      <c r="M31" s="450" t="str">
        <f>FHD_NOTE_P_2</f>
        <v>Указывается суммарная себестоимость производимых товаров.</v>
      </c>
      <c r="N31" s="138" t="s">
        <v>645</v>
      </c>
      <c r="AI31" s="79">
        <v>11</v>
      </c>
    </row>
    <row customHeight="1" ht="19.5">
      <c r="E32" s="652" t="str">
        <f>FHD_NUM_P_3</f>
        <v>2.1</v>
      </c>
      <c r="F32" s="622" t="str">
        <f>FHD_P_3</f>
        <v>Расходы на оплату услуг по приему, транспортировке и очистке сточных вод другими организациями</v>
      </c>
      <c r="G32" s="152" t="s">
        <v>630</v>
      </c>
      <c r="H32" s="669"/>
      <c r="I32" s="669">
        <v>1973</v>
      </c>
      <c r="J32" s="669">
        <v>0</v>
      </c>
      <c r="K32" s="669">
        <v>0</v>
      </c>
      <c r="L32" s="669">
        <v>0</v>
      </c>
      <c r="M32" s="450" t="str">
        <f>FHD_NOTE_P_3</f>
        <v/>
      </c>
      <c r="N32" s="138" t="str">
        <f>IF((LEN(E32)-LEN(SUBSTITUTE(E32,".","")))/LEN(".")=1,"p","")</f>
        <v>p</v>
      </c>
      <c r="AI32" s="79">
        <v>11</v>
      </c>
    </row>
    <row customHeight="1" ht="11.25" hidden="1">
      <c r="A33" s="671" t="s">
        <v>646</v>
      </c>
      <c r="E33" s="652" t="str">
        <f>FHD_NUM_P_4</f>
        <v/>
      </c>
      <c r="F33" s="622" t="str">
        <f>FHD_P_4</f>
        <v/>
      </c>
      <c r="G33" s="152" t="s">
        <v>630</v>
      </c>
      <c r="H33" s="670">
        <f>SUMIF($F34:$F40,$F3,H34:H40)</f>
        <v>0</v>
      </c>
      <c r="I33" s="670">
        <f>SUMIF($F34:$F40,$F3,I34:I40)</f>
        <v>0</v>
      </c>
      <c r="J33" s="670">
        <f>SUMIF($F34:$F40,$F3,J34:J40)</f>
        <v>0</v>
      </c>
      <c r="K33" s="670">
        <f>SUMIF($F34:$F40,$F3,K34:K40)</f>
        <v>0</v>
      </c>
      <c r="L33" s="670">
        <f>SUMIF($F34:$F40,$F3,L34:L40)</f>
        <v>0</v>
      </c>
      <c r="M33" s="450" t="str">
        <f>FHD_NOTE_P_4</f>
        <v/>
      </c>
      <c r="N33" s="138" t="str">
        <f>IF((LEN(E33)-LEN(SUBSTITUTE(E33,".","")))/LEN(".")=1,"p","")</f>
        <v/>
      </c>
      <c r="AI33" s="79">
        <v>0</v>
      </c>
    </row>
    <row customHeight="1" ht="0.75" hidden="1">
      <c r="A34" s="671"/>
      <c r="B34" s="672" t="str">
        <f>E33&amp;".0"</f>
        <v>.0</v>
      </c>
      <c r="E34" s="673"/>
      <c r="F34" s="674"/>
      <c r="G34" s="675"/>
      <c r="H34" s="401"/>
      <c r="I34" s="401"/>
      <c r="J34" s="401"/>
      <c r="K34" s="401"/>
      <c r="L34" s="401"/>
      <c r="M34" s="676"/>
      <c r="N34" s="138" t="str">
        <f>IF((LEN(E34)-LEN(SUBSTITUTE(E34,".","")))/LEN(".")=1,"p","")</f>
        <v/>
      </c>
      <c r="AI34" s="403">
        <v>0</v>
      </c>
    </row>
    <row customHeight="1" ht="0.75" hidden="1">
      <c r="A35" s="671"/>
      <c r="E35" s="677"/>
      <c r="F35" s="678"/>
      <c r="G35" s="675"/>
      <c r="H35" s="679"/>
      <c r="I35" s="679"/>
      <c r="J35" s="679"/>
      <c r="K35" s="679"/>
      <c r="L35" s="679"/>
      <c r="M35" s="676"/>
      <c r="N35" s="138" t="str">
        <f>IF((LEN(E35)-LEN(SUBSTITUTE(E35,".","")))/LEN(".")=1,"p","")</f>
        <v/>
      </c>
      <c r="AI35" s="403">
        <v>0</v>
      </c>
    </row>
    <row customHeight="1" ht="0.75" hidden="1">
      <c r="A36" s="671"/>
      <c r="E36" s="677"/>
      <c r="F36" s="678"/>
      <c r="G36" s="675"/>
      <c r="H36" s="679"/>
      <c r="I36" s="679"/>
      <c r="J36" s="679"/>
      <c r="K36" s="679"/>
      <c r="L36" s="679"/>
      <c r="M36" s="676"/>
      <c r="N36" s="138" t="str">
        <f>IF((LEN(E36)-LEN(SUBSTITUTE(E36,".","")))/LEN(".")=1,"p","")</f>
        <v/>
      </c>
      <c r="AI36" s="403">
        <v>0</v>
      </c>
    </row>
    <row customHeight="1" ht="0.75" hidden="1">
      <c r="A37" s="671"/>
      <c r="E37" s="677"/>
      <c r="F37" s="678"/>
      <c r="G37" s="675"/>
      <c r="H37" s="679"/>
      <c r="I37" s="679"/>
      <c r="J37" s="679"/>
      <c r="K37" s="679"/>
      <c r="L37" s="679"/>
      <c r="M37" s="676"/>
      <c r="N37" s="138" t="str">
        <f>IF((LEN(E37)-LEN(SUBSTITUTE(E37,".","")))/LEN(".")=1,"p","")</f>
        <v/>
      </c>
      <c r="AI37" s="403">
        <v>0</v>
      </c>
    </row>
    <row customHeight="1" ht="0.75" hidden="1">
      <c r="A38" s="671"/>
      <c r="E38" s="677"/>
      <c r="F38" s="678"/>
      <c r="G38" s="675"/>
      <c r="H38" s="679"/>
      <c r="I38" s="679"/>
      <c r="J38" s="679"/>
      <c r="K38" s="679"/>
      <c r="L38" s="679"/>
      <c r="M38" s="676"/>
      <c r="N38" s="138" t="str">
        <f>IF((LEN(E38)-LEN(SUBSTITUTE(E38,".","")))/LEN(".")=1,"p","")</f>
        <v/>
      </c>
      <c r="AI38" s="403">
        <v>0</v>
      </c>
    </row>
    <row customHeight="1" ht="0.75" hidden="1">
      <c r="A39" s="671"/>
      <c r="E39" s="677"/>
      <c r="F39" s="678"/>
      <c r="G39" s="675"/>
      <c r="H39" s="401"/>
      <c r="I39" s="401"/>
      <c r="J39" s="401"/>
      <c r="K39" s="401"/>
      <c r="L39" s="401"/>
      <c r="M39" s="676"/>
      <c r="N39" s="138" t="str">
        <f>IF((LEN(E39)-LEN(SUBSTITUTE(E39,".","")))/LEN(".")=1,"p","")</f>
        <v/>
      </c>
      <c r="AI39" s="403">
        <v>0</v>
      </c>
    </row>
    <row customHeight="1" ht="15" hidden="1">
      <c r="A40" s="671"/>
      <c r="E40" s="680"/>
      <c r="F40" s="237" t="s">
        <v>647</v>
      </c>
      <c r="G40" s="681"/>
      <c r="H40" s="682"/>
      <c r="I40" s="682"/>
      <c r="J40" s="682"/>
      <c r="K40" s="682"/>
      <c r="L40" s="682"/>
      <c r="M40" s="506"/>
      <c r="N40" s="138" t="str">
        <f>IF((LEN(E40)-LEN(SUBSTITUTE(E40,".","")))/LEN(".")=1,"p","")</f>
        <v/>
      </c>
      <c r="AI40" s="100">
        <v>0</v>
      </c>
    </row>
    <row customHeight="1" ht="11.25" hidden="1">
      <c r="A41" s="671" t="s">
        <v>648</v>
      </c>
      <c r="E41" s="652" t="str">
        <f>FHD_NUM_P_5</f>
        <v/>
      </c>
      <c r="F41" s="622" t="str">
        <f>FHD_P_5</f>
        <v/>
      </c>
      <c r="G41" s="152" t="s">
        <v>630</v>
      </c>
      <c r="H41" s="669"/>
      <c r="I41" s="669"/>
      <c r="J41" s="669"/>
      <c r="K41" s="669"/>
      <c r="L41" s="669"/>
      <c r="M41" s="450" t="str">
        <f>FHD_NOTE_P_5</f>
        <v/>
      </c>
      <c r="N41" s="138" t="str">
        <f>IF((LEN(E41)-LEN(SUBSTITUTE(E41,".","")))/LEN(".")=1,"p","")</f>
        <v/>
      </c>
      <c r="AI41" s="79">
        <v>0</v>
      </c>
    </row>
    <row customHeight="1" ht="11.25" hidden="1">
      <c r="A42" s="671"/>
      <c r="E42" s="652" t="str">
        <f>FHD_NUM_P_6</f>
        <v/>
      </c>
      <c r="F42" s="622" t="str">
        <f>FHD_P_6</f>
        <v/>
      </c>
      <c r="G42" s="152" t="s">
        <v>630</v>
      </c>
      <c r="H42" s="669"/>
      <c r="I42" s="669"/>
      <c r="J42" s="669"/>
      <c r="K42" s="669"/>
      <c r="L42" s="669"/>
      <c r="M42" s="450" t="str">
        <f>FHD_NOTE_P_6</f>
        <v/>
      </c>
      <c r="N42" s="138" t="str">
        <f>IF((LEN(E42)-LEN(SUBSTITUTE(E42,".","")))/LEN(".")=1,"p","")</f>
        <v/>
      </c>
      <c r="AI42" s="79">
        <v>0</v>
      </c>
    </row>
    <row customHeight="1" ht="11.25" hidden="1">
      <c r="A43" s="671"/>
      <c r="E43" s="652" t="str">
        <f>FHD_NUM_P_7</f>
        <v/>
      </c>
      <c r="F43" s="622" t="str">
        <f>FHD_P_7</f>
        <v/>
      </c>
      <c r="G43" s="152" t="s">
        <v>630</v>
      </c>
      <c r="H43" s="669"/>
      <c r="I43" s="669"/>
      <c r="J43" s="669"/>
      <c r="K43" s="669"/>
      <c r="L43" s="669"/>
      <c r="M43" s="450" t="str">
        <f>FHD_NOTE_P_7</f>
        <v/>
      </c>
      <c r="N43" s="138" t="str">
        <f>IF((LEN(E43)-LEN(SUBSTITUTE(E43,".","")))/LEN(".")=1,"p","")</f>
        <v/>
      </c>
      <c r="AI43" s="79">
        <v>0</v>
      </c>
    </row>
    <row customHeight="1" ht="21">
      <c r="E44" s="652" t="str">
        <f>FHD_NUM_P_8</f>
        <v>2.2</v>
      </c>
      <c r="F44" s="622" t="str">
        <f>FHD_P_8</f>
        <v>Расходы на приобретаемую электрическую энергию (мощность), используемую в технологическом процессе</v>
      </c>
      <c r="G44" s="152" t="s">
        <v>630</v>
      </c>
      <c r="H44" s="669"/>
      <c r="I44" s="669">
        <v>267986.9</v>
      </c>
      <c r="J44" s="669">
        <v>242.5</v>
      </c>
      <c r="K44" s="669">
        <v>0</v>
      </c>
      <c r="L44" s="669">
        <v>1437.9</v>
      </c>
      <c r="M44" s="450" t="str">
        <f>FHD_NOTE_P_8</f>
        <v/>
      </c>
      <c r="N44" s="138" t="str">
        <f>IF((LEN(E44)-LEN(SUBSTITUTE(E44,".","")))/LEN(".")=1,"p","")</f>
        <v>p</v>
      </c>
      <c r="AI44" s="79">
        <v>11</v>
      </c>
    </row>
    <row customHeight="1" ht="11.549999999999999">
      <c r="E45" s="652" t="str">
        <f>FHD_NUM_P_9</f>
        <v>2.2.1</v>
      </c>
      <c r="F45" s="683" t="str">
        <f>FHD_P_9</f>
        <v>Средневзвешенная стоимость 1 кВт.ч (с учетом мощности)</v>
      </c>
      <c r="G45" s="152" t="s">
        <v>649</v>
      </c>
      <c r="H45" s="669"/>
      <c r="I45" s="669">
        <f>I44/I46</f>
        <v>6.38257352170695</v>
      </c>
      <c r="J45" s="669">
        <f>J44/J46</f>
        <v>6.89920054624598</v>
      </c>
      <c r="K45" s="669">
        <v>0</v>
      </c>
      <c r="L45" s="669">
        <f>L44/L46</f>
        <v>6.04488205745235</v>
      </c>
      <c r="M45" s="450" t="str">
        <f>FHD_NOTE_P_9</f>
        <v/>
      </c>
      <c r="N45" s="138" t="str">
        <f>IF((LEN(E45)-LEN(SUBSTITUTE(E45,".","")))/LEN(".")=1,"p","")</f>
        <v/>
      </c>
      <c r="AI45" s="79">
        <v>11</v>
      </c>
    </row>
    <row customHeight="1" ht="11.549999999999999">
      <c r="E46" s="652" t="str">
        <f>FHD_NUM_P_10</f>
        <v>2.2.2</v>
      </c>
      <c r="F46" s="683" t="str">
        <f>FHD_P_10</f>
        <v>Объём приобретения электрической энергии</v>
      </c>
      <c r="G46" s="152" t="s">
        <v>650</v>
      </c>
      <c r="H46" s="669"/>
      <c r="I46" s="669">
        <v>41987.279753</v>
      </c>
      <c r="J46" s="669">
        <v>35.149</v>
      </c>
      <c r="K46" s="669">
        <v>0</v>
      </c>
      <c r="L46" s="669">
        <v>237.870646</v>
      </c>
      <c r="M46" s="450" t="str">
        <f>FHD_NOTE_P_10</f>
        <v/>
      </c>
      <c r="N46" s="138" t="str">
        <f>IF((LEN(E46)-LEN(SUBSTITUTE(E46,".","")))/LEN(".")=1,"p","")</f>
        <v/>
      </c>
      <c r="AI46" s="100">
        <v>11</v>
      </c>
    </row>
    <row customHeight="1" ht="11.25" hidden="1">
      <c r="A47" s="684" t="s">
        <v>651</v>
      </c>
      <c r="E47" s="652" t="str">
        <f>FHD_NUM_P_11</f>
        <v/>
      </c>
      <c r="F47" s="622" t="str">
        <f>FHD_P_11</f>
        <v/>
      </c>
      <c r="G47" s="152" t="s">
        <v>630</v>
      </c>
      <c r="H47" s="669"/>
      <c r="I47" s="669">
        <v>22668.2</v>
      </c>
      <c r="J47" s="669">
        <v>37.5</v>
      </c>
      <c r="K47" s="669"/>
      <c r="L47" s="669"/>
      <c r="M47" s="450" t="str">
        <f>FHD_NOTE_P_11</f>
        <v/>
      </c>
      <c r="N47" s="138" t="str">
        <f>IF((LEN(E47)-LEN(SUBSTITUTE(E47,".","")))/LEN(".")=1,"p","")</f>
        <v/>
      </c>
      <c r="AI47" s="100">
        <v>0</v>
      </c>
    </row>
    <row customHeight="1" ht="18.75">
      <c r="A48" s="684" t="s">
        <v>652</v>
      </c>
      <c r="E48" s="652" t="str">
        <f>FHD_NUM_P_12</f>
        <v>2.3</v>
      </c>
      <c r="F48" s="622" t="str">
        <f>FHD_P_12</f>
        <v>Расходы на химические реагенты, используемые в технологическом процессе</v>
      </c>
      <c r="G48" s="152" t="s">
        <v>630</v>
      </c>
      <c r="H48" s="685"/>
      <c r="I48" s="685">
        <v>22668.2</v>
      </c>
      <c r="J48" s="685">
        <v>37.5</v>
      </c>
      <c r="K48" s="685">
        <v>0</v>
      </c>
      <c r="L48" s="685">
        <v>62.2</v>
      </c>
      <c r="M48" s="450" t="str">
        <f>FHD_NOTE_P_12</f>
        <v/>
      </c>
      <c r="N48" s="138" t="str">
        <f>IF((LEN(E48)-LEN(SUBSTITUTE(E48,".","")))/LEN(".")=1,"p","")</f>
        <v>p</v>
      </c>
      <c r="AI48" s="100">
        <v>18</v>
      </c>
    </row>
    <row customHeight="1" ht="34.5">
      <c r="E49" s="652" t="str">
        <f>FHD_NUM_P_13</f>
        <v>2.4</v>
      </c>
      <c r="F49" s="62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2" t="s">
        <v>630</v>
      </c>
      <c r="H49" s="669"/>
      <c r="I49" s="669">
        <v>689620.8</v>
      </c>
      <c r="J49" s="669">
        <v>317.8</v>
      </c>
      <c r="K49" s="669">
        <v>2157.3</v>
      </c>
      <c r="L49" s="669">
        <v>4516.9</v>
      </c>
      <c r="M49" s="450" t="str">
        <f>FHD_NOTE_P_13</f>
        <v>Указывается общая сумма расходов на оплату труда и отчислений на социальные нужды основного производственного персонала.</v>
      </c>
      <c r="N49" s="138" t="str">
        <f>IF((LEN(E49)-LEN(SUBSTITUTE(E49,".","")))/LEN(".")=1,"p","")</f>
        <v>p</v>
      </c>
      <c r="AI49" s="686">
        <v>11</v>
      </c>
    </row>
    <row customHeight="1" ht="21">
      <c r="E50" s="652" t="str">
        <f>FHD_NUM_P_14</f>
        <v>2.4.1</v>
      </c>
      <c r="F50" s="683" t="str">
        <f>FHD_P_14</f>
        <v>Расходы на оплату труда основного производственного персонала</v>
      </c>
      <c r="G50" s="152" t="s">
        <v>630</v>
      </c>
      <c r="H50" s="669"/>
      <c r="I50" s="669">
        <v>530342.3</v>
      </c>
      <c r="J50" s="669">
        <v>244.4</v>
      </c>
      <c r="K50" s="669">
        <v>1659.6</v>
      </c>
      <c r="L50" s="669">
        <v>3469.5</v>
      </c>
      <c r="M50" s="450" t="str">
        <f>FHD_NOTE_P_14</f>
        <v/>
      </c>
      <c r="N50" s="138" t="str">
        <f>IF((LEN(E50)-LEN(SUBSTITUTE(E50,".","")))/LEN(".")=1,"p","")</f>
        <v/>
      </c>
      <c r="AI50" s="686">
        <v>11</v>
      </c>
    </row>
    <row customHeight="1" ht="27">
      <c r="E51" s="652" t="str">
        <f>FHD_NUM_P_15</f>
        <v>2.4.2</v>
      </c>
      <c r="F51" s="683" t="str">
        <f>FHD_P_15</f>
        <v>Страховые взносы на обязательное социальное страхование, выплачиваемые из фонда оплаты труда основного производственного персонала</v>
      </c>
      <c r="G51" s="152" t="s">
        <v>630</v>
      </c>
      <c r="H51" s="669"/>
      <c r="I51" s="669">
        <v>159278.5</v>
      </c>
      <c r="J51" s="669">
        <v>73.4</v>
      </c>
      <c r="K51" s="669">
        <v>497.7</v>
      </c>
      <c r="L51" s="669">
        <v>1047.4</v>
      </c>
      <c r="M51" s="450" t="str">
        <f>FHD_NOTE_P_15</f>
        <v/>
      </c>
      <c r="N51" s="138" t="str">
        <f>IF((LEN(E51)-LEN(SUBSTITUTE(E51,".","")))/LEN(".")=1,"p","")</f>
        <v/>
      </c>
      <c r="AI51" s="686">
        <v>11</v>
      </c>
    </row>
    <row customHeight="1" ht="33">
      <c r="E52" s="652" t="str">
        <f>FHD_NUM_P_16</f>
        <v>2.5</v>
      </c>
      <c r="F52" s="62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52" t="s">
        <v>630</v>
      </c>
      <c r="H52" s="669"/>
      <c r="I52" s="669">
        <v>104554.8</v>
      </c>
      <c r="J52" s="669">
        <v>25.2</v>
      </c>
      <c r="K52" s="669">
        <v>171.2</v>
      </c>
      <c r="L52" s="669">
        <v>259.3</v>
      </c>
      <c r="M52" s="450" t="str">
        <f>FHD_NOTE_P_16</f>
        <v>Указывается общая сумма расходов на оплату труда и отчислений на социальные нужды административно-управленческого персонала.</v>
      </c>
      <c r="N52" s="138" t="str">
        <f>IF((LEN(E52)-LEN(SUBSTITUTE(E52,".","")))/LEN(".")=1,"p","")</f>
        <v>p</v>
      </c>
      <c r="AI52" s="100">
        <v>11</v>
      </c>
    </row>
    <row customHeight="1" ht="27.75">
      <c r="E53" s="652" t="str">
        <f>FHD_NUM_P_17</f>
        <v>2.5.1</v>
      </c>
      <c r="F53" s="683" t="str">
        <f>FHD_P_17</f>
        <v>Расходы на оплату труда административно-управленческого персонала, в том числе:</v>
      </c>
      <c r="G53" s="152" t="s">
        <v>630</v>
      </c>
      <c r="H53" s="669"/>
      <c r="I53" s="669">
        <v>81430.9</v>
      </c>
      <c r="J53" s="669">
        <v>19.3</v>
      </c>
      <c r="K53" s="669">
        <v>131.7</v>
      </c>
      <c r="L53" s="669">
        <v>205.3</v>
      </c>
      <c r="M53" s="450" t="str">
        <f>FHD_NOTE_P_17</f>
        <v/>
      </c>
      <c r="N53" s="138" t="str">
        <f>IF((LEN(E53)-LEN(SUBSTITUTE(E53,".","")))/LEN(".")=1,"p","")</f>
        <v/>
      </c>
      <c r="AI53" s="100">
        <v>11</v>
      </c>
    </row>
    <row customHeight="1" ht="34.5">
      <c r="E54" s="652" t="str">
        <f>FHD_NUM_P_18</f>
        <v>2.5.2</v>
      </c>
      <c r="F54" s="68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2" t="s">
        <v>630</v>
      </c>
      <c r="H54" s="669"/>
      <c r="I54" s="669">
        <v>23123.9</v>
      </c>
      <c r="J54" s="669">
        <v>5.9</v>
      </c>
      <c r="K54" s="669">
        <v>39.5</v>
      </c>
      <c r="L54" s="669">
        <v>54</v>
      </c>
      <c r="M54" s="450" t="str">
        <f>FHD_NOTE_P_18</f>
        <v/>
      </c>
      <c r="N54" s="138" t="str">
        <f>IF((LEN(E54)-LEN(SUBSTITUTE(E54,".","")))/LEN(".")=1,"p","")</f>
        <v/>
      </c>
      <c r="AI54" s="100">
        <v>11</v>
      </c>
    </row>
    <row customHeight="1" ht="25.5">
      <c r="E55" s="652" t="str">
        <f>FHD_NUM_P_19</f>
        <v>2.6</v>
      </c>
      <c r="F55" s="622" t="str">
        <f>FHD_P_19</f>
        <v>Расходы на амортизацию основных средств и нематериальных активов</v>
      </c>
      <c r="G55" s="152" t="s">
        <v>630</v>
      </c>
      <c r="H55" s="669"/>
      <c r="I55" s="669">
        <v>47296.9</v>
      </c>
      <c r="J55" s="669">
        <v>36.2</v>
      </c>
      <c r="K55" s="669">
        <v>0</v>
      </c>
      <c r="L55" s="669">
        <v>392.1</v>
      </c>
      <c r="M55" s="450" t="str">
        <f>FHD_NOTE_P_19</f>
        <v/>
      </c>
      <c r="N55" s="138" t="str">
        <f>IF((LEN(E55)-LEN(SUBSTITUTE(E55,".","")))/LEN(".")=1,"p","")</f>
        <v>p</v>
      </c>
      <c r="AI55" s="100">
        <v>11</v>
      </c>
    </row>
    <row customHeight="1" ht="11.549999999999999">
      <c r="E56" s="652" t="str">
        <f>FHD_NUM_P_20</f>
        <v>2.6.1</v>
      </c>
      <c r="F56" s="683" t="str">
        <f>FHD_P_20</f>
        <v>Расходы на амортизацию основных средств</v>
      </c>
      <c r="G56" s="152" t="s">
        <v>630</v>
      </c>
      <c r="H56" s="669"/>
      <c r="I56" s="669">
        <v>47296.9</v>
      </c>
      <c r="J56" s="669">
        <v>36.2</v>
      </c>
      <c r="K56" s="669">
        <v>0</v>
      </c>
      <c r="L56" s="669">
        <v>392.1</v>
      </c>
      <c r="M56" s="450" t="str">
        <f>FHD_NOTE_P_20</f>
        <v/>
      </c>
      <c r="N56" s="138" t="str">
        <f>IF((LEN(E56)-LEN(SUBSTITUTE(E56,".","")))/LEN(".")=1,"p","")</f>
        <v/>
      </c>
      <c r="AI56" s="100">
        <v>11</v>
      </c>
    </row>
    <row customHeight="1" ht="11.549999999999999">
      <c r="E57" s="652" t="str">
        <f>FHD_NUM_P_21</f>
        <v>2.6.2</v>
      </c>
      <c r="F57" s="683" t="str">
        <f>FHD_P_21</f>
        <v>Расходы на амортизацию нематериальных активов</v>
      </c>
      <c r="G57" s="152" t="s">
        <v>630</v>
      </c>
      <c r="H57" s="669"/>
      <c r="I57" s="669">
        <v>0</v>
      </c>
      <c r="J57" s="669">
        <v>0</v>
      </c>
      <c r="K57" s="669">
        <v>0</v>
      </c>
      <c r="L57" s="669">
        <v>0</v>
      </c>
      <c r="M57" s="450" t="str">
        <f>FHD_NOTE_P_21</f>
        <v/>
      </c>
      <c r="N57" s="138" t="str">
        <f>IF((LEN(E57)-LEN(SUBSTITUTE(E57,".","")))/LEN(".")=1,"p","")</f>
        <v/>
      </c>
      <c r="AI57" s="100">
        <v>11</v>
      </c>
    </row>
    <row customHeight="1" ht="11.549999999999999">
      <c r="E58" s="652" t="str">
        <f>FHD_NUM_P_22</f>
        <v>2.7</v>
      </c>
      <c r="F58" s="622" t="str">
        <f>FHD_P_22</f>
        <v>Расходы на аренду имущества, используемого для осуществления регулируемых видов деятельности в сфере водоотведения</v>
      </c>
      <c r="G58" s="152" t="s">
        <v>630</v>
      </c>
      <c r="H58" s="669"/>
      <c r="I58" s="669">
        <v>0</v>
      </c>
      <c r="J58" s="669">
        <v>0</v>
      </c>
      <c r="K58" s="669">
        <v>0</v>
      </c>
      <c r="L58" s="669">
        <v>0</v>
      </c>
      <c r="M58" s="450" t="str">
        <f>FHD_NOTE_P_22</f>
        <v/>
      </c>
      <c r="N58" s="138" t="str">
        <f>IF((LEN(E58)-LEN(SUBSTITUTE(E58,".","")))/LEN(".")=1,"p","")</f>
        <v>p</v>
      </c>
      <c r="AI58" s="100">
        <v>11</v>
      </c>
    </row>
    <row customHeight="1" ht="11.549999999999999">
      <c r="E59" s="652" t="str">
        <f>FHD_NUM_P_23</f>
        <v>2.8</v>
      </c>
      <c r="F59" s="622" t="str">
        <f>FHD_P_23</f>
        <v>Общепроизводственные расходы, в том числе:</v>
      </c>
      <c r="G59" s="152" t="s">
        <v>630</v>
      </c>
      <c r="H59" s="669"/>
      <c r="I59" s="669">
        <v>320670.1</v>
      </c>
      <c r="J59" s="669">
        <v>0</v>
      </c>
      <c r="K59" s="669">
        <v>0</v>
      </c>
      <c r="L59" s="669">
        <v>1150.1</v>
      </c>
      <c r="M59" s="450" t="str">
        <f>FHD_NOTE_P_23</f>
        <v>Указывается общая сумма общепроизводственных расходов.</v>
      </c>
      <c r="N59" s="138" t="str">
        <f>IF((LEN(E59)-LEN(SUBSTITUTE(E59,".","")))/LEN(".")=1,"p","")</f>
        <v>p</v>
      </c>
      <c r="AI59" s="100">
        <v>11</v>
      </c>
    </row>
    <row customHeight="1" ht="11.549999999999999">
      <c r="E60" s="652" t="str">
        <f>FHD_NUM_P_24</f>
        <v>2.8.1</v>
      </c>
      <c r="F60" s="683" t="str">
        <f>FHD_P_24</f>
        <v>Расходы на текущий ремонт</v>
      </c>
      <c r="G60" s="152" t="s">
        <v>630</v>
      </c>
      <c r="H60" s="669"/>
      <c r="I60" s="669">
        <v>2642.7</v>
      </c>
      <c r="J60" s="669">
        <v>0</v>
      </c>
      <c r="K60" s="669">
        <v>0</v>
      </c>
      <c r="L60" s="669">
        <v>14.2</v>
      </c>
      <c r="M60" s="450" t="str">
        <f>FHD_NOTE_P_24</f>
        <v>Указываются расходы на текущий ремонт, отнесенные к общепроизводственным расходам.</v>
      </c>
      <c r="N60" s="138" t="str">
        <f>IF((LEN(E60)-LEN(SUBSTITUTE(E60,".","")))/LEN(".")=1,"p","")</f>
        <v/>
      </c>
      <c r="AI60" s="100">
        <v>11</v>
      </c>
    </row>
    <row customHeight="1" ht="11.549999999999999">
      <c r="E61" s="652" t="str">
        <f>FHD_NUM_P_25</f>
        <v>2.8.2</v>
      </c>
      <c r="F61" s="683" t="str">
        <f>FHD_P_25</f>
        <v>Расходы на капитальный ремонт</v>
      </c>
      <c r="G61" s="152" t="s">
        <v>630</v>
      </c>
      <c r="H61" s="669"/>
      <c r="I61" s="669">
        <v>1112.7</v>
      </c>
      <c r="J61" s="669">
        <v>0</v>
      </c>
      <c r="K61" s="669">
        <v>0</v>
      </c>
      <c r="L61" s="669">
        <v>13.1</v>
      </c>
      <c r="M61" s="450" t="str">
        <f>FHD_NOTE_P_25</f>
        <v>Указываются расходы на капитальный ремонт, отнесенные к общепроизводственным расходам.</v>
      </c>
      <c r="N61" s="138" t="str">
        <f>IF((LEN(E61)-LEN(SUBSTITUTE(E61,".","")))/LEN(".")=1,"p","")</f>
        <v/>
      </c>
      <c r="AI61" s="100">
        <v>11</v>
      </c>
    </row>
    <row customHeight="1" ht="11.549999999999999">
      <c r="E62" s="652" t="str">
        <f>FHD_NUM_P_26</f>
        <v>2.9</v>
      </c>
      <c r="F62" s="622" t="str">
        <f>FHD_P_26</f>
        <v>Общехозяйственные расходы, в том числе:</v>
      </c>
      <c r="G62" s="152" t="s">
        <v>630</v>
      </c>
      <c r="H62" s="669"/>
      <c r="I62" s="669">
        <v>24329.5</v>
      </c>
      <c r="J62" s="669">
        <v>10</v>
      </c>
      <c r="K62" s="669">
        <v>41.9</v>
      </c>
      <c r="L62" s="669">
        <v>59.4</v>
      </c>
      <c r="M62" s="450" t="str">
        <f>FHD_NOTE_P_26</f>
        <v>Указывается общая сумма общехозяйственных расходов.</v>
      </c>
      <c r="N62" s="138" t="str">
        <f>IF((LEN(E62)-LEN(SUBSTITUTE(E62,".","")))/LEN(".")=1,"p","")</f>
        <v>p</v>
      </c>
      <c r="AI62" s="100">
        <v>11</v>
      </c>
    </row>
    <row customHeight="1" ht="11.549999999999999">
      <c r="E63" s="652" t="str">
        <f>FHD_NUM_P_27</f>
        <v>2.9.1</v>
      </c>
      <c r="F63" s="683" t="str">
        <f>FHD_P_27</f>
        <v>Расходы на текущий ремонт</v>
      </c>
      <c r="G63" s="152" t="s">
        <v>630</v>
      </c>
      <c r="H63" s="669"/>
      <c r="I63" s="669">
        <v>816</v>
      </c>
      <c r="J63" s="669">
        <v>0</v>
      </c>
      <c r="K63" s="669">
        <v>1.2</v>
      </c>
      <c r="L63" s="669">
        <v>2.5</v>
      </c>
      <c r="M63" s="450" t="str">
        <f>FHD_NOTE_P_27</f>
        <v>Указываются расходы на текущий ремонт, отнесенные к общехозяйственным расходам.</v>
      </c>
      <c r="N63" s="138" t="str">
        <f>IF((LEN(E63)-LEN(SUBSTITUTE(E63,".","")))/LEN(".")=1,"p","")</f>
        <v/>
      </c>
      <c r="AI63" s="100">
        <v>11</v>
      </c>
    </row>
    <row customHeight="1" ht="11.549999999999999">
      <c r="E64" s="652" t="str">
        <f>FHD_NUM_P_28</f>
        <v>2.9.2</v>
      </c>
      <c r="F64" s="683" t="str">
        <f>FHD_P_28</f>
        <v>Расходы на капитальный ремонт</v>
      </c>
      <c r="G64" s="152" t="s">
        <v>630</v>
      </c>
      <c r="H64" s="669"/>
      <c r="I64" s="669">
        <v>95.7</v>
      </c>
      <c r="J64" s="669">
        <v>0</v>
      </c>
      <c r="K64" s="669">
        <v>0</v>
      </c>
      <c r="L64" s="669">
        <v>0.8</v>
      </c>
      <c r="M64" s="450" t="str">
        <f>FHD_NOTE_P_28</f>
        <v>Указываются расходы на капитальный ремонт, отнесенные к общехозяйственным расходам.</v>
      </c>
      <c r="N64" s="138" t="str">
        <f>IF((LEN(E64)-LEN(SUBSTITUTE(E64,".","")))/LEN(".")=1,"p","")</f>
        <v/>
      </c>
      <c r="AI64" s="100">
        <v>11</v>
      </c>
    </row>
    <row customHeight="1" ht="11.549999999999999">
      <c r="E65" s="652" t="str">
        <f>FHD_NUM_P_29</f>
        <v>2.10</v>
      </c>
      <c r="F65" s="622" t="str">
        <f>FHD_P_29</f>
        <v>Расходы на капитальный и текущий ремонт основных средств</v>
      </c>
      <c r="G65" s="152" t="s">
        <v>630</v>
      </c>
      <c r="H65" s="669"/>
      <c r="I65" s="669">
        <v>39111.1</v>
      </c>
      <c r="J65" s="669">
        <v>19.5</v>
      </c>
      <c r="K65" s="669">
        <v>0</v>
      </c>
      <c r="L65" s="669">
        <v>46.4</v>
      </c>
      <c r="M65" s="45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65" s="138" t="str">
        <f>IF((LEN(E65)-LEN(SUBSTITUTE(E65,".","")))/LEN(".")=1,"p","")</f>
        <v>p</v>
      </c>
      <c r="AI65" s="100">
        <v>11</v>
      </c>
    </row>
    <row customHeight="1" ht="42.75">
      <c r="E66" s="652" t="str">
        <f>FHD_NUM_P_30</f>
        <v>2.10.1</v>
      </c>
      <c r="F66" s="68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2" t="s">
        <v>384</v>
      </c>
      <c r="H66" s="366" t="s">
        <v>653</v>
      </c>
      <c r="I66" s="366" t="s">
        <v>653</v>
      </c>
      <c r="J66" s="366" t="s">
        <v>653</v>
      </c>
      <c r="K66" s="366" t="s">
        <v>653</v>
      </c>
      <c r="L66" s="366" t="s">
        <v>653</v>
      </c>
      <c r="M66" s="450" t="str">
        <f>FHD_NOTE_P_30</f>
        <v/>
      </c>
      <c r="N66" s="138" t="str">
        <f>IF((LEN(E66)-LEN(SUBSTITUTE(E66,".","")))/LEN(".")=1,"p","")</f>
        <v/>
      </c>
      <c r="O66" s="138">
        <f>_xlfn.IFERROR(MATCH("есть",B_FHD_FLAG_INDEX_1,0),0)</f>
        <v>0</v>
      </c>
      <c r="AI66" s="100">
        <v>11</v>
      </c>
    </row>
    <row customHeight="1" ht="39">
      <c r="A67" s="671" t="s">
        <v>654</v>
      </c>
      <c r="E67" s="652" t="str">
        <f>FHD_NUM_P_31</f>
        <v>2.11</v>
      </c>
      <c r="F67" s="62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2" t="s">
        <v>630</v>
      </c>
      <c r="H67" s="669"/>
      <c r="I67" s="669">
        <v>3340.3</v>
      </c>
      <c r="J67" s="669">
        <v>0</v>
      </c>
      <c r="K67" s="669">
        <v>0</v>
      </c>
      <c r="L67" s="669">
        <v>0</v>
      </c>
      <c r="M67" s="45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67" s="138" t="str">
        <f>IF((LEN(E67)-LEN(SUBSTITUTE(E67,".","")))/LEN(".")=1,"p","")</f>
        <v>p</v>
      </c>
      <c r="AI67" s="100">
        <v>22</v>
      </c>
    </row>
    <row customHeight="1" ht="47.25">
      <c r="A68" s="671"/>
      <c r="E68" s="652" t="str">
        <f>FHD_NUM_P_32</f>
        <v>2.11.1</v>
      </c>
      <c r="F68" s="68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2" t="s">
        <v>384</v>
      </c>
      <c r="H68" s="366" t="s">
        <v>653</v>
      </c>
      <c r="I68" s="366" t="s">
        <v>653</v>
      </c>
      <c r="J68" s="366" t="s">
        <v>653</v>
      </c>
      <c r="K68" s="366" t="s">
        <v>653</v>
      </c>
      <c r="L68" s="366" t="s">
        <v>653</v>
      </c>
      <c r="M68" s="450" t="str">
        <f>FHD_NOTE_P_32</f>
        <v/>
      </c>
      <c r="N68" s="138" t="str">
        <f>IF((LEN(E68)-LEN(SUBSTITUTE(E68,".","")))/LEN(".")=1,"p","")</f>
        <v/>
      </c>
      <c r="O68" s="138">
        <f>_xlfn.IFERROR(MATCH("есть",B_FHD_FLAG_INDEX_2,0),0)</f>
        <v>0</v>
      </c>
      <c r="AI68" s="100">
        <v>45</v>
      </c>
    </row>
    <row customHeight="1" ht="53.25">
      <c r="E69" s="652" t="str">
        <f>FHD_NUM_P_33</f>
        <v>2.12</v>
      </c>
      <c r="F69" s="622"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291" t="s">
        <v>630</v>
      </c>
      <c r="H69" s="687">
        <f>SUM(H70:H85)</f>
        <v>0</v>
      </c>
      <c r="I69" s="687">
        <f>SUM(I70:I85)</f>
        <v>152631.2</v>
      </c>
      <c r="J69" s="687">
        <f>SUM(J70:J85)</f>
        <v>158.2</v>
      </c>
      <c r="K69" s="687">
        <f>SUM(K70:K85)</f>
        <v>160.6</v>
      </c>
      <c r="L69" s="687">
        <f>SUM(L70:L85)</f>
        <v>623.7</v>
      </c>
      <c r="M69" s="45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N69" s="138" t="str">
        <f>IF((LEN(E69)-LEN(SUBSTITUTE(E69,".","")))/LEN(".")=1,"p","")</f>
        <v>p</v>
      </c>
      <c r="AI69" s="100">
        <v>11</v>
      </c>
    </row>
    <row customHeight="1" ht="1.05">
      <c r="E70" s="153" t="str">
        <f>E69&amp;".0"</f>
        <v>2.12.0</v>
      </c>
      <c r="F70" s="688"/>
      <c r="G70" s="153"/>
      <c r="H70" s="689"/>
      <c r="I70" s="689"/>
      <c r="J70" s="689"/>
      <c r="K70" s="689"/>
      <c r="L70" s="689"/>
      <c r="M70" s="690"/>
      <c r="N70" s="138" t="str">
        <f>IF((LEN(E70)-LEN(SUBSTITUTE(E70,".","")))/LEN(".")=1,"p","")</f>
        <v/>
      </c>
      <c r="AI70" s="138">
        <v>1</v>
      </c>
    </row>
    <row s="4218" customFormat="1" customHeight="1" ht="22.5">
      <c r="A71" s="4219"/>
      <c r="B71" s="4219"/>
      <c r="C71" s="4219"/>
      <c r="D71" s="821" t="s">
        <v>102</v>
      </c>
      <c r="E71" s="152" t="str">
        <f>E69&amp;".1"</f>
        <v>2.12.1</v>
      </c>
      <c r="F71" s="154" t="s">
        <v>655</v>
      </c>
      <c r="G71" s="152" t="s">
        <v>630</v>
      </c>
      <c r="H71" s="471"/>
      <c r="I71" s="471">
        <v>2096.2</v>
      </c>
      <c r="J71" s="471">
        <v>1.9</v>
      </c>
      <c r="K71" s="471">
        <v>0</v>
      </c>
      <c r="L71" s="471">
        <v>27.7</v>
      </c>
      <c r="M71" s="659" t="s">
        <v>633</v>
      </c>
      <c r="N71" s="4219"/>
      <c r="O71" s="4219"/>
      <c r="P71" s="4219"/>
      <c r="Q71" s="4219"/>
      <c r="R71" s="4219"/>
      <c r="S71" s="4219"/>
      <c r="T71" s="4219"/>
      <c r="U71" s="4219"/>
      <c r="V71" s="4219"/>
      <c r="W71" s="4219"/>
      <c r="X71" s="4219"/>
      <c r="Y71" s="4219"/>
      <c r="Z71" s="4219"/>
      <c r="AA71" s="4219"/>
      <c r="AB71" s="4219"/>
      <c r="AC71" s="4219"/>
      <c r="AD71" s="4219"/>
      <c r="AE71" s="4219"/>
      <c r="AF71" s="4219"/>
      <c r="AG71" s="4219"/>
      <c r="AH71" s="4219"/>
      <c r="AI71" s="100">
        <v>0</v>
      </c>
    </row>
    <row s="4219" customFormat="1" customHeight="1" ht="22.5">
      <c r="A72" s="0"/>
      <c r="B72" s="0"/>
      <c r="C72" s="0"/>
      <c r="D72" s="821" t="s">
        <v>102</v>
      </c>
      <c r="E72" s="152" t="str">
        <f>E69&amp;".2"</f>
        <v>2.12.2</v>
      </c>
      <c r="F72" s="154" t="s">
        <v>656</v>
      </c>
      <c r="G72" s="152" t="s">
        <v>630</v>
      </c>
      <c r="H72" s="471"/>
      <c r="I72" s="471">
        <v>51384.1</v>
      </c>
      <c r="J72" s="471">
        <v>88.8</v>
      </c>
      <c r="K72" s="471">
        <v>0</v>
      </c>
      <c r="L72" s="471">
        <v>119.7</v>
      </c>
      <c r="M72" s="659" t="s">
        <v>633</v>
      </c>
      <c r="N72" s="0"/>
      <c r="O72" s="0"/>
      <c r="P72" s="0"/>
      <c r="Q72" s="0"/>
      <c r="R72" s="0"/>
      <c r="S72" s="0"/>
      <c r="T72" s="0"/>
      <c r="U72" s="0"/>
      <c r="V72" s="0"/>
      <c r="W72" s="0"/>
      <c r="X72" s="0"/>
      <c r="Y72" s="0"/>
      <c r="Z72" s="0"/>
      <c r="AA72" s="0"/>
      <c r="AB72" s="0"/>
      <c r="AC72" s="0"/>
      <c r="AD72" s="0"/>
      <c r="AE72" s="0"/>
      <c r="AF72" s="0"/>
      <c r="AG72" s="0"/>
      <c r="AH72" s="0"/>
      <c r="AI72" s="100">
        <v>0</v>
      </c>
    </row>
    <row s="4219" customFormat="1" customHeight="1" ht="22.5">
      <c r="A73" s="0"/>
      <c r="B73" s="0"/>
      <c r="C73" s="0"/>
      <c r="D73" s="821" t="s">
        <v>102</v>
      </c>
      <c r="E73" s="152" t="str">
        <f>E69&amp;".3"</f>
        <v>2.12.3</v>
      </c>
      <c r="F73" s="154" t="s">
        <v>657</v>
      </c>
      <c r="G73" s="152" t="s">
        <v>630</v>
      </c>
      <c r="H73" s="471"/>
      <c r="I73" s="471">
        <v>1289.5</v>
      </c>
      <c r="J73" s="471">
        <v>0.7</v>
      </c>
      <c r="K73" s="471">
        <v>118.4</v>
      </c>
      <c r="L73" s="471">
        <v>20.2</v>
      </c>
      <c r="M73" s="659" t="s">
        <v>633</v>
      </c>
      <c r="N73" s="0"/>
      <c r="O73" s="0"/>
      <c r="P73" s="0"/>
      <c r="Q73" s="0"/>
      <c r="R73" s="0"/>
      <c r="S73" s="0"/>
      <c r="T73" s="0"/>
      <c r="U73" s="0"/>
      <c r="V73" s="0"/>
      <c r="W73" s="0"/>
      <c r="X73" s="0"/>
      <c r="Y73" s="0"/>
      <c r="Z73" s="0"/>
      <c r="AA73" s="0"/>
      <c r="AB73" s="0"/>
      <c r="AC73" s="0"/>
      <c r="AD73" s="0"/>
      <c r="AE73" s="0"/>
      <c r="AF73" s="0"/>
      <c r="AG73" s="0"/>
      <c r="AH73" s="0"/>
      <c r="AI73" s="100">
        <v>0</v>
      </c>
    </row>
    <row s="4219" customFormat="1" customHeight="1" ht="22.5">
      <c r="A74" s="0"/>
      <c r="B74" s="0"/>
      <c r="C74" s="0"/>
      <c r="D74" s="821" t="s">
        <v>102</v>
      </c>
      <c r="E74" s="152" t="str">
        <f>E69&amp;".4"</f>
        <v>2.12.4</v>
      </c>
      <c r="F74" s="154" t="s">
        <v>658</v>
      </c>
      <c r="G74" s="152" t="s">
        <v>630</v>
      </c>
      <c r="H74" s="471"/>
      <c r="I74" s="471">
        <v>21753.1</v>
      </c>
      <c r="J74" s="471">
        <v>11.2</v>
      </c>
      <c r="K74" s="471">
        <v>35.6</v>
      </c>
      <c r="L74" s="471">
        <v>86.1</v>
      </c>
      <c r="M74" s="659" t="s">
        <v>633</v>
      </c>
      <c r="N74" s="0"/>
      <c r="O74" s="0"/>
      <c r="P74" s="0"/>
      <c r="Q74" s="0"/>
      <c r="R74" s="0"/>
      <c r="S74" s="0"/>
      <c r="T74" s="0"/>
      <c r="U74" s="0"/>
      <c r="V74" s="0"/>
      <c r="W74" s="0"/>
      <c r="X74" s="0"/>
      <c r="Y74" s="0"/>
      <c r="Z74" s="0"/>
      <c r="AA74" s="0"/>
      <c r="AB74" s="0"/>
      <c r="AC74" s="0"/>
      <c r="AD74" s="0"/>
      <c r="AE74" s="0"/>
      <c r="AF74" s="0"/>
      <c r="AG74" s="0"/>
      <c r="AH74" s="0"/>
      <c r="AI74" s="100">
        <v>0</v>
      </c>
    </row>
    <row s="4219" customFormat="1" customHeight="1" ht="22.5">
      <c r="A75" s="0"/>
      <c r="B75" s="0"/>
      <c r="C75" s="0"/>
      <c r="D75" s="821" t="s">
        <v>102</v>
      </c>
      <c r="E75" s="152" t="str">
        <f>E69&amp;".5"</f>
        <v>2.12.5</v>
      </c>
      <c r="F75" s="154" t="s">
        <v>659</v>
      </c>
      <c r="G75" s="152" t="s">
        <v>630</v>
      </c>
      <c r="H75" s="471"/>
      <c r="I75" s="471">
        <v>1142.4</v>
      </c>
      <c r="J75" s="471">
        <v>0.3</v>
      </c>
      <c r="K75" s="471">
        <v>0</v>
      </c>
      <c r="L75" s="471">
        <v>0</v>
      </c>
      <c r="M75" s="659" t="s">
        <v>633</v>
      </c>
      <c r="N75" s="0"/>
      <c r="O75" s="0"/>
      <c r="P75" s="0"/>
      <c r="Q75" s="0"/>
      <c r="R75" s="0"/>
      <c r="S75" s="0"/>
      <c r="T75" s="0"/>
      <c r="U75" s="0"/>
      <c r="V75" s="0"/>
      <c r="W75" s="0"/>
      <c r="X75" s="0"/>
      <c r="Y75" s="0"/>
      <c r="Z75" s="0"/>
      <c r="AA75" s="0"/>
      <c r="AB75" s="0"/>
      <c r="AC75" s="0"/>
      <c r="AD75" s="0"/>
      <c r="AE75" s="0"/>
      <c r="AF75" s="0"/>
      <c r="AG75" s="0"/>
      <c r="AH75" s="0"/>
      <c r="AI75" s="100">
        <v>0</v>
      </c>
    </row>
    <row s="4219" customFormat="1" customHeight="1" ht="22.5">
      <c r="A76" s="0"/>
      <c r="B76" s="0"/>
      <c r="C76" s="0"/>
      <c r="D76" s="821" t="s">
        <v>102</v>
      </c>
      <c r="E76" s="152" t="str">
        <f>E69&amp;".6"</f>
        <v>2.12.6</v>
      </c>
      <c r="F76" s="154" t="s">
        <v>660</v>
      </c>
      <c r="G76" s="152" t="s">
        <v>630</v>
      </c>
      <c r="H76" s="471"/>
      <c r="I76" s="471">
        <v>632.4</v>
      </c>
      <c r="J76" s="471">
        <v>0.2</v>
      </c>
      <c r="K76" s="471">
        <v>0</v>
      </c>
      <c r="L76" s="471">
        <v>1.3</v>
      </c>
      <c r="M76" s="659" t="s">
        <v>633</v>
      </c>
      <c r="N76" s="0"/>
      <c r="O76" s="0"/>
      <c r="P76" s="0"/>
      <c r="Q76" s="0"/>
      <c r="R76" s="0"/>
      <c r="S76" s="0"/>
      <c r="T76" s="0"/>
      <c r="U76" s="0"/>
      <c r="V76" s="0"/>
      <c r="W76" s="0"/>
      <c r="X76" s="0"/>
      <c r="Y76" s="0"/>
      <c r="Z76" s="0"/>
      <c r="AA76" s="0"/>
      <c r="AB76" s="0"/>
      <c r="AC76" s="0"/>
      <c r="AD76" s="0"/>
      <c r="AE76" s="0"/>
      <c r="AF76" s="0"/>
      <c r="AG76" s="0"/>
      <c r="AH76" s="0"/>
      <c r="AI76" s="100">
        <v>0</v>
      </c>
    </row>
    <row s="4219" customFormat="1" customHeight="1" ht="22.5">
      <c r="A77" s="0"/>
      <c r="B77" s="0"/>
      <c r="C77" s="0"/>
      <c r="D77" s="821" t="s">
        <v>102</v>
      </c>
      <c r="E77" s="152" t="str">
        <f>E69&amp;".7"</f>
        <v>2.12.7</v>
      </c>
      <c r="F77" s="154" t="s">
        <v>661</v>
      </c>
      <c r="G77" s="152" t="s">
        <v>630</v>
      </c>
      <c r="H77" s="471"/>
      <c r="I77" s="471">
        <v>6216.4</v>
      </c>
      <c r="J77" s="471">
        <v>2.4</v>
      </c>
      <c r="K77" s="471">
        <v>0</v>
      </c>
      <c r="L77" s="471">
        <v>10.4</v>
      </c>
      <c r="M77" s="659" t="s">
        <v>633</v>
      </c>
      <c r="N77" s="0"/>
      <c r="O77" s="0"/>
      <c r="P77" s="0"/>
      <c r="Q77" s="0"/>
      <c r="R77" s="0"/>
      <c r="S77" s="0"/>
      <c r="T77" s="0"/>
      <c r="U77" s="0"/>
      <c r="V77" s="0"/>
      <c r="W77" s="0"/>
      <c r="X77" s="0"/>
      <c r="Y77" s="0"/>
      <c r="Z77" s="0"/>
      <c r="AA77" s="0"/>
      <c r="AB77" s="0"/>
      <c r="AC77" s="0"/>
      <c r="AD77" s="0"/>
      <c r="AE77" s="0"/>
      <c r="AF77" s="0"/>
      <c r="AG77" s="0"/>
      <c r="AH77" s="0"/>
      <c r="AI77" s="100">
        <v>0</v>
      </c>
    </row>
    <row s="4219" customFormat="1" customHeight="1" ht="22.5">
      <c r="A78" s="0"/>
      <c r="B78" s="0"/>
      <c r="C78" s="0"/>
      <c r="D78" s="821" t="s">
        <v>102</v>
      </c>
      <c r="E78" s="152" t="str">
        <f>E69&amp;".8"</f>
        <v>2.12.8</v>
      </c>
      <c r="F78" s="154" t="s">
        <v>662</v>
      </c>
      <c r="G78" s="152" t="s">
        <v>630</v>
      </c>
      <c r="H78" s="471"/>
      <c r="I78" s="471">
        <v>0</v>
      </c>
      <c r="J78" s="471">
        <v>0</v>
      </c>
      <c r="K78" s="471">
        <v>0</v>
      </c>
      <c r="L78" s="471">
        <v>0</v>
      </c>
      <c r="M78" s="659" t="s">
        <v>633</v>
      </c>
      <c r="N78" s="0"/>
      <c r="O78" s="0"/>
      <c r="P78" s="0"/>
      <c r="Q78" s="0"/>
      <c r="R78" s="0"/>
      <c r="S78" s="0"/>
      <c r="T78" s="0"/>
      <c r="U78" s="0"/>
      <c r="V78" s="0"/>
      <c r="W78" s="0"/>
      <c r="X78" s="0"/>
      <c r="Y78" s="0"/>
      <c r="Z78" s="0"/>
      <c r="AA78" s="0"/>
      <c r="AB78" s="0"/>
      <c r="AC78" s="0"/>
      <c r="AD78" s="0"/>
      <c r="AE78" s="0"/>
      <c r="AF78" s="0"/>
      <c r="AG78" s="0"/>
      <c r="AH78" s="0"/>
      <c r="AI78" s="100">
        <v>0</v>
      </c>
    </row>
    <row s="4219" customFormat="1" customHeight="1" ht="22.5">
      <c r="A79" s="0"/>
      <c r="B79" s="0"/>
      <c r="C79" s="0"/>
      <c r="D79" s="821" t="s">
        <v>102</v>
      </c>
      <c r="E79" s="152" t="str">
        <f>E69&amp;".9"</f>
        <v>2.12.9</v>
      </c>
      <c r="F79" s="154" t="s">
        <v>663</v>
      </c>
      <c r="G79" s="152" t="s">
        <v>630</v>
      </c>
      <c r="H79" s="471"/>
      <c r="I79" s="471">
        <v>133</v>
      </c>
      <c r="J79" s="471">
        <v>0</v>
      </c>
      <c r="K79" s="471">
        <v>0</v>
      </c>
      <c r="L79" s="471">
        <v>1.6</v>
      </c>
      <c r="M79" s="659" t="s">
        <v>633</v>
      </c>
      <c r="N79" s="0"/>
      <c r="O79" s="0"/>
      <c r="P79" s="0"/>
      <c r="Q79" s="0"/>
      <c r="R79" s="0"/>
      <c r="S79" s="0"/>
      <c r="T79" s="0"/>
      <c r="U79" s="0"/>
      <c r="V79" s="0"/>
      <c r="W79" s="0"/>
      <c r="X79" s="0"/>
      <c r="Y79" s="0"/>
      <c r="Z79" s="0"/>
      <c r="AA79" s="0"/>
      <c r="AB79" s="0"/>
      <c r="AC79" s="0"/>
      <c r="AD79" s="0"/>
      <c r="AE79" s="0"/>
      <c r="AF79" s="0"/>
      <c r="AG79" s="0"/>
      <c r="AH79" s="0"/>
      <c r="AI79" s="100">
        <v>0</v>
      </c>
    </row>
    <row s="4219" customFormat="1" customHeight="1" ht="22.5">
      <c r="A80" s="0"/>
      <c r="B80" s="0"/>
      <c r="C80" s="0"/>
      <c r="D80" s="821" t="s">
        <v>102</v>
      </c>
      <c r="E80" s="152" t="str">
        <f>E69&amp;".10"</f>
        <v>2.12.10</v>
      </c>
      <c r="F80" s="154" t="s">
        <v>664</v>
      </c>
      <c r="G80" s="152" t="s">
        <v>630</v>
      </c>
      <c r="H80" s="471"/>
      <c r="I80" s="471">
        <v>21133.8</v>
      </c>
      <c r="J80" s="471">
        <v>32.8</v>
      </c>
      <c r="K80" s="471">
        <v>0</v>
      </c>
      <c r="L80" s="471">
        <v>39.2</v>
      </c>
      <c r="M80" s="659" t="s">
        <v>633</v>
      </c>
      <c r="N80" s="0"/>
      <c r="O80" s="0"/>
      <c r="P80" s="0"/>
      <c r="Q80" s="0"/>
      <c r="R80" s="0"/>
      <c r="S80" s="0"/>
      <c r="T80" s="0"/>
      <c r="U80" s="0"/>
      <c r="V80" s="0"/>
      <c r="W80" s="0"/>
      <c r="X80" s="0"/>
      <c r="Y80" s="0"/>
      <c r="Z80" s="0"/>
      <c r="AA80" s="0"/>
      <c r="AB80" s="0"/>
      <c r="AC80" s="0"/>
      <c r="AD80" s="0"/>
      <c r="AE80" s="0"/>
      <c r="AF80" s="0"/>
      <c r="AG80" s="0"/>
      <c r="AH80" s="0"/>
      <c r="AI80" s="100">
        <v>0</v>
      </c>
    </row>
    <row s="4219" customFormat="1" customHeight="1" ht="22.5">
      <c r="A81" s="0"/>
      <c r="B81" s="0"/>
      <c r="C81" s="0"/>
      <c r="D81" s="821" t="s">
        <v>102</v>
      </c>
      <c r="E81" s="152" t="str">
        <f>E69&amp;".11"</f>
        <v>2.12.11</v>
      </c>
      <c r="F81" s="154" t="s">
        <v>665</v>
      </c>
      <c r="G81" s="152" t="s">
        <v>630</v>
      </c>
      <c r="H81" s="471"/>
      <c r="I81" s="471">
        <v>11521.8</v>
      </c>
      <c r="J81" s="471">
        <v>5.2</v>
      </c>
      <c r="K81" s="471">
        <v>0</v>
      </c>
      <c r="L81" s="471">
        <v>65.6</v>
      </c>
      <c r="M81" s="659" t="s">
        <v>633</v>
      </c>
      <c r="N81" s="0"/>
      <c r="O81" s="0"/>
      <c r="P81" s="0"/>
      <c r="Q81" s="0"/>
      <c r="R81" s="0"/>
      <c r="S81" s="0"/>
      <c r="T81" s="0"/>
      <c r="U81" s="0"/>
      <c r="V81" s="0"/>
      <c r="W81" s="0"/>
      <c r="X81" s="0"/>
      <c r="Y81" s="0"/>
      <c r="Z81" s="0"/>
      <c r="AA81" s="0"/>
      <c r="AB81" s="0"/>
      <c r="AC81" s="0"/>
      <c r="AD81" s="0"/>
      <c r="AE81" s="0"/>
      <c r="AF81" s="0"/>
      <c r="AG81" s="0"/>
      <c r="AH81" s="0"/>
      <c r="AI81" s="100">
        <v>0</v>
      </c>
    </row>
    <row s="4219" customFormat="1" customHeight="1" ht="22.5">
      <c r="A82" s="0"/>
      <c r="B82" s="0"/>
      <c r="C82" s="0"/>
      <c r="D82" s="821" t="s">
        <v>102</v>
      </c>
      <c r="E82" s="152" t="str">
        <f>E69&amp;".12"</f>
        <v>2.12.12</v>
      </c>
      <c r="F82" s="154" t="s">
        <v>666</v>
      </c>
      <c r="G82" s="152" t="s">
        <v>630</v>
      </c>
      <c r="H82" s="471"/>
      <c r="I82" s="471">
        <v>0</v>
      </c>
      <c r="J82" s="471">
        <v>0</v>
      </c>
      <c r="K82" s="471">
        <v>0</v>
      </c>
      <c r="L82" s="471">
        <v>3.2</v>
      </c>
      <c r="M82" s="659" t="s">
        <v>633</v>
      </c>
      <c r="N82" s="0"/>
      <c r="O82" s="0"/>
      <c r="P82" s="0"/>
      <c r="Q82" s="0"/>
      <c r="R82" s="0"/>
      <c r="S82" s="0"/>
      <c r="T82" s="0"/>
      <c r="U82" s="0"/>
      <c r="V82" s="0"/>
      <c r="W82" s="0"/>
      <c r="X82" s="0"/>
      <c r="Y82" s="0"/>
      <c r="Z82" s="0"/>
      <c r="AA82" s="0"/>
      <c r="AB82" s="0"/>
      <c r="AC82" s="0"/>
      <c r="AD82" s="0"/>
      <c r="AE82" s="0"/>
      <c r="AF82" s="0"/>
      <c r="AG82" s="0"/>
      <c r="AH82" s="0"/>
      <c r="AI82" s="100">
        <v>0</v>
      </c>
    </row>
    <row s="4219" customFormat="1" customHeight="1" ht="22.5">
      <c r="A83" s="0"/>
      <c r="B83" s="0"/>
      <c r="C83" s="0"/>
      <c r="D83" s="821" t="s">
        <v>102</v>
      </c>
      <c r="E83" s="152" t="str">
        <f>E69&amp;".13"</f>
        <v>2.12.13</v>
      </c>
      <c r="F83" s="154" t="s">
        <v>667</v>
      </c>
      <c r="G83" s="152" t="s">
        <v>630</v>
      </c>
      <c r="H83" s="471"/>
      <c r="I83" s="471">
        <v>23270.4</v>
      </c>
      <c r="J83" s="471">
        <v>12.5</v>
      </c>
      <c r="K83" s="471">
        <v>6.6</v>
      </c>
      <c r="L83" s="471">
        <v>107.1</v>
      </c>
      <c r="M83" s="659" t="s">
        <v>633</v>
      </c>
      <c r="N83" s="0"/>
      <c r="O83" s="0"/>
      <c r="P83" s="0"/>
      <c r="Q83" s="0"/>
      <c r="R83" s="0"/>
      <c r="S83" s="0"/>
      <c r="T83" s="0"/>
      <c r="U83" s="0"/>
      <c r="V83" s="0"/>
      <c r="W83" s="0"/>
      <c r="X83" s="0"/>
      <c r="Y83" s="0"/>
      <c r="Z83" s="0"/>
      <c r="AA83" s="0"/>
      <c r="AB83" s="0"/>
      <c r="AC83" s="0"/>
      <c r="AD83" s="0"/>
      <c r="AE83" s="0"/>
      <c r="AF83" s="0"/>
      <c r="AG83" s="0"/>
      <c r="AH83" s="0"/>
      <c r="AI83" s="100">
        <v>0</v>
      </c>
    </row>
    <row s="4219" customFormat="1" customHeight="1" ht="22.5">
      <c r="A84" s="0"/>
      <c r="B84" s="0"/>
      <c r="C84" s="0"/>
      <c r="D84" s="821" t="s">
        <v>102</v>
      </c>
      <c r="E84" s="152" t="str">
        <f>E69&amp;".14"</f>
        <v>2.12.14</v>
      </c>
      <c r="F84" s="154" t="s">
        <v>668</v>
      </c>
      <c r="G84" s="152" t="s">
        <v>630</v>
      </c>
      <c r="H84" s="471"/>
      <c r="I84" s="471">
        <v>12058.1</v>
      </c>
      <c r="J84" s="471">
        <v>2.2</v>
      </c>
      <c r="K84" s="471">
        <v>0</v>
      </c>
      <c r="L84" s="471">
        <v>141.6</v>
      </c>
      <c r="M84" s="659" t="s">
        <v>633</v>
      </c>
      <c r="N84" s="0"/>
      <c r="O84" s="0"/>
      <c r="P84" s="0"/>
      <c r="Q84" s="0"/>
      <c r="R84" s="0"/>
      <c r="S84" s="0"/>
      <c r="T84" s="0"/>
      <c r="U84" s="0"/>
      <c r="V84" s="0"/>
      <c r="W84" s="0"/>
      <c r="X84" s="0"/>
      <c r="Y84" s="0"/>
      <c r="Z84" s="0"/>
      <c r="AA84" s="0"/>
      <c r="AB84" s="0"/>
      <c r="AC84" s="0"/>
      <c r="AD84" s="0"/>
      <c r="AE84" s="0"/>
      <c r="AF84" s="0"/>
      <c r="AG84" s="0"/>
      <c r="AH84" s="0"/>
      <c r="AI84" s="100">
        <v>0</v>
      </c>
    </row>
    <row customHeight="1" ht="14.699999999999998">
      <c r="E85" s="680"/>
      <c r="F85" s="237" t="s">
        <v>669</v>
      </c>
      <c r="G85" s="681"/>
      <c r="H85" s="682"/>
      <c r="I85" s="682"/>
      <c r="J85" s="682"/>
      <c r="K85" s="682"/>
      <c r="L85" s="682"/>
      <c r="M85" s="506"/>
      <c r="AI85" s="100">
        <v>14</v>
      </c>
    </row>
    <row customHeight="1" ht="18.75" hidden="1">
      <c r="A86" s="684" t="s">
        <v>670</v>
      </c>
      <c r="E86" s="652" t="str">
        <f>FHD_NUM_P_34</f>
        <v/>
      </c>
      <c r="F86" s="298" t="str">
        <f>FHD_P_34</f>
        <v/>
      </c>
      <c r="G86" s="152" t="s">
        <v>630</v>
      </c>
      <c r="H86" s="669"/>
      <c r="I86" s="669"/>
      <c r="J86" s="669"/>
      <c r="K86" s="669"/>
      <c r="L86" s="669"/>
      <c r="M86" s="450" t="str">
        <f>FHD_NOTE_P_34</f>
        <v/>
      </c>
      <c r="AI86" s="100">
        <v>0</v>
      </c>
    </row>
    <row customHeight="1" ht="20.25">
      <c r="E87" s="652" t="str">
        <f>FHD_NUM_P_35</f>
        <v>3</v>
      </c>
      <c r="F87" s="298" t="str">
        <f>FHD_P_35</f>
        <v>Чистая прибыль, полученная от регулируемого вида деятельности в сфере водоотведения, в том числе:</v>
      </c>
      <c r="G87" s="152" t="s">
        <v>630</v>
      </c>
      <c r="H87" s="669"/>
      <c r="I87" s="669">
        <v>81412</v>
      </c>
      <c r="J87" s="669">
        <v>263</v>
      </c>
      <c r="K87" s="669">
        <v>236693</v>
      </c>
      <c r="L87" s="669">
        <v>-3746</v>
      </c>
      <c r="M87" s="450" t="str">
        <f>FHD_NOTE_P_35</f>
        <v>Указывается общая сумма чистой прибыли, полученной от регулируемого вида деятельности.</v>
      </c>
      <c r="AI87" s="100">
        <v>19</v>
      </c>
    </row>
    <row customHeight="1" ht="37.5">
      <c r="E88" s="652" t="str">
        <f>FHD_NUM_P_36</f>
        <v>3.1</v>
      </c>
      <c r="F88" s="622"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52" t="s">
        <v>630</v>
      </c>
      <c r="H88" s="669"/>
      <c r="I88" s="669">
        <v>39398.41</v>
      </c>
      <c r="J88" s="669">
        <v>0</v>
      </c>
      <c r="K88" s="669">
        <v>0</v>
      </c>
      <c r="L88" s="669">
        <v>0</v>
      </c>
      <c r="M88" s="450" t="str">
        <f>FHD_NOTE_P_36</f>
        <v/>
      </c>
      <c r="AI88" s="100">
        <v>19</v>
      </c>
    </row>
    <row customHeight="1" ht="20.25">
      <c r="E89" s="652" t="str">
        <f>FHD_NUM_P_37</f>
        <v>4</v>
      </c>
      <c r="F89" s="298" t="str">
        <f>FHD_P_37</f>
        <v>Изменение стоимости основных фондов, в том числе:</v>
      </c>
      <c r="G89" s="152" t="s">
        <v>630</v>
      </c>
      <c r="H89" s="669"/>
      <c r="I89" s="669">
        <v>39890</v>
      </c>
      <c r="J89" s="669">
        <v>0</v>
      </c>
      <c r="K89" s="669">
        <v>0</v>
      </c>
      <c r="L89" s="669">
        <v>1810</v>
      </c>
      <c r="M89" s="450" t="str">
        <f>FHD_NOTE_P_37</f>
        <v>Указывается общее изменение стоимости основных фондов.</v>
      </c>
      <c r="AI89" s="100">
        <v>19</v>
      </c>
    </row>
    <row customHeight="1" ht="20.25">
      <c r="E90" s="652" t="str">
        <f>FHD_NUM_P_38</f>
        <v>4.1</v>
      </c>
      <c r="F90" s="622" t="str">
        <f>FHD_P_38</f>
        <v>Изменение стоимости основных фондов за счет их ввода в эксплуатацию (вывода из эксплуатации)</v>
      </c>
      <c r="G90" s="152" t="s">
        <v>630</v>
      </c>
      <c r="H90" s="669"/>
      <c r="I90" s="669">
        <v>39890</v>
      </c>
      <c r="J90" s="669">
        <v>0</v>
      </c>
      <c r="K90" s="669">
        <v>0</v>
      </c>
      <c r="L90" s="669">
        <v>1810</v>
      </c>
      <c r="M90" s="450" t="str">
        <f>FHD_NOTE_P_38</f>
        <v>Указываются общее изменение стоимости основных фондов за счет их ввода в эксплуатацию и вывода из эксплуатации.</v>
      </c>
      <c r="AI90" s="100">
        <v>19</v>
      </c>
    </row>
    <row customHeight="1" ht="20.25">
      <c r="E91" s="652" t="str">
        <f>FHD_NUM_P_39</f>
        <v>4.1.1</v>
      </c>
      <c r="F91" s="683" t="str">
        <f>FHD_P_39</f>
        <v>Изменение стоимости основных фондов за счет их ввода в эксплуатацию</v>
      </c>
      <c r="G91" s="291" t="s">
        <v>630</v>
      </c>
      <c r="H91" s="669"/>
      <c r="I91" s="669">
        <v>65792</v>
      </c>
      <c r="J91" s="669">
        <v>0</v>
      </c>
      <c r="K91" s="669">
        <v>0</v>
      </c>
      <c r="L91" s="669">
        <v>1810</v>
      </c>
      <c r="M91" s="450" t="str">
        <f>FHD_NOTE_P_39</f>
        <v>Указываются изменение стоимости основных фондов за счет их ввода в эксплуатацию.</v>
      </c>
      <c r="AI91" s="100">
        <v>19</v>
      </c>
    </row>
    <row customHeight="1" ht="20.25">
      <c r="E92" s="652" t="str">
        <f>FHD_NUM_P_40</f>
        <v>4.1.2</v>
      </c>
      <c r="F92" s="691" t="str">
        <f>FHD_P_40</f>
        <v>Изменение стоимости основных фондов за счет их вывода в эксплуатацию</v>
      </c>
      <c r="G92" s="152" t="s">
        <v>630</v>
      </c>
      <c r="H92" s="692"/>
      <c r="I92" s="669">
        <v>25902</v>
      </c>
      <c r="J92" s="692">
        <v>0</v>
      </c>
      <c r="K92" s="692">
        <v>0</v>
      </c>
      <c r="L92" s="692">
        <v>0</v>
      </c>
      <c r="M92" s="450" t="str">
        <f>FHD_NOTE_P_40</f>
        <v>Указываются изменение стоимости основных фондов за счет их вывода из эксплуатации.</v>
      </c>
      <c r="AI92" s="100">
        <v>19</v>
      </c>
    </row>
    <row customHeight="1" ht="19.95">
      <c r="E93" s="652" t="str">
        <f>FHD_NUM_P_41</f>
        <v>4.2</v>
      </c>
      <c r="F93" s="693" t="str">
        <f>FHD_P_41</f>
        <v>Изменение стоимости основных фондов за счет их переоценки</v>
      </c>
      <c r="G93" s="152" t="s">
        <v>630</v>
      </c>
      <c r="H93" s="692"/>
      <c r="I93" s="669">
        <v>0</v>
      </c>
      <c r="J93" s="692">
        <v>0</v>
      </c>
      <c r="K93" s="692">
        <v>0</v>
      </c>
      <c r="L93" s="692">
        <v>0</v>
      </c>
      <c r="M93" s="450" t="str">
        <f>FHD_NOTE_P_41</f>
        <v/>
      </c>
      <c r="AI93" s="100">
        <v>19</v>
      </c>
    </row>
    <row customHeight="1" ht="20.25">
      <c r="A94" s="684" t="s">
        <v>671</v>
      </c>
      <c r="C94" s="4219" t="s">
        <v>22</v>
      </c>
      <c r="E94" s="652" t="str">
        <f>FHD_NUM_P_42</f>
        <v>5</v>
      </c>
      <c r="F94" s="314" t="str">
        <f>FHD_P_42</f>
        <v>Валовая прибыль (убытки) от продажи товаров и услуг по регулируемым видам деятельности в сфере водоотведения</v>
      </c>
      <c r="G94" s="152" t="s">
        <v>630</v>
      </c>
      <c r="H94" s="692"/>
      <c r="I94" s="669">
        <f>I30-I31</f>
        <v>225456.1</v>
      </c>
      <c r="J94" s="692">
        <f>J30-J31</f>
        <v>412.1</v>
      </c>
      <c r="K94" s="692">
        <f>K30-K31</f>
        <v>254114</v>
      </c>
      <c r="L94" s="692">
        <f>L30-L31</f>
        <v>-3622.7</v>
      </c>
      <c r="M94" s="450" t="str">
        <f>FHD_NOTE_P_42</f>
        <v/>
      </c>
      <c r="AI94" s="100">
        <v>19</v>
      </c>
    </row>
    <row customHeight="1" ht="35.25">
      <c r="C95" s="138" t="s">
        <v>672</v>
      </c>
      <c r="E95" s="652" t="str">
        <f>FHD_NUM_P_43</f>
        <v>6</v>
      </c>
      <c r="F95" s="298" t="str">
        <f>FHD_P_43</f>
        <v>Годовая бухгалтерская (финансовая) отчетность, включая бухгалтерский баланс и приложения к нему</v>
      </c>
      <c r="G95" s="157" t="s">
        <v>384</v>
      </c>
      <c r="H95" s="694"/>
      <c r="I95" s="440" t="s">
        <v>673</v>
      </c>
      <c r="J95" s="694" t="s">
        <v>673</v>
      </c>
      <c r="K95" s="694" t="s">
        <v>673</v>
      </c>
      <c r="L95" s="694" t="s">
        <v>673</v>
      </c>
      <c r="M95" s="45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AI95" s="100">
        <v>19</v>
      </c>
    </row>
    <row customHeight="1" ht="18.75" hidden="1">
      <c r="A96" s="671" t="s">
        <v>674</v>
      </c>
      <c r="E96" s="652" t="str">
        <f>FHD_NUM_P_44</f>
        <v/>
      </c>
      <c r="F96" s="298" t="str">
        <f>FHD_P_44</f>
        <v/>
      </c>
      <c r="G96" s="152" t="s">
        <v>675</v>
      </c>
      <c r="H96" s="695"/>
      <c r="I96" s="685"/>
      <c r="J96" s="695"/>
      <c r="K96" s="695"/>
      <c r="L96" s="695"/>
      <c r="M96" s="450" t="str">
        <f>FHD_NOTE_P_44</f>
        <v/>
      </c>
      <c r="AI96" s="100">
        <v>0</v>
      </c>
    </row>
    <row customHeight="1" ht="18.75" hidden="1">
      <c r="A97" s="671"/>
      <c r="E97" s="652" t="str">
        <f>FHD_NUM_P_45</f>
        <v/>
      </c>
      <c r="F97" s="298" t="str">
        <f>FHD_P_45</f>
        <v/>
      </c>
      <c r="G97" s="152" t="s">
        <v>675</v>
      </c>
      <c r="H97" s="695"/>
      <c r="I97" s="685"/>
      <c r="J97" s="695"/>
      <c r="K97" s="695"/>
      <c r="L97" s="695"/>
      <c r="M97" s="450" t="str">
        <f>FHD_NOTE_P_45</f>
        <v/>
      </c>
      <c r="AI97" s="100">
        <v>0</v>
      </c>
    </row>
    <row customHeight="1" ht="18.75" hidden="1">
      <c r="A98" s="671"/>
      <c r="E98" s="652" t="str">
        <f>FHD_NUM_P_46</f>
        <v/>
      </c>
      <c r="F98" s="298" t="str">
        <f>FHD_P_46</f>
        <v/>
      </c>
      <c r="G98" s="152" t="s">
        <v>675</v>
      </c>
      <c r="H98" s="695"/>
      <c r="I98" s="685"/>
      <c r="J98" s="695"/>
      <c r="K98" s="695"/>
      <c r="L98" s="695"/>
      <c r="M98" s="450" t="str">
        <f>FHD_NOTE_P_46</f>
        <v/>
      </c>
      <c r="AI98" s="100">
        <v>0</v>
      </c>
    </row>
    <row customHeight="1" ht="18.75" hidden="1">
      <c r="A99" s="671"/>
      <c r="E99" s="652" t="str">
        <f>FHD_NUM_P_47</f>
        <v/>
      </c>
      <c r="F99" s="298" t="str">
        <f>FHD_P_47</f>
        <v/>
      </c>
      <c r="G99" s="152" t="s">
        <v>675</v>
      </c>
      <c r="H99" s="695"/>
      <c r="I99" s="685"/>
      <c r="J99" s="695"/>
      <c r="K99" s="695"/>
      <c r="L99" s="695"/>
      <c r="M99" s="450" t="str">
        <f>FHD_NOTE_P_47</f>
        <v/>
      </c>
      <c r="AI99" s="100">
        <v>0</v>
      </c>
    </row>
    <row customHeight="1" ht="18.75" hidden="1">
      <c r="A100" s="671"/>
      <c r="E100" s="652" t="str">
        <f>FHD_NUM_P_48</f>
        <v/>
      </c>
      <c r="F100" s="298" t="str">
        <f>FHD_P_48</f>
        <v/>
      </c>
      <c r="G100" s="152" t="s">
        <v>675</v>
      </c>
      <c r="H100" s="695"/>
      <c r="I100" s="685"/>
      <c r="J100" s="695"/>
      <c r="K100" s="695"/>
      <c r="L100" s="695"/>
      <c r="M100" s="450" t="str">
        <f>FHD_NOTE_P_48</f>
        <v/>
      </c>
      <c r="AI100" s="79">
        <v>0</v>
      </c>
    </row>
    <row customHeight="1" ht="18.75" hidden="1">
      <c r="A101" s="671"/>
      <c r="E101" s="652" t="str">
        <f>FHD_NUM_P_49</f>
        <v/>
      </c>
      <c r="F101" s="298" t="str">
        <f>FHD_P_49</f>
        <v/>
      </c>
      <c r="G101" s="152" t="s">
        <v>675</v>
      </c>
      <c r="H101" s="696">
        <f>SUM(H102:H103)</f>
        <v>0</v>
      </c>
      <c r="I101" s="697">
        <f>SUM(I102:I103)</f>
        <v>0</v>
      </c>
      <c r="J101" s="696">
        <f>SUM(J102:J103)</f>
        <v>0</v>
      </c>
      <c r="K101" s="696">
        <f>SUM(K102:K103)</f>
        <v>0</v>
      </c>
      <c r="L101" s="696">
        <f>SUM(L102:L103)</f>
        <v>0</v>
      </c>
      <c r="M101" s="450" t="str">
        <f>FHD_NOTE_P_49</f>
        <v/>
      </c>
      <c r="AI101" s="79">
        <v>0</v>
      </c>
    </row>
    <row customHeight="1" ht="18.75" hidden="1">
      <c r="A102" s="671"/>
      <c r="E102" s="652" t="str">
        <f>FHD_NUM_P_50</f>
        <v/>
      </c>
      <c r="F102" s="298" t="str">
        <f>FHD_P_50</f>
        <v/>
      </c>
      <c r="G102" s="152" t="s">
        <v>675</v>
      </c>
      <c r="H102" s="695"/>
      <c r="I102" s="685"/>
      <c r="J102" s="695"/>
      <c r="K102" s="695"/>
      <c r="L102" s="695"/>
      <c r="M102" s="450" t="str">
        <f>FHD_NOTE_P_50</f>
        <v/>
      </c>
      <c r="AI102" s="79">
        <v>0</v>
      </c>
    </row>
    <row customHeight="1" ht="18.75" hidden="1">
      <c r="A103" s="671"/>
      <c r="E103" s="652" t="str">
        <f>FHD_NUM_P_51</f>
        <v/>
      </c>
      <c r="F103" s="298" t="str">
        <f>FHD_P_51</f>
        <v/>
      </c>
      <c r="G103" s="152" t="s">
        <v>675</v>
      </c>
      <c r="H103" s="695"/>
      <c r="I103" s="685"/>
      <c r="J103" s="695"/>
      <c r="K103" s="695"/>
      <c r="L103" s="695"/>
      <c r="M103" s="450" t="str">
        <f>FHD_NOTE_P_51</f>
        <v/>
      </c>
      <c r="AI103" s="79">
        <v>0</v>
      </c>
    </row>
    <row customHeight="1" ht="18.75" hidden="1">
      <c r="A104" s="671"/>
      <c r="E104" s="652" t="str">
        <f>FHD_NUM_P_52</f>
        <v/>
      </c>
      <c r="F104" s="298" t="str">
        <f>FHD_P_52</f>
        <v/>
      </c>
      <c r="G104" s="152" t="s">
        <v>636</v>
      </c>
      <c r="H104" s="692"/>
      <c r="I104" s="669"/>
      <c r="J104" s="692"/>
      <c r="K104" s="692"/>
      <c r="L104" s="692"/>
      <c r="M104" s="450" t="str">
        <f>FHD_NOTE_P_52</f>
        <v/>
      </c>
      <c r="AI104" s="79">
        <v>0</v>
      </c>
    </row>
    <row customHeight="1" ht="18.75" hidden="1">
      <c r="A105" s="671" t="s">
        <v>676</v>
      </c>
      <c r="E105" s="652" t="str">
        <f>FHD_NUM_P_53</f>
        <v/>
      </c>
      <c r="F105" s="298" t="str">
        <f>FHD_P_53</f>
        <v/>
      </c>
      <c r="G105" s="152" t="s">
        <v>675</v>
      </c>
      <c r="H105" s="695"/>
      <c r="I105" s="685"/>
      <c r="J105" s="695"/>
      <c r="K105" s="695"/>
      <c r="L105" s="695"/>
      <c r="M105" s="450" t="str">
        <f>FHD_NOTE_P_53</f>
        <v/>
      </c>
      <c r="AI105" s="100">
        <v>0</v>
      </c>
    </row>
    <row customHeight="1" ht="18.75" hidden="1">
      <c r="A106" s="671"/>
      <c r="E106" s="652" t="str">
        <f>FHD_NUM_P_54</f>
        <v/>
      </c>
      <c r="F106" s="298" t="str">
        <f>FHD_P_54</f>
        <v/>
      </c>
      <c r="G106" s="152" t="s">
        <v>675</v>
      </c>
      <c r="H106" s="695"/>
      <c r="I106" s="685"/>
      <c r="J106" s="695"/>
      <c r="K106" s="695"/>
      <c r="L106" s="695"/>
      <c r="M106" s="450" t="str">
        <f>FHD_NOTE_P_54</f>
        <v/>
      </c>
      <c r="AI106" s="100">
        <v>0</v>
      </c>
    </row>
    <row customHeight="1" ht="18.75" hidden="1">
      <c r="A107" s="671"/>
      <c r="E107" s="652" t="str">
        <f>FHD_NUM_P_55</f>
        <v/>
      </c>
      <c r="F107" s="298" t="str">
        <f>FHD_P_55</f>
        <v/>
      </c>
      <c r="G107" s="617"/>
      <c r="H107" s="695"/>
      <c r="I107" s="685"/>
      <c r="J107" s="695"/>
      <c r="K107" s="695"/>
      <c r="L107" s="695"/>
      <c r="M107" s="450" t="str">
        <f>FHD_NOTE_P_55</f>
        <v/>
      </c>
      <c r="AI107" s="100">
        <v>0</v>
      </c>
    </row>
    <row customHeight="1" ht="18.75" hidden="1">
      <c r="A108" s="671"/>
      <c r="E108" s="652" t="str">
        <f>FHD_NUM_P_56</f>
        <v/>
      </c>
      <c r="F108" s="298" t="str">
        <f>FHD_P_56</f>
        <v/>
      </c>
      <c r="G108" s="152" t="s">
        <v>677</v>
      </c>
      <c r="H108" s="695"/>
      <c r="I108" s="685"/>
      <c r="J108" s="695"/>
      <c r="K108" s="695"/>
      <c r="L108" s="695"/>
      <c r="M108" s="450" t="str">
        <f>FHD_NOTE_P_56</f>
        <v/>
      </c>
      <c r="AI108" s="100">
        <v>0</v>
      </c>
    </row>
    <row customHeight="1" ht="18.75" hidden="1">
      <c r="A109" s="671"/>
      <c r="E109" s="652" t="str">
        <f>FHD_NUM_P_57</f>
        <v/>
      </c>
      <c r="F109" s="298" t="str">
        <f>FHD_P_57</f>
        <v/>
      </c>
      <c r="G109" s="152" t="s">
        <v>636</v>
      </c>
      <c r="H109" s="692"/>
      <c r="I109" s="669"/>
      <c r="J109" s="692"/>
      <c r="K109" s="692"/>
      <c r="L109" s="692"/>
      <c r="M109" s="450" t="str">
        <f>FHD_NOTE_P_57</f>
        <v/>
      </c>
      <c r="AI109" s="79">
        <v>0</v>
      </c>
    </row>
    <row customHeight="1" ht="18.75">
      <c r="A110" s="671" t="s">
        <v>678</v>
      </c>
      <c r="E110" s="652" t="str">
        <f>FHD_NUM_P_58</f>
        <v>7</v>
      </c>
      <c r="F110" s="298" t="str">
        <f>FHD_P_58</f>
        <v>Объём сточных вод, принятых от потребителей</v>
      </c>
      <c r="G110" s="152" t="s">
        <v>675</v>
      </c>
      <c r="H110" s="695"/>
      <c r="I110" s="685">
        <v>52640.1705</v>
      </c>
      <c r="J110" s="695">
        <v>146.8928</v>
      </c>
      <c r="K110" s="695">
        <v>0</v>
      </c>
      <c r="L110" s="695">
        <v>158.4393</v>
      </c>
      <c r="M110" s="450" t="str">
        <f>FHD_NOTE_P_58</f>
        <v/>
      </c>
      <c r="AI110" s="79">
        <v>0</v>
      </c>
    </row>
    <row customHeight="1" ht="35.25">
      <c r="A111" s="671"/>
      <c r="E111" s="652" t="str">
        <f>FHD_NUM_P_59</f>
        <v>8</v>
      </c>
      <c r="F111" s="298" t="str">
        <f>FHD_P_59</f>
        <v>Объём сточных вод, принятых от других регулируемых организаций, осуществляющих водоотведение и (или) очистку сточных вод</v>
      </c>
      <c r="G111" s="152" t="s">
        <v>675</v>
      </c>
      <c r="H111" s="695"/>
      <c r="I111" s="685">
        <v>0</v>
      </c>
      <c r="J111" s="695">
        <v>0</v>
      </c>
      <c r="K111" s="695">
        <v>0</v>
      </c>
      <c r="L111" s="695">
        <v>0</v>
      </c>
      <c r="M111" s="450" t="str">
        <f>FHD_NOTE_P_59</f>
        <v/>
      </c>
      <c r="AI111" s="79">
        <v>0</v>
      </c>
    </row>
    <row customHeight="1" ht="32.25">
      <c r="A112" s="671"/>
      <c r="E112" s="652" t="str">
        <f>FHD_NUM_P_60</f>
        <v>9</v>
      </c>
      <c r="F112" s="298" t="str">
        <f>FHD_P_60</f>
        <v>Объём сточных вод, пропущенных через очистные сооружения</v>
      </c>
      <c r="G112" s="152" t="s">
        <v>675</v>
      </c>
      <c r="H112" s="695"/>
      <c r="I112" s="685">
        <v>96458.133286</v>
      </c>
      <c r="J112" s="695">
        <v>21.734</v>
      </c>
      <c r="K112" s="695">
        <v>0</v>
      </c>
      <c r="L112" s="695">
        <v>0</v>
      </c>
      <c r="M112" s="450" t="str">
        <f>FHD_NOTE_P_60</f>
        <v/>
      </c>
      <c r="AI112" s="79">
        <v>0</v>
      </c>
    </row>
    <row customHeight="1" ht="18.75" hidden="1">
      <c r="A113" s="671" t="s">
        <v>679</v>
      </c>
      <c r="E113" s="652" t="str">
        <f>FHD_NUM_P_61</f>
        <v/>
      </c>
      <c r="F113" s="298" t="str">
        <f>FHD_P_61</f>
        <v/>
      </c>
      <c r="G113" s="152" t="s">
        <v>634</v>
      </c>
      <c r="H113" s="698"/>
      <c r="I113" s="699"/>
      <c r="J113" s="698"/>
      <c r="K113" s="698"/>
      <c r="L113" s="698"/>
      <c r="M113" s="450" t="str">
        <f>FHD_NOTE_P_61</f>
        <v/>
      </c>
      <c r="AI113" s="100">
        <v>0</v>
      </c>
    </row>
    <row customHeight="1" ht="0.75" hidden="1">
      <c r="A114" s="671"/>
      <c r="E114" s="153" t="str">
        <f>E113&amp;".0"</f>
        <v>.0</v>
      </c>
      <c r="F114" s="700"/>
      <c r="G114" s="701"/>
      <c r="H114" s="689"/>
      <c r="I114" s="689"/>
      <c r="J114" s="689"/>
      <c r="K114" s="689"/>
      <c r="L114" s="689"/>
      <c r="M114" s="702"/>
      <c r="AI114" s="138">
        <v>0</v>
      </c>
    </row>
    <row customHeight="1" ht="15" hidden="1">
      <c r="A115" s="671"/>
      <c r="E115" s="703"/>
      <c r="F115" s="704" t="s">
        <v>680</v>
      </c>
      <c r="G115" s="681"/>
      <c r="H115" s="682"/>
      <c r="I115" s="682"/>
      <c r="J115" s="682"/>
      <c r="K115" s="682"/>
      <c r="L115" s="682"/>
      <c r="M115" s="705" t="s">
        <v>681</v>
      </c>
      <c r="AI115" s="79">
        <v>0</v>
      </c>
    </row>
    <row customHeight="1" ht="18.75" hidden="1">
      <c r="A116" s="671"/>
      <c r="E116" s="652" t="str">
        <f>FHD_NUM_P_62</f>
        <v/>
      </c>
      <c r="F116" s="298" t="str">
        <f>FHD_P_62</f>
        <v/>
      </c>
      <c r="G116" s="83" t="s">
        <v>634</v>
      </c>
      <c r="H116" s="669"/>
      <c r="I116" s="669"/>
      <c r="J116" s="669"/>
      <c r="K116" s="669"/>
      <c r="L116" s="669"/>
      <c r="M116" s="450" t="str">
        <f>FHD_NOTE_P_62</f>
        <v/>
      </c>
      <c r="AI116" s="100">
        <v>0</v>
      </c>
    </row>
    <row customHeight="1" ht="18.75" hidden="1">
      <c r="A117" s="671"/>
      <c r="E117" s="652" t="str">
        <f>FHD_NUM_P_63</f>
        <v/>
      </c>
      <c r="F117" s="298" t="str">
        <f>FHD_P_63</f>
        <v/>
      </c>
      <c r="G117" s="83" t="s">
        <v>677</v>
      </c>
      <c r="H117" s="685"/>
      <c r="I117" s="685"/>
      <c r="J117" s="685"/>
      <c r="K117" s="685"/>
      <c r="L117" s="685"/>
      <c r="M117" s="450" t="str">
        <f>FHD_NOTE_P_63</f>
        <v/>
      </c>
      <c r="AI117" s="100">
        <v>0</v>
      </c>
    </row>
    <row customHeight="1" ht="18.75" hidden="1">
      <c r="A118" s="671"/>
      <c r="C118" s="0" t="s">
        <v>22</v>
      </c>
      <c r="E118" s="652" t="str">
        <f>FHD_NUM_P_64</f>
        <v/>
      </c>
      <c r="F118" s="298" t="str">
        <f>FHD_P_64</f>
        <v/>
      </c>
      <c r="G118" s="83" t="s">
        <v>677</v>
      </c>
      <c r="H118" s="660"/>
      <c r="I118" s="660"/>
      <c r="J118" s="660"/>
      <c r="K118" s="660"/>
      <c r="L118" s="660"/>
      <c r="M118" s="450" t="str">
        <f>FHD_NOTE_P_64</f>
        <v/>
      </c>
      <c r="AI118" s="100">
        <v>0</v>
      </c>
    </row>
    <row customHeight="1" ht="18.75" hidden="1">
      <c r="A119" s="671"/>
      <c r="E119" s="652" t="str">
        <f>FHD_NUM_P_65</f>
        <v/>
      </c>
      <c r="F119" s="298" t="str">
        <f>FHD_P_65</f>
        <v/>
      </c>
      <c r="G119" s="83" t="s">
        <v>677</v>
      </c>
      <c r="H119" s="685"/>
      <c r="I119" s="685"/>
      <c r="J119" s="685"/>
      <c r="K119" s="685"/>
      <c r="L119" s="685"/>
      <c r="M119" s="450" t="str">
        <f>FHD_NOTE_P_65</f>
        <v/>
      </c>
      <c r="AI119" s="100">
        <v>0</v>
      </c>
    </row>
    <row customHeight="1" ht="18.75" hidden="1">
      <c r="A120" s="671"/>
      <c r="E120" s="652" t="str">
        <f>FHD_NUM_P_66</f>
        <v/>
      </c>
      <c r="F120" s="622" t="str">
        <f>FHD_P_66</f>
        <v/>
      </c>
      <c r="G120" s="83" t="s">
        <v>677</v>
      </c>
      <c r="H120" s="685"/>
      <c r="I120" s="685"/>
      <c r="J120" s="685"/>
      <c r="K120" s="685"/>
      <c r="L120" s="685"/>
      <c r="M120" s="450" t="str">
        <f>FHD_NOTE_P_66</f>
        <v/>
      </c>
      <c r="AI120" s="100">
        <v>0</v>
      </c>
    </row>
    <row customHeight="1" ht="18.75" hidden="1">
      <c r="A121" s="671"/>
      <c r="E121" s="652" t="str">
        <f>FHD_NUM_P_67</f>
        <v/>
      </c>
      <c r="F121" s="683" t="str">
        <f>FHD_P_67</f>
        <v/>
      </c>
      <c r="G121" s="83" t="s">
        <v>677</v>
      </c>
      <c r="H121" s="685"/>
      <c r="I121" s="685"/>
      <c r="J121" s="685"/>
      <c r="K121" s="685"/>
      <c r="L121" s="685"/>
      <c r="M121" s="450" t="str">
        <f>FHD_NOTE_P_67</f>
        <v/>
      </c>
      <c r="AI121" s="100">
        <v>0</v>
      </c>
    </row>
    <row customHeight="1" ht="18.75" hidden="1">
      <c r="A122" s="671"/>
      <c r="E122" s="652" t="str">
        <f>FHD_NUM_P_68</f>
        <v/>
      </c>
      <c r="F122" s="622" t="str">
        <f>FHD_P_68</f>
        <v/>
      </c>
      <c r="G122" s="83" t="s">
        <v>677</v>
      </c>
      <c r="H122" s="685"/>
      <c r="I122" s="685"/>
      <c r="J122" s="685"/>
      <c r="K122" s="685"/>
      <c r="L122" s="685"/>
      <c r="M122" s="450" t="str">
        <f>FHD_NOTE_P_68</f>
        <v/>
      </c>
      <c r="AI122" s="100">
        <v>0</v>
      </c>
    </row>
    <row customHeight="1" ht="18.75" hidden="1">
      <c r="A123" s="671"/>
      <c r="E123" s="652" t="str">
        <f>FHD_NUM_P_69</f>
        <v/>
      </c>
      <c r="F123" s="622" t="str">
        <f>FHD_P_69</f>
        <v/>
      </c>
      <c r="G123" s="83" t="s">
        <v>677</v>
      </c>
      <c r="H123" s="685"/>
      <c r="I123" s="685"/>
      <c r="J123" s="685"/>
      <c r="K123" s="685"/>
      <c r="L123" s="685"/>
      <c r="M123" s="450" t="str">
        <f>FHD_NOTE_P_69</f>
        <v/>
      </c>
      <c r="AI123" s="100">
        <v>0</v>
      </c>
    </row>
    <row customHeight="1" ht="22.5" hidden="1">
      <c r="A124" s="671"/>
      <c r="E124" s="652" t="str">
        <f>FHD_NUM_P_70</f>
        <v/>
      </c>
      <c r="F124" s="298" t="str">
        <f>FHD_P_70</f>
        <v/>
      </c>
      <c r="G124" s="83" t="s">
        <v>682</v>
      </c>
      <c r="H124" s="669"/>
      <c r="I124" s="669"/>
      <c r="J124" s="669"/>
      <c r="K124" s="669"/>
      <c r="L124" s="669"/>
      <c r="M124" s="450" t="str">
        <f>FHD_NOTE_P_70</f>
        <v/>
      </c>
      <c r="AI124" s="100">
        <v>0</v>
      </c>
    </row>
    <row customHeight="1" ht="22.5" hidden="1">
      <c r="A125" s="671"/>
      <c r="E125" s="652" t="str">
        <f>FHD_NUM_P_71</f>
        <v/>
      </c>
      <c r="F125" s="298" t="str">
        <f>FHD_P_71</f>
        <v/>
      </c>
      <c r="G125" s="83" t="s">
        <v>682</v>
      </c>
      <c r="H125" s="669"/>
      <c r="I125" s="669"/>
      <c r="J125" s="669"/>
      <c r="K125" s="669"/>
      <c r="L125" s="669"/>
      <c r="M125" s="450" t="str">
        <f>FHD_NOTE_P_71</f>
        <v/>
      </c>
      <c r="AI125" s="100">
        <v>0</v>
      </c>
    </row>
    <row customHeight="1" ht="20.25">
      <c r="E126" s="652" t="str">
        <f>FHD_NUM_P_72</f>
        <v>10</v>
      </c>
      <c r="F126" s="298" t="str">
        <f>FHD_P_72</f>
        <v>Среднесписочная численность основного производственного персонала</v>
      </c>
      <c r="G126" s="83" t="s">
        <v>683</v>
      </c>
      <c r="H126" s="685"/>
      <c r="I126" s="685">
        <v>1540.12</v>
      </c>
      <c r="J126" s="685">
        <v>0.5</v>
      </c>
      <c r="K126" s="685">
        <v>3.36</v>
      </c>
      <c r="L126" s="685">
        <v>10.07</v>
      </c>
      <c r="M126" s="450" t="str">
        <f>FHD_NOTE_P_72</f>
        <v/>
      </c>
      <c r="AI126" s="79">
        <v>19</v>
      </c>
    </row>
    <row customHeight="1" ht="18.75" hidden="1">
      <c r="A127" s="684" t="s">
        <v>684</v>
      </c>
      <c r="E127" s="652" t="str">
        <f>FHD_NUM_P_73</f>
        <v/>
      </c>
      <c r="F127" s="298" t="str">
        <f>FHD_P_73</f>
        <v/>
      </c>
      <c r="G127" s="289" t="s">
        <v>683</v>
      </c>
      <c r="H127" s="706"/>
      <c r="I127" s="706"/>
      <c r="J127" s="706"/>
      <c r="K127" s="706"/>
      <c r="L127" s="706"/>
      <c r="M127" s="450" t="str">
        <f>FHD_NOTE_P_73</f>
        <v/>
      </c>
      <c r="AI127" s="79">
        <v>0</v>
      </c>
    </row>
    <row customHeight="1" ht="33.75" hidden="1">
      <c r="A128" s="684" t="s">
        <v>685</v>
      </c>
      <c r="E128" s="652" t="str">
        <f>FHD_NUM_P_74</f>
        <v/>
      </c>
      <c r="F128" s="298" t="str">
        <f>FHD_P_74</f>
        <v/>
      </c>
      <c r="G128" s="83" t="s">
        <v>686</v>
      </c>
      <c r="H128" s="685"/>
      <c r="I128" s="685"/>
      <c r="J128" s="685"/>
      <c r="K128" s="685"/>
      <c r="L128" s="685"/>
      <c r="M128" s="450" t="str">
        <f>FHD_NOTE_P_74</f>
        <v/>
      </c>
      <c r="AI128" s="79">
        <v>0</v>
      </c>
    </row>
    <row customHeight="1" ht="18.75" hidden="1">
      <c r="A129" s="671" t="s">
        <v>687</v>
      </c>
      <c r="E129" s="652" t="str">
        <f>FHD_NUM_P_75</f>
        <v/>
      </c>
      <c r="F129" s="298" t="str">
        <f>FHD_P_75</f>
        <v/>
      </c>
      <c r="G129" s="83" t="s">
        <v>636</v>
      </c>
      <c r="H129" s="669"/>
      <c r="I129" s="669"/>
      <c r="J129" s="669"/>
      <c r="K129" s="669"/>
      <c r="L129" s="669"/>
      <c r="M129" s="450" t="str">
        <f>FHD_NOTE_P_75</f>
        <v/>
      </c>
      <c r="AI129" s="79">
        <v>0</v>
      </c>
    </row>
    <row customHeight="1" ht="18.75" hidden="1">
      <c r="A130" s="671"/>
      <c r="E130" s="652" t="str">
        <f>FHD_NUM_P_76</f>
        <v/>
      </c>
      <c r="F130" s="298" t="str">
        <f>FHD_P_76</f>
        <v/>
      </c>
      <c r="G130" s="83" t="s">
        <v>636</v>
      </c>
      <c r="H130" s="669"/>
      <c r="I130" s="669"/>
      <c r="J130" s="669"/>
      <c r="K130" s="669"/>
      <c r="L130" s="669"/>
      <c r="M130" s="450" t="str">
        <f>FHD_NOTE_P_76</f>
        <v/>
      </c>
      <c r="AI130" s="79">
        <v>0</v>
      </c>
    </row>
    <row customHeight="1" ht="18.75" hidden="1">
      <c r="A131" s="671"/>
      <c r="E131" s="652" t="str">
        <f>FHD_NUM_P_77</f>
        <v/>
      </c>
      <c r="F131" s="298" t="str">
        <f>FHD_P_77</f>
        <v/>
      </c>
      <c r="G131" s="83" t="s">
        <v>636</v>
      </c>
      <c r="H131" s="669"/>
      <c r="I131" s="669"/>
      <c r="J131" s="669"/>
      <c r="K131" s="669"/>
      <c r="L131" s="669"/>
      <c r="M131" s="450" t="str">
        <f>FHD_NOTE_P_77</f>
        <v/>
      </c>
      <c r="AI131" s="79">
        <v>0</v>
      </c>
    </row>
    <row customHeight="1" ht="0.75" hidden="1">
      <c r="A132" s="671"/>
      <c r="E132" s="153" t="str">
        <f>E131&amp;".0"</f>
        <v>.0</v>
      </c>
      <c r="F132" s="707"/>
      <c r="G132" s="539"/>
      <c r="H132" s="689"/>
      <c r="I132" s="689"/>
      <c r="J132" s="689"/>
      <c r="K132" s="689"/>
      <c r="L132" s="689"/>
      <c r="M132" s="702"/>
      <c r="AI132" s="138">
        <v>0</v>
      </c>
    </row>
    <row customHeight="1" ht="15" hidden="1">
      <c r="A133" s="671"/>
      <c r="E133" s="703"/>
      <c r="F133" s="704" t="s">
        <v>688</v>
      </c>
      <c r="G133" s="681"/>
      <c r="H133" s="682"/>
      <c r="I133" s="682"/>
      <c r="J133" s="682"/>
      <c r="K133" s="682"/>
      <c r="L133" s="682"/>
      <c r="M133" s="705" t="s">
        <v>689</v>
      </c>
      <c r="AI133" s="79">
        <v>0</v>
      </c>
    </row>
    <row customHeight="1" ht="22.5" hidden="1">
      <c r="A134" s="671" t="s">
        <v>690</v>
      </c>
      <c r="E134" s="652" t="str">
        <f>FHD_NUM_P_78</f>
        <v/>
      </c>
      <c r="F134" s="298" t="str">
        <f>FHD_P_78</f>
        <v/>
      </c>
      <c r="G134" s="83" t="s">
        <v>638</v>
      </c>
      <c r="H134" s="685"/>
      <c r="I134" s="685"/>
      <c r="J134" s="685"/>
      <c r="K134" s="685"/>
      <c r="L134" s="685"/>
      <c r="M134" s="450" t="str">
        <f>FHD_NOTE_P_78</f>
        <v/>
      </c>
      <c r="AI134" s="79">
        <v>0</v>
      </c>
    </row>
    <row customHeight="1" ht="0.75" hidden="1">
      <c r="A135" s="671"/>
      <c r="E135" s="153" t="str">
        <f>E134&amp;".0"</f>
        <v>.0</v>
      </c>
      <c r="F135" s="707"/>
      <c r="G135" s="539"/>
      <c r="H135" s="689"/>
      <c r="I135" s="689"/>
      <c r="J135" s="689"/>
      <c r="K135" s="689"/>
      <c r="L135" s="689"/>
      <c r="M135" s="702"/>
      <c r="AI135" s="138">
        <v>0</v>
      </c>
    </row>
    <row customHeight="1" ht="15" hidden="1">
      <c r="A136" s="671"/>
      <c r="E136" s="680"/>
      <c r="F136" s="167" t="s">
        <v>680</v>
      </c>
      <c r="G136" s="681"/>
      <c r="H136" s="682"/>
      <c r="I136" s="682"/>
      <c r="J136" s="682"/>
      <c r="K136" s="682"/>
      <c r="L136" s="682"/>
      <c r="M136" s="705" t="s">
        <v>691</v>
      </c>
      <c r="AI136" s="79">
        <v>0</v>
      </c>
    </row>
    <row customHeight="1" ht="22.5" hidden="1">
      <c r="A137" s="671"/>
      <c r="E137" s="652" t="str">
        <f>FHD_NUM_P_79</f>
        <v/>
      </c>
      <c r="F137" s="298" t="str">
        <f>FHD_P_79</f>
        <v/>
      </c>
      <c r="G137" s="152" t="s">
        <v>640</v>
      </c>
      <c r="H137" s="685"/>
      <c r="I137" s="685"/>
      <c r="J137" s="685"/>
      <c r="K137" s="685"/>
      <c r="L137" s="685"/>
      <c r="M137" s="450" t="str">
        <f>FHD_NOTE_P_79</f>
        <v/>
      </c>
      <c r="AI137" s="79">
        <v>0</v>
      </c>
    </row>
    <row customHeight="1" ht="0.75" hidden="1">
      <c r="A138" s="671"/>
      <c r="E138" s="153" t="str">
        <f>E137&amp;".0"</f>
        <v>.0</v>
      </c>
      <c r="F138" s="708"/>
      <c r="G138" s="539"/>
      <c r="H138" s="689"/>
      <c r="I138" s="689"/>
      <c r="J138" s="689"/>
      <c r="K138" s="689"/>
      <c r="L138" s="689"/>
      <c r="M138" s="702"/>
      <c r="AI138" s="138">
        <v>0</v>
      </c>
    </row>
    <row customHeight="1" ht="15" hidden="1">
      <c r="A139" s="671"/>
      <c r="E139" s="680"/>
      <c r="F139" s="167" t="s">
        <v>680</v>
      </c>
      <c r="G139" s="681"/>
      <c r="H139" s="682"/>
      <c r="I139" s="682"/>
      <c r="J139" s="682"/>
      <c r="K139" s="682"/>
      <c r="L139" s="682"/>
      <c r="M139" s="705" t="s">
        <v>692</v>
      </c>
      <c r="AI139" s="79">
        <v>0</v>
      </c>
    </row>
    <row customHeight="1" ht="22.5" hidden="1">
      <c r="A140" s="671"/>
      <c r="E140" s="652" t="str">
        <f>FHD_NUM_P_80</f>
        <v/>
      </c>
      <c r="F140" s="298" t="str">
        <f>FHD_P_80</f>
        <v/>
      </c>
      <c r="G140" s="152" t="s">
        <v>693</v>
      </c>
      <c r="H140" s="669"/>
      <c r="I140" s="669"/>
      <c r="J140" s="669"/>
      <c r="K140" s="669"/>
      <c r="L140" s="669"/>
      <c r="M140" s="450" t="str">
        <f>FHD_NOTE_P_80</f>
        <v/>
      </c>
      <c r="AI140" s="79">
        <v>0</v>
      </c>
    </row>
    <row customHeight="1" ht="18.75" hidden="1">
      <c r="A141" s="671"/>
      <c r="E141" s="652" t="str">
        <f>FHD_NUM_P_81</f>
        <v/>
      </c>
      <c r="F141" s="298" t="str">
        <f>FHD_P_81</f>
        <v/>
      </c>
      <c r="G141" s="152" t="s">
        <v>694</v>
      </c>
      <c r="H141" s="669"/>
      <c r="I141" s="669"/>
      <c r="J141" s="669"/>
      <c r="K141" s="669"/>
      <c r="L141" s="669"/>
      <c r="M141" s="450" t="str">
        <f>FHD_NOTE_P_81</f>
        <v/>
      </c>
      <c r="AI141" s="79">
        <v>0</v>
      </c>
    </row>
    <row customHeight="1" ht="18.75" hidden="1">
      <c r="A142" s="671"/>
      <c r="C142" s="138" t="s">
        <v>672</v>
      </c>
      <c r="E142" s="652" t="str">
        <f>FHD_NUM_P_82</f>
        <v/>
      </c>
      <c r="F142" s="298" t="str">
        <f>FHD_P_82</f>
        <v/>
      </c>
      <c r="G142" s="152" t="s">
        <v>384</v>
      </c>
      <c r="H142" s="709"/>
      <c r="I142" s="709"/>
      <c r="J142" s="709"/>
      <c r="K142" s="709"/>
      <c r="L142" s="709"/>
      <c r="M142" s="450" t="str">
        <f>FHD_NOTE_P_82</f>
        <v/>
      </c>
      <c r="AI142" s="79">
        <v>0</v>
      </c>
    </row>
    <row customHeight="1" ht="18.75" hidden="1">
      <c r="A143" s="671"/>
      <c r="C143" s="138" t="s">
        <v>672</v>
      </c>
      <c r="E143" s="652" t="str">
        <f>FHD_NUM_P_83</f>
        <v/>
      </c>
      <c r="F143" s="622" t="str">
        <f>FHD_P_83</f>
        <v/>
      </c>
      <c r="G143" s="152" t="s">
        <v>384</v>
      </c>
      <c r="H143" s="709"/>
      <c r="I143" s="709"/>
      <c r="J143" s="709"/>
      <c r="K143" s="709"/>
      <c r="L143" s="709"/>
      <c r="M143" s="450" t="str">
        <f>FHD_NOTE_P_83</f>
        <v/>
      </c>
      <c r="AI143" s="79">
        <v>0</v>
      </c>
    </row>
    <row customHeight="1" ht="18.75" hidden="1">
      <c r="A144" s="671"/>
      <c r="C144" s="138" t="s">
        <v>672</v>
      </c>
      <c r="E144" s="652" t="str">
        <f>FHD_NUM_P_84</f>
        <v/>
      </c>
      <c r="F144" s="622" t="str">
        <f>FHD_P_84</f>
        <v/>
      </c>
      <c r="G144" s="152" t="s">
        <v>384</v>
      </c>
      <c r="H144" s="709"/>
      <c r="I144" s="709"/>
      <c r="J144" s="709"/>
      <c r="K144" s="709"/>
      <c r="L144" s="709"/>
      <c r="M144" s="450" t="str">
        <f>FHD_NOTE_P_84</f>
        <v/>
      </c>
      <c r="AI144" s="79">
        <v>0</v>
      </c>
    </row>
    <row customHeight="1" ht="11.549999999999999">
      <c r="AI145" s="79">
        <v>11</v>
      </c>
    </row>
    <row customHeight="1" ht="13.5">
      <c r="AI146" s="79">
        <v>13</v>
      </c>
    </row>
    <row customHeight="1" ht="11.549999999999999">
      <c r="AI147" s="403">
        <v>11</v>
      </c>
    </row>
    <row customHeight="1" ht="11.549999999999999">
      <c r="AI148" s="403">
        <v>11</v>
      </c>
    </row>
    <row customHeight="1" ht="11.549999999999999">
      <c r="AI149" s="403">
        <v>11</v>
      </c>
    </row>
    <row customHeight="1" ht="11.549999999999999">
      <c r="H150" s="75" t="str">
        <f>IF(H30-H31&lt;&gt;H86,"WARNING","")</f>
        <v/>
      </c>
      <c r="I150" s="75" t="str">
        <f>IF(I30-I31&lt;&gt;I86,"WARNING","")</f>
        <v>WARNING</v>
      </c>
      <c r="J150" s="75" t="str">
        <f>IF(J30-J31&lt;&gt;J86,"WARNING","")</f>
        <v>WARNING</v>
      </c>
      <c r="K150" s="75" t="str">
        <f>IF(K30-K31&lt;&gt;K86,"WARNING","")</f>
        <v>WARNING</v>
      </c>
      <c r="L150" s="75" t="str">
        <f>IF(L30-L31&lt;&gt;L86,"WARNING","")</f>
        <v>WARNING</v>
      </c>
      <c r="AI150" s="403">
        <v>11</v>
      </c>
    </row>
    <row customHeight="1" ht="11.549999999999999">
      <c r="AI151" s="403">
        <v>11</v>
      </c>
    </row>
    <row customHeight="1" ht="11.549999999999999">
      <c r="AI152" s="403">
        <v>11</v>
      </c>
    </row>
    <row customHeight="1" ht="11.549999999999999">
      <c r="AI153" s="403">
        <v>11</v>
      </c>
    </row>
    <row customHeight="1" ht="11.549999999999999">
      <c r="AI154" s="403">
        <v>11</v>
      </c>
    </row>
    <row customHeight="1" ht="11.549999999999999">
      <c r="AI155" s="403">
        <v>11</v>
      </c>
    </row>
    <row customHeight="1" ht="11.549999999999999">
      <c r="AI156" s="403">
        <v>11</v>
      </c>
    </row>
    <row customHeight="1" ht="11.549999999999999">
      <c r="AI157" s="403">
        <v>11</v>
      </c>
    </row>
    <row customHeight="1" ht="11.549999999999999">
      <c r="AI158" s="403">
        <v>11</v>
      </c>
    </row>
    <row customHeight="1" ht="11.549999999999999">
      <c r="AI159" s="403">
        <v>11</v>
      </c>
    </row>
    <row customHeight="1" ht="11.549999999999999">
      <c r="AI160" s="403">
        <v>11</v>
      </c>
    </row>
    <row customHeight="1" ht="11.549999999999999">
      <c r="AI161" s="403">
        <v>11</v>
      </c>
    </row>
    <row customHeight="1" ht="11.549999999999999">
      <c r="AI162" s="403">
        <v>11</v>
      </c>
    </row>
    <row customHeight="1" ht="11.549999999999999">
      <c r="AI163" s="403">
        <v>11</v>
      </c>
    </row>
    <row customHeight="1" ht="11.549999999999999">
      <c r="AI164" s="403">
        <v>11</v>
      </c>
    </row>
    <row customHeight="1" ht="11.549999999999999">
      <c r="AI165" s="403">
        <v>11</v>
      </c>
    </row>
    <row customHeight="1" ht="11.549999999999999">
      <c r="AI166" s="403">
        <v>11</v>
      </c>
    </row>
    <row customHeight="1" ht="11.549999999999999">
      <c r="AI167" s="403">
        <v>11</v>
      </c>
    </row>
    <row customHeight="1" ht="11.549999999999999">
      <c r="AI168" s="403">
        <v>11</v>
      </c>
    </row>
    <row customHeight="1" ht="11.549999999999999">
      <c r="AI169" s="403">
        <v>11</v>
      </c>
    </row>
    <row customHeight="1" ht="11.549999999999999">
      <c r="AI170" s="403">
        <v>11</v>
      </c>
    </row>
    <row customHeight="1" ht="11.549999999999999">
      <c r="AI171" s="403">
        <v>11</v>
      </c>
    </row>
    <row customHeight="1" ht="11.549999999999999">
      <c r="AI172" s="403">
        <v>11</v>
      </c>
    </row>
    <row customHeight="1" ht="11.549999999999999">
      <c r="AI173" s="403">
        <v>11</v>
      </c>
    </row>
    <row customHeight="1" ht="11.549999999999999">
      <c r="AI174" s="403">
        <v>11</v>
      </c>
    </row>
    <row customHeight="1" ht="11.549999999999999">
      <c r="AI175" s="403">
        <v>11</v>
      </c>
    </row>
    <row customHeight="1" ht="11.549999999999999">
      <c r="AI176" s="403">
        <v>11</v>
      </c>
    </row>
    <row customHeight="1" ht="11.549999999999999">
      <c r="AI177" s="403">
        <v>11</v>
      </c>
    </row>
    <row customHeight="1" ht="11.549999999999999">
      <c r="AI178" s="403">
        <v>11</v>
      </c>
    </row>
    <row customHeight="1" ht="11.549999999999999">
      <c r="AI179" s="403">
        <v>11</v>
      </c>
    </row>
    <row customHeight="1" ht="11.549999999999999">
      <c r="AI180" s="403">
        <v>11</v>
      </c>
    </row>
    <row customHeight="1" ht="11.549999999999999">
      <c r="AI181" s="403">
        <v>11</v>
      </c>
    </row>
    <row customHeight="1" ht="11.549999999999999">
      <c r="AI182" s="403">
        <v>11</v>
      </c>
    </row>
    <row customHeight="1" ht="11.549999999999999">
      <c r="AI183" s="403">
        <v>11</v>
      </c>
    </row>
    <row customHeight="1" ht="11.549999999999999">
      <c r="AI184" s="403">
        <v>11</v>
      </c>
    </row>
    <row customHeight="1" ht="11.549999999999999">
      <c r="AI185" s="403">
        <v>11</v>
      </c>
    </row>
    <row customHeight="1" ht="11.549999999999999">
      <c r="AI186" s="403">
        <v>11</v>
      </c>
    </row>
    <row customHeight="1" ht="11.549999999999999">
      <c r="AI187" s="403">
        <v>11</v>
      </c>
    </row>
    <row customHeight="1" ht="11.549999999999999">
      <c r="AI188" s="403">
        <v>11</v>
      </c>
    </row>
    <row customHeight="1" ht="11.549999999999999">
      <c r="AI189" s="403">
        <v>11</v>
      </c>
    </row>
    <row customHeight="1" ht="11.549999999999999">
      <c r="AI190" s="403">
        <v>11</v>
      </c>
    </row>
    <row customHeight="1" ht="11.549999999999999">
      <c r="AI191" s="403">
        <v>11</v>
      </c>
    </row>
    <row customHeight="1" ht="11.549999999999999">
      <c r="AI192" s="403">
        <v>11</v>
      </c>
    </row>
    <row customHeight="1" ht="11.549999999999999">
      <c r="AI193" s="403">
        <v>11</v>
      </c>
    </row>
    <row customHeight="1" ht="11.549999999999999">
      <c r="AI194" s="403">
        <v>11</v>
      </c>
    </row>
    <row customHeight="1" ht="11.549999999999999">
      <c r="AI195" s="403">
        <v>11</v>
      </c>
    </row>
    <row customHeight="1" ht="11.549999999999999">
      <c r="AI196" s="403">
        <v>11</v>
      </c>
    </row>
    <row customHeight="1" ht="11.549999999999999">
      <c r="AI197" s="403">
        <v>11</v>
      </c>
    </row>
    <row customHeight="1" ht="11.549999999999999">
      <c r="AI198" s="403">
        <v>11</v>
      </c>
    </row>
    <row customHeight="1" ht="11.549999999999999">
      <c r="AI199" s="403">
        <v>11</v>
      </c>
    </row>
    <row customHeight="1" ht="11.549999999999999">
      <c r="AI200" s="403">
        <v>11</v>
      </c>
    </row>
    <row customHeight="1" ht="11.549999999999999">
      <c r="AI201" s="403">
        <v>11</v>
      </c>
    </row>
    <row customHeight="1" ht="11.549999999999999">
      <c r="AI202" s="403">
        <v>11</v>
      </c>
    </row>
    <row customHeight="1" ht="11.549999999999999">
      <c r="AI203" s="403">
        <v>11</v>
      </c>
    </row>
    <row customHeight="1" ht="11.549999999999999">
      <c r="AI204" s="403">
        <v>11</v>
      </c>
    </row>
    <row customHeight="1" ht="11.549999999999999">
      <c r="AI205" s="403">
        <v>11</v>
      </c>
    </row>
    <row customHeight="1" ht="11.549999999999999">
      <c r="AI206" s="403">
        <v>11</v>
      </c>
    </row>
    <row customHeight="1" ht="11.549999999999999">
      <c r="AI207" s="403">
        <v>11</v>
      </c>
    </row>
    <row customHeight="1" ht="11.549999999999999">
      <c r="AI208" s="403">
        <v>11</v>
      </c>
    </row>
    <row customHeight="1" ht="11.549999999999999">
      <c r="AI209" s="403">
        <v>11</v>
      </c>
    </row>
    <row customHeight="1" ht="11.549999999999999">
      <c r="AI210" s="403">
        <v>11</v>
      </c>
    </row>
    <row customHeight="1" ht="11.549999999999999">
      <c r="AI211" s="403">
        <v>11</v>
      </c>
    </row>
    <row customHeight="1" ht="11.549999999999999">
      <c r="AI212" s="403">
        <v>11</v>
      </c>
    </row>
    <row customHeight="1" ht="11.549999999999999">
      <c r="AI213" s="403">
        <v>11</v>
      </c>
    </row>
    <row customHeight="1" ht="11.549999999999999">
      <c r="AI214" s="403">
        <v>11</v>
      </c>
    </row>
    <row customHeight="1" ht="11.549999999999999">
      <c r="AI215" s="403">
        <v>11</v>
      </c>
    </row>
    <row customHeight="1" ht="11.549999999999999">
      <c r="AI216" s="403">
        <v>11</v>
      </c>
    </row>
    <row customHeight="1" ht="11.549999999999999">
      <c r="AI217" s="403">
        <v>11</v>
      </c>
    </row>
    <row customHeight="1" ht="11.549999999999999">
      <c r="AI218" s="403">
        <v>11</v>
      </c>
    </row>
    <row customHeight="1" ht="11.549999999999999">
      <c r="AI219" s="403">
        <v>11</v>
      </c>
    </row>
    <row customHeight="1" ht="11.549999999999999">
      <c r="AI220" s="403">
        <v>11</v>
      </c>
    </row>
    <row customHeight="1" ht="11.549999999999999">
      <c r="AI221" s="403">
        <v>11</v>
      </c>
    </row>
    <row customHeight="1" ht="11.549999999999999">
      <c r="AI222" s="403">
        <v>11</v>
      </c>
    </row>
    <row customHeight="1" ht="11.549999999999999">
      <c r="AI223" s="403">
        <v>11</v>
      </c>
    </row>
    <row customHeight="1" ht="11.549999999999999">
      <c r="AI224" s="403">
        <v>11</v>
      </c>
    </row>
    <row customHeight="1" ht="11.549999999999999">
      <c r="AI225" s="403">
        <v>11</v>
      </c>
    </row>
    <row customHeight="1" ht="11.549999999999999">
      <c r="AI226" s="403">
        <v>11</v>
      </c>
    </row>
    <row customHeight="1" ht="11.549999999999999">
      <c r="AI227" s="403">
        <v>11</v>
      </c>
    </row>
    <row customHeight="1" ht="11.549999999999999">
      <c r="AI228" s="403">
        <v>11</v>
      </c>
    </row>
    <row customHeight="1" ht="11.549999999999999">
      <c r="AI229" s="403">
        <v>11</v>
      </c>
    </row>
    <row customHeight="1" ht="11.549999999999999">
      <c r="AI230" s="403">
        <v>11</v>
      </c>
    </row>
    <row customHeight="1" ht="11.549999999999999">
      <c r="AI231" s="403">
        <v>11</v>
      </c>
    </row>
    <row customHeight="1" ht="11.549999999999999">
      <c r="AI232" s="403">
        <v>11</v>
      </c>
    </row>
    <row customHeight="1" ht="11.549999999999999">
      <c r="AI233" s="403">
        <v>11</v>
      </c>
    </row>
    <row customHeight="1" ht="11.549999999999999">
      <c r="AI234" s="403">
        <v>11</v>
      </c>
    </row>
    <row customHeight="1" ht="11.549999999999999">
      <c r="AI235" s="403">
        <v>11</v>
      </c>
    </row>
    <row customHeight="1" ht="11.549999999999999">
      <c r="AI236" s="403">
        <v>11</v>
      </c>
    </row>
    <row customHeight="1" ht="11.549999999999999">
      <c r="AI237" s="403">
        <v>11</v>
      </c>
    </row>
    <row customHeight="1" ht="11.549999999999999">
      <c r="AI238" s="403">
        <v>11</v>
      </c>
    </row>
    <row customHeight="1" ht="11.549999999999999">
      <c r="AI239" s="403">
        <v>11</v>
      </c>
    </row>
    <row customHeight="1" ht="11.549999999999999">
      <c r="AI240" s="403">
        <v>11</v>
      </c>
    </row>
    <row customHeight="1" ht="11.549999999999999">
      <c r="AI241" s="403">
        <v>11</v>
      </c>
    </row>
    <row customHeight="1" ht="11.549999999999999">
      <c r="AI242" s="403">
        <v>11</v>
      </c>
    </row>
    <row customHeight="1" ht="11.549999999999999">
      <c r="AI243" s="403">
        <v>11</v>
      </c>
    </row>
    <row customHeight="1" ht="11.549999999999999">
      <c r="AI244" s="403">
        <v>11</v>
      </c>
    </row>
    <row customHeight="1" ht="11.549999999999999">
      <c r="AI245" s="403">
        <v>11</v>
      </c>
    </row>
    <row customHeight="1" ht="11.549999999999999">
      <c r="AI246" s="403">
        <v>11</v>
      </c>
    </row>
    <row customHeight="1" ht="11.549999999999999">
      <c r="AI247" s="403">
        <v>11</v>
      </c>
    </row>
    <row customHeight="1" ht="11.549999999999999">
      <c r="AI248" s="403">
        <v>11</v>
      </c>
    </row>
    <row customHeight="1" ht="11.549999999999999">
      <c r="AI249" s="403">
        <v>11</v>
      </c>
    </row>
    <row customHeight="1" ht="11.549999999999999">
      <c r="AI250" s="403">
        <v>11</v>
      </c>
    </row>
    <row customHeight="1" ht="11.549999999999999">
      <c r="AI251" s="403">
        <v>11</v>
      </c>
    </row>
    <row customHeight="1" ht="11.549999999999999">
      <c r="AI252" s="403">
        <v>11</v>
      </c>
    </row>
    <row customHeight="1" ht="11.549999999999999">
      <c r="AI253" s="403">
        <v>11</v>
      </c>
    </row>
    <row customHeight="1" ht="11.549999999999999">
      <c r="AI254" s="403">
        <v>11</v>
      </c>
    </row>
    <row customHeight="1" ht="11.549999999999999">
      <c r="AI255" s="403">
        <v>11</v>
      </c>
    </row>
    <row customHeight="1" ht="11.549999999999999">
      <c r="AI256" s="403">
        <v>11</v>
      </c>
    </row>
    <row customHeight="1" ht="11.549999999999999">
      <c r="AI257" s="403">
        <v>11</v>
      </c>
    </row>
    <row customHeight="1" ht="11.549999999999999">
      <c r="AI258" s="403">
        <v>11</v>
      </c>
    </row>
    <row customHeight="1" ht="11.549999999999999">
      <c r="AI259" s="403">
        <v>11</v>
      </c>
    </row>
    <row customHeight="1" ht="11.549999999999999">
      <c r="AI260" s="403">
        <v>11</v>
      </c>
    </row>
    <row customHeight="1" ht="11.549999999999999">
      <c r="AI261" s="403">
        <v>11</v>
      </c>
    </row>
    <row customHeight="1" ht="11.549999999999999">
      <c r="AI262" s="403">
        <v>11</v>
      </c>
    </row>
    <row customHeight="1" ht="11.549999999999999">
      <c r="AI263" s="403">
        <v>11</v>
      </c>
    </row>
    <row customHeight="1" ht="11.549999999999999">
      <c r="AI264" s="403">
        <v>11</v>
      </c>
    </row>
    <row customHeight="1" ht="11.549999999999999">
      <c r="AI265" s="403">
        <v>11</v>
      </c>
    </row>
    <row customHeight="1" ht="11.549999999999999">
      <c r="AI266" s="403">
        <v>11</v>
      </c>
    </row>
    <row customHeight="1" ht="11.549999999999999">
      <c r="AI267" s="403">
        <v>11</v>
      </c>
    </row>
    <row customHeight="1" ht="11.549999999999999">
      <c r="AI268" s="403">
        <v>11</v>
      </c>
    </row>
    <row customHeight="1" ht="11.549999999999999">
      <c r="AI269" s="403">
        <v>11</v>
      </c>
    </row>
    <row customHeight="1" ht="11.549999999999999">
      <c r="AI270" s="403">
        <v>11</v>
      </c>
    </row>
    <row customHeight="1" ht="11.549999999999999">
      <c r="AI271" s="403">
        <v>11</v>
      </c>
    </row>
    <row customHeight="1" ht="11.549999999999999">
      <c r="AI272" s="403">
        <v>11</v>
      </c>
    </row>
    <row customHeight="1" ht="11.549999999999999">
      <c r="AI273" s="403">
        <v>11</v>
      </c>
    </row>
    <row customHeight="1" ht="11.549999999999999">
      <c r="AI274" s="403">
        <v>11</v>
      </c>
    </row>
    <row customHeight="1" ht="11.549999999999999">
      <c r="AI275" s="403">
        <v>11</v>
      </c>
    </row>
    <row customHeight="1" ht="11.549999999999999">
      <c r="AI276" s="403">
        <v>11</v>
      </c>
    </row>
    <row customHeight="1" ht="11.549999999999999">
      <c r="AI277" s="403">
        <v>11</v>
      </c>
    </row>
    <row customHeight="1" ht="11.549999999999999">
      <c r="AI278" s="403">
        <v>11</v>
      </c>
    </row>
    <row customHeight="1" ht="11.549999999999999">
      <c r="AI279" s="403">
        <v>11</v>
      </c>
    </row>
    <row customHeight="1" ht="11.549999999999999">
      <c r="AI280" s="403">
        <v>11</v>
      </c>
    </row>
    <row customHeight="1" ht="11.549999999999999">
      <c r="AI281" s="403">
        <v>11</v>
      </c>
    </row>
    <row customHeight="1" ht="11.549999999999999">
      <c r="AI282" s="403">
        <v>11</v>
      </c>
    </row>
    <row customHeight="1" ht="11.549999999999999">
      <c r="AI283" s="403">
        <v>11</v>
      </c>
    </row>
    <row customHeight="1" ht="11.549999999999999">
      <c r="AI284" s="403">
        <v>11</v>
      </c>
    </row>
    <row customHeight="1" ht="11.549999999999999">
      <c r="AI285" s="403">
        <v>11</v>
      </c>
    </row>
    <row customHeight="1" ht="11.549999999999999">
      <c r="AI286" s="403">
        <v>11</v>
      </c>
    </row>
    <row customHeight="1" ht="11.549999999999999">
      <c r="AI287" s="403">
        <v>11</v>
      </c>
    </row>
    <row customHeight="1" ht="11.549999999999999">
      <c r="AI288" s="403">
        <v>11</v>
      </c>
    </row>
    <row customHeight="1" ht="11.549999999999999">
      <c r="AI289" s="403">
        <v>11</v>
      </c>
    </row>
    <row customHeight="1" ht="11.549999999999999">
      <c r="AI290" s="403">
        <v>11</v>
      </c>
    </row>
    <row customHeight="1" ht="11.549999999999999">
      <c r="AI291" s="403">
        <v>11</v>
      </c>
    </row>
    <row customHeight="1" ht="11.549999999999999">
      <c r="AI292" s="403">
        <v>11</v>
      </c>
    </row>
    <row customHeight="1" ht="11.549999999999999">
      <c r="AI293" s="403">
        <v>11</v>
      </c>
    </row>
    <row customHeight="1" ht="11.549999999999999">
      <c r="AI294" s="403">
        <v>11</v>
      </c>
    </row>
    <row customHeight="1" ht="11.549999999999999">
      <c r="AI295" s="403">
        <v>11</v>
      </c>
    </row>
    <row customHeight="1" ht="11.549999999999999">
      <c r="AI296" s="403">
        <v>11</v>
      </c>
    </row>
    <row customHeight="1" ht="11.549999999999999">
      <c r="AI297" s="403">
        <v>11</v>
      </c>
    </row>
    <row customHeight="1" ht="11.549999999999999">
      <c r="AI298" s="403">
        <v>11</v>
      </c>
    </row>
    <row customHeight="1" ht="11.549999999999999">
      <c r="AI299" s="403">
        <v>11</v>
      </c>
    </row>
    <row customHeight="1" ht="11.549999999999999">
      <c r="AI300" s="403">
        <v>11</v>
      </c>
    </row>
    <row customHeight="1" ht="11.549999999999999">
      <c r="AI301" s="403">
        <v>11</v>
      </c>
    </row>
    <row customHeight="1" ht="11.549999999999999">
      <c r="AI302" s="403">
        <v>11</v>
      </c>
    </row>
    <row customHeight="1" ht="11.549999999999999">
      <c r="AI303" s="79">
        <v>11</v>
      </c>
    </row>
    <row customHeight="1" ht="11.549999999999999">
      <c r="AI304" s="79">
        <v>11</v>
      </c>
    </row>
    <row customHeight="1" ht="11.549999999999999">
      <c r="AI305" s="79">
        <v>11</v>
      </c>
    </row>
    <row customHeight="1" ht="11.549999999999999">
      <c r="AI306" s="79">
        <v>11</v>
      </c>
    </row>
    <row customHeight="1" ht="11.549999999999999">
      <c r="AI307" s="79">
        <v>11</v>
      </c>
    </row>
    <row customHeight="1" ht="11.549999999999999">
      <c r="AI308" s="79">
        <v>11</v>
      </c>
    </row>
    <row customHeight="1" ht="11.549999999999999">
      <c r="AI309" s="79">
        <v>11</v>
      </c>
    </row>
    <row customHeight="1" ht="11.549999999999999">
      <c r="AI310" s="79">
        <v>11</v>
      </c>
    </row>
    <row customHeight="1" ht="11.549999999999999">
      <c r="AI311" s="79">
        <v>11</v>
      </c>
    </row>
    <row customHeight="1" ht="11.549999999999999">
      <c r="AI312" s="79">
        <v>11</v>
      </c>
    </row>
    <row customHeight="1" ht="11.549999999999999">
      <c r="AI313" s="79">
        <v>11</v>
      </c>
    </row>
    <row customHeight="1" ht="11.549999999999999">
      <c r="AI314" s="79">
        <v>11</v>
      </c>
    </row>
    <row customHeight="1" ht="11.549999999999999">
      <c r="AI315" s="79">
        <v>11</v>
      </c>
    </row>
    <row customHeight="1" ht="11.549999999999999">
      <c r="AI316" s="79">
        <v>11</v>
      </c>
    </row>
    <row customHeight="1" ht="11.25" hidden="1">
      <c r="A317" s="710" t="s">
        <v>81</v>
      </c>
      <c r="B317" s="100">
        <v>0</v>
      </c>
      <c r="C317" s="138">
        <v>0</v>
      </c>
      <c r="D317" s="79">
        <v>3</v>
      </c>
      <c r="E317" s="79">
        <v>7</v>
      </c>
      <c r="F317" s="79">
        <v>54</v>
      </c>
      <c r="G317" s="79">
        <v>10</v>
      </c>
      <c r="H317" s="79">
        <v>0</v>
      </c>
      <c r="I317" s="79">
        <v>40</v>
      </c>
      <c r="J317" s="79">
        <v>0</v>
      </c>
      <c r="K317" s="79">
        <v>0</v>
      </c>
      <c r="L317" s="79">
        <v>0</v>
      </c>
      <c r="M317" s="79">
        <v>102</v>
      </c>
      <c r="N317" s="100">
        <v>9</v>
      </c>
      <c r="O317" s="138">
        <v>5</v>
      </c>
      <c r="P317" s="138">
        <v>3</v>
      </c>
      <c r="Q317" s="100">
        <v>3</v>
      </c>
      <c r="R317" s="100">
        <v>3</v>
      </c>
      <c r="S317" s="100">
        <v>3</v>
      </c>
      <c r="T317" s="100">
        <v>3</v>
      </c>
      <c r="U317" s="138">
        <v>10</v>
      </c>
      <c r="V317" s="100">
        <v>34</v>
      </c>
      <c r="W317" s="100">
        <v>9</v>
      </c>
      <c r="X317" s="711">
        <v>8</v>
      </c>
      <c r="Y317" s="100">
        <v>8</v>
      </c>
      <c r="Z317" s="100">
        <v>8</v>
      </c>
      <c r="AA317" s="100">
        <v>8</v>
      </c>
      <c r="AB317" s="100">
        <v>8</v>
      </c>
      <c r="AC317" s="100">
        <v>8</v>
      </c>
      <c r="AD317" s="77">
        <v>8</v>
      </c>
      <c r="AE317" s="77">
        <v>8</v>
      </c>
      <c r="AF317" s="77">
        <v>8</v>
      </c>
      <c r="AG317" s="77">
        <v>8</v>
      </c>
      <c r="AH317" s="77">
        <v>8</v>
      </c>
      <c r="AI317" s="79">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M25:M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L68 H66:L66"/>
    <dataValidation type="decimal" allowBlank="1" showErrorMessage="1" errorTitle="Ошибка" error="Введите значение от 0 до 100%" sqref="H104:L104 H109:L109">
      <formula1>0</formula1>
      <formula2>100</formula2>
    </dataValidation>
    <dataValidation type="decimal" allowBlank="1" showErrorMessage="1" errorTitle="Ошибка" error="Допускается ввод только действительных чисел!" sqref="H137:L137 H134:L134 H140:L140 H89:L94">
      <formula1>-9.99999999999999E+37</formula1>
      <formula2>9.99999999999999E+37</formula2>
    </dataValidation>
    <dataValidation type="decimal" allowBlank="1" showErrorMessage="1" errorTitle="Ошибка" error="Допускается ввод только действительных чисел!" sqref="H86:L8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L144 H95:L95">
      <formula1>900</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L67 H69:L69 H105:L108 H141:L141 H30:L30 H32:L33 H35:L38 H40:L65 H96:L100 H17:L17 H9:L13 H15:L15 H110:L133 H88:L88 H102:L103 H4:L6 H71:H84 I71:I84 J71:J84 K71:K84 L71:L8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L34 H39:L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L70 K70 J70 I70 H70">
      <formula1>900</formula1>
    </dataValidation>
    <dataValidation type="list" allowBlank="1" showInputMessage="1" showErrorMessage="1" errorTitle="Ошибка" error="Выберите значение из списка" prompt="Выберите значение из списка" sqref="H7:L7">
      <formula1>kind_of_purchase_method</formula1>
    </dataValidation>
  </dataValidations>
  <hyperlinks>
    <hyperlink ref="I95" r:id="rId1" xr:uid="{2E2EDB03-B3E3-CC59-1E9F-0.AE18851E}"/>
    <hyperlink ref="J95" r:id="rId2" xr:uid="{B0A67DA8-E423-8D68-BD85-0.315E2609}"/>
    <hyperlink ref="K95" r:id="rId3" xr:uid="{2CA1E0C6-A7FF-B47B-F4CE-0.3B5B8DBF}"/>
    <hyperlink ref="L95" r:id="rId4" xr:uid="{81ED5843-3062-71B1-D11B-0.DB30B63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DAB1D-3FF4-409A-A08B-0.5DB7CECD}" mc:Ignorable="x14ac xr xr2 xr3">
  <sheetPr>
    <tabColor theme="9" tint="-0.25"/>
  </sheetPr>
  <dimension ref="A1:CF56"/>
  <sheetViews>
    <sheetView topLeftCell="A1" showGridLines="0" zoomScale="90" workbookViewId="0">
      <selection activeCell="A41" sqref="A41:CF49"/>
    </sheetView>
  </sheetViews>
  <sheetFormatPr defaultColWidth="9.140625" customHeight="1" defaultRowHeight="11.25"/>
  <cols>
    <col min="1" max="1" style="4219" width="14.7109375" hidden="1" customWidth="1"/>
    <col min="2" max="2" style="4219" width="17.00390625" hidden="1" customWidth="1"/>
    <col min="3" max="3" style="4219" width="3.00390625" customWidth="1"/>
    <col min="4" max="4" style="4219" width="1.8515625" hidden="1" customWidth="1"/>
    <col min="5" max="6" style="4219" width="7.00390625" customWidth="1"/>
    <col min="7" max="7" style="4219" width="29.00390625" customWidth="1"/>
    <col min="8" max="8" style="4219" width="3.7109375" customWidth="1"/>
    <col min="9" max="9" style="4219" width="5.00390625" customWidth="1"/>
    <col min="10" max="11" style="4219" width="24.00390625" customWidth="1"/>
    <col min="12" max="12" style="4219" width="3.00390625" customWidth="1"/>
    <col min="13" max="13" style="4219" width="6.00390625" customWidth="1"/>
    <col min="14" max="14" style="4219" width="25.00390625" customWidth="1"/>
    <col min="15" max="18" style="4219" width="18.00390625" customWidth="1"/>
    <col min="19" max="19" style="4219" width="93.00390625" customWidth="1"/>
    <col min="20" max="21" style="4219" width="10.00390625" customWidth="1"/>
    <col min="22" max="22" style="4219" width="11.00390625" customWidth="1"/>
    <col min="23" max="27" style="4219" width="10.00390625" customWidth="1"/>
    <col min="28" max="83" style="4219" width="8.00390625" customWidth="1"/>
    <col min="84" max="84" style="4219" width="9.140625" hidden="1"/>
  </cols>
  <sheetData>
    <row customHeight="1" ht="22.5" hidden="1">
      <c r="CF1" s="79" t="s">
        <v>14</v>
      </c>
    </row>
    <row customHeight="1" ht="11.25" hidden="1">
      <c r="CF2" s="79">
        <v>0</v>
      </c>
    </row>
    <row customHeight="1" ht="11.25" hidden="1">
      <c r="CF3" s="79">
        <v>0</v>
      </c>
    </row>
    <row customHeight="1" ht="3">
      <c r="CF4" s="79">
        <v>3</v>
      </c>
    </row>
    <row customHeight="1" ht="29.25">
      <c r="D5" s="712"/>
      <c r="E5" s="42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426"/>
      <c r="G5" s="426"/>
      <c r="H5" s="426"/>
      <c r="I5" s="426"/>
      <c r="J5" s="426"/>
      <c r="K5" s="426"/>
      <c r="CF5" s="79">
        <v>28</v>
      </c>
    </row>
    <row customHeight="1" ht="16.8">
      <c r="D6" s="713"/>
      <c r="E6" s="287" t="str">
        <f>IF(org=0,"Не определено",org)</f>
        <v>ГУП СК "Ставрополькрайводоканал"</v>
      </c>
      <c r="F6" s="287"/>
      <c r="G6" s="287"/>
      <c r="H6" s="287"/>
      <c r="I6" s="287"/>
      <c r="J6" s="287"/>
      <c r="K6" s="287"/>
      <c r="CF6" s="79">
        <v>16</v>
      </c>
    </row>
    <row customHeight="1" ht="11.549999999999999">
      <c r="R7" s="320"/>
      <c r="CF7" s="79">
        <v>11</v>
      </c>
    </row>
    <row customHeight="1" ht="4.2">
      <c r="R8" s="714"/>
      <c r="CF8" s="403">
        <v>4</v>
      </c>
    </row>
    <row customHeight="1" ht="19.95">
      <c r="D9" s="450"/>
      <c r="E9" s="84" t="s">
        <v>378</v>
      </c>
      <c r="F9" s="142"/>
      <c r="G9" s="142"/>
      <c r="H9" s="142"/>
      <c r="I9" s="142"/>
      <c r="J9" s="142"/>
      <c r="K9" s="142"/>
      <c r="L9" s="142"/>
      <c r="M9" s="142"/>
      <c r="N9" s="142"/>
      <c r="O9" s="142"/>
      <c r="P9" s="142"/>
      <c r="Q9" s="142"/>
      <c r="R9" s="83"/>
      <c r="S9" s="152" t="s">
        <v>379</v>
      </c>
      <c r="CF9" s="79">
        <v>19</v>
      </c>
    </row>
    <row customHeight="1" ht="48.29999999999999">
      <c r="D10" s="153" t="s">
        <v>87</v>
      </c>
      <c r="E10" s="152" t="s">
        <v>87</v>
      </c>
      <c r="F10" s="152"/>
      <c r="G10" s="152" t="s">
        <v>380</v>
      </c>
      <c r="H10" s="152" t="s">
        <v>87</v>
      </c>
      <c r="I10" s="152"/>
      <c r="J10" s="152" t="s">
        <v>695</v>
      </c>
      <c r="K10" s="152" t="s">
        <v>696</v>
      </c>
      <c r="L10" s="152" t="s">
        <v>87</v>
      </c>
      <c r="M10" s="152"/>
      <c r="N10" s="152" t="s">
        <v>697</v>
      </c>
      <c r="O10" s="152" t="s">
        <v>698</v>
      </c>
      <c r="P10" s="152" t="s">
        <v>699</v>
      </c>
      <c r="Q10" s="152" t="s">
        <v>700</v>
      </c>
      <c r="R10" s="152" t="s">
        <v>701</v>
      </c>
      <c r="S10" s="152"/>
      <c r="CF10" s="79">
        <v>46</v>
      </c>
    </row>
    <row customHeight="1" ht="15" hidden="1">
      <c r="D11" s="601" t="s">
        <v>98</v>
      </c>
      <c r="F11" s="601" t="s">
        <v>101</v>
      </c>
      <c r="G11" s="601" t="s">
        <v>89</v>
      </c>
      <c r="I11" s="601" t="s">
        <v>90</v>
      </c>
      <c r="J11" s="601" t="s">
        <v>109</v>
      </c>
      <c r="K11" s="601" t="s">
        <v>91</v>
      </c>
      <c r="M11" s="601" t="s">
        <v>92</v>
      </c>
      <c r="N11" s="601" t="s">
        <v>118</v>
      </c>
      <c r="O11" s="601" t="s">
        <v>112</v>
      </c>
      <c r="P11" s="601" t="s">
        <v>115</v>
      </c>
      <c r="Q11" s="601" t="s">
        <v>128</v>
      </c>
      <c r="R11" s="601" t="s">
        <v>132</v>
      </c>
      <c r="S11" s="601" t="s">
        <v>119</v>
      </c>
      <c r="CF11" s="138">
        <v>0</v>
      </c>
    </row>
    <row customHeight="1" ht="1.05">
      <c r="CF12" s="79">
        <v>1</v>
      </c>
    </row>
    <row customHeight="1" ht="1.05">
      <c r="D13" s="601" t="s">
        <v>454</v>
      </c>
      <c r="CF13" s="403">
        <v>1</v>
      </c>
    </row>
    <row customHeight="1" ht="15" hidden="1">
      <c r="A14" s="715" t="s">
        <v>195</v>
      </c>
      <c r="D14" s="716" t="s">
        <v>98</v>
      </c>
      <c r="E14" s="717" t="s">
        <v>186</v>
      </c>
      <c r="F14" s="718"/>
      <c r="G14" s="719"/>
      <c r="H14" s="89" t="str">
        <f>IF(A14="","",INDEX(DIFFERENTIATION_UNMERGE_VD,MATCH(A14,DIFFERENTIATION_ID_DIFF,0)))</f>
        <v>Водоотведение</v>
      </c>
      <c r="I14" s="89"/>
      <c r="J14" s="89"/>
      <c r="K14" s="89"/>
      <c r="L14" s="89"/>
      <c r="M14" s="89"/>
      <c r="N14" s="89"/>
      <c r="O14" s="89"/>
      <c r="P14" s="89"/>
      <c r="Q14" s="89"/>
      <c r="R14" s="89"/>
      <c r="S14" s="720"/>
      <c r="T14" s="721"/>
      <c r="AE14" s="0" t="s">
        <v>22</v>
      </c>
      <c r="AG14" s="722" t="s">
        <v>702</v>
      </c>
      <c r="AH14" s="723">
        <v>3</v>
      </c>
      <c r="CF14" s="161">
        <v>0</v>
      </c>
    </row>
    <row customHeight="1" ht="15" hidden="1">
      <c r="D15" s="724"/>
      <c r="E15" s="717" t="s">
        <v>642</v>
      </c>
      <c r="F15" s="718"/>
      <c r="G15" s="719"/>
      <c r="H15" s="89" t="str">
        <f>IF(A14="","",INDEX(DIFFERENTIATION_UNMERGE_AREA,MATCH(A14,DIFFERENTIATION_ID_DIFF,0)))</f>
        <v>Территория 1</v>
      </c>
      <c r="I15" s="89"/>
      <c r="J15" s="89"/>
      <c r="K15" s="89"/>
      <c r="L15" s="89"/>
      <c r="M15" s="89"/>
      <c r="N15" s="89"/>
      <c r="O15" s="89"/>
      <c r="P15" s="89"/>
      <c r="Q15" s="89"/>
      <c r="R15" s="89"/>
      <c r="S15" s="720"/>
      <c r="T15" s="721"/>
      <c r="CF15" s="161">
        <v>0</v>
      </c>
    </row>
    <row customHeight="1" ht="15" hidden="1">
      <c r="D16" s="724"/>
      <c r="E16" s="717" t="s">
        <v>643</v>
      </c>
      <c r="F16" s="718"/>
      <c r="G16" s="719"/>
      <c r="H16" s="89" t="str">
        <f>IF(A14="","",INDEX(DIFFERENTIATION_UNMERGE_SYSTEM,MATCH(A14,DIFFERENTIATION_ID_DIFF,0)))</f>
        <v>Потребители Ставропольского края</v>
      </c>
      <c r="I16" s="89"/>
      <c r="J16" s="89"/>
      <c r="K16" s="89"/>
      <c r="L16" s="89"/>
      <c r="M16" s="89"/>
      <c r="N16" s="89"/>
      <c r="O16" s="89"/>
      <c r="P16" s="89"/>
      <c r="Q16" s="89"/>
      <c r="R16" s="89"/>
      <c r="S16" s="720"/>
      <c r="T16" s="721"/>
      <c r="CF16" s="161">
        <v>0</v>
      </c>
    </row>
    <row customHeight="1" ht="22.5" hidden="1">
      <c r="D17" s="724"/>
      <c r="E17" s="725" t="s">
        <v>703</v>
      </c>
      <c r="F17" s="725"/>
      <c r="G17" s="725"/>
      <c r="H17" s="725"/>
      <c r="I17" s="725"/>
      <c r="J17" s="725"/>
      <c r="K17" s="725"/>
      <c r="L17" s="725"/>
      <c r="M17" s="725"/>
      <c r="N17" s="725"/>
      <c r="O17" s="725"/>
      <c r="P17" s="725"/>
      <c r="Q17" s="670">
        <f>SUMIF(T18:T19,"i",Q18:Q19)</f>
        <v>0</v>
      </c>
      <c r="R17" s="726"/>
      <c r="S17" s="298" t="s">
        <v>704</v>
      </c>
      <c r="T17" s="721" t="s">
        <v>705</v>
      </c>
      <c r="U17" s="136">
        <v>1</v>
      </c>
      <c r="V17" s="136" t="str">
        <f>INDEX(B_FHD_FLAG_INDEX_1,1,MATCH($A$14,B_FHD_FLAG_DIFFERENTIATION,0))</f>
        <v>отсутствует</v>
      </c>
      <c r="CF17" s="161">
        <v>0</v>
      </c>
    </row>
    <row customHeight="1" ht="11.25" hidden="1">
      <c r="D18" s="724"/>
      <c r="E18" s="330"/>
      <c r="F18" s="330">
        <v>0</v>
      </c>
      <c r="G18" s="330"/>
      <c r="H18" s="330"/>
      <c r="I18" s="330"/>
      <c r="J18" s="330"/>
      <c r="K18" s="330"/>
      <c r="L18" s="330"/>
      <c r="M18" s="330"/>
      <c r="N18" s="330"/>
      <c r="O18" s="330"/>
      <c r="P18" s="330"/>
      <c r="Q18" s="330"/>
      <c r="R18" s="330"/>
      <c r="S18" s="329"/>
      <c r="T18" s="727"/>
      <c r="CF18" s="161">
        <v>0</v>
      </c>
    </row>
    <row customHeight="1" ht="11.25" hidden="1">
      <c r="D19" s="724"/>
      <c r="E19" s="592" t="s">
        <v>22</v>
      </c>
      <c r="F19" s="167" t="s">
        <v>22</v>
      </c>
      <c r="G19" s="167" t="s">
        <v>22</v>
      </c>
      <c r="H19" s="176" t="s">
        <v>22</v>
      </c>
      <c r="I19" s="176"/>
      <c r="J19" s="176"/>
      <c r="K19" s="176"/>
      <c r="L19" s="176"/>
      <c r="M19" s="176"/>
      <c r="N19" s="176"/>
      <c r="O19" s="176"/>
      <c r="P19" s="176"/>
      <c r="Q19" s="176"/>
      <c r="R19" s="224"/>
      <c r="S19" s="725"/>
      <c r="T19" s="727"/>
      <c r="CF19" s="161">
        <v>0</v>
      </c>
    </row>
    <row customHeight="1" ht="22.5" hidden="1">
      <c r="D20" s="724"/>
      <c r="E20" s="725" t="s">
        <v>706</v>
      </c>
      <c r="F20" s="725"/>
      <c r="G20" s="725"/>
      <c r="H20" s="725"/>
      <c r="I20" s="725"/>
      <c r="J20" s="725"/>
      <c r="K20" s="725"/>
      <c r="L20" s="725"/>
      <c r="M20" s="725"/>
      <c r="N20" s="725"/>
      <c r="O20" s="725"/>
      <c r="P20" s="725"/>
      <c r="Q20" s="670">
        <f>SUMIF(T21:T22,"i",Q21:Q22)</f>
        <v>0</v>
      </c>
      <c r="R20" s="726"/>
      <c r="S20" s="298" t="s">
        <v>707</v>
      </c>
      <c r="T20" s="721" t="s">
        <v>705</v>
      </c>
      <c r="U20" s="136">
        <v>2</v>
      </c>
      <c r="V20" s="136" t="str">
        <f>INDEX(B_FHD_FLAG_INDEX_2,1,MATCH($A$14,B_FHD_FLAG_DIFFERENTIATION,0))</f>
        <v>отсутствует</v>
      </c>
      <c r="CF20" s="161">
        <v>0</v>
      </c>
    </row>
    <row customHeight="1" ht="11.25" hidden="1">
      <c r="D21" s="724"/>
      <c r="E21" s="330"/>
      <c r="F21" s="330">
        <v>0</v>
      </c>
      <c r="G21" s="330"/>
      <c r="H21" s="330"/>
      <c r="I21" s="330"/>
      <c r="J21" s="330"/>
      <c r="K21" s="330"/>
      <c r="L21" s="330"/>
      <c r="M21" s="330"/>
      <c r="N21" s="330"/>
      <c r="O21" s="330"/>
      <c r="P21" s="330"/>
      <c r="Q21" s="330"/>
      <c r="R21" s="330"/>
      <c r="S21" s="329"/>
      <c r="T21" s="727"/>
      <c r="CF21" s="161">
        <v>0</v>
      </c>
    </row>
    <row customHeight="1" ht="11.25" hidden="1">
      <c r="D22" s="728"/>
      <c r="E22" s="592" t="s">
        <v>22</v>
      </c>
      <c r="F22" s="167" t="s">
        <v>22</v>
      </c>
      <c r="G22" s="167" t="s">
        <v>22</v>
      </c>
      <c r="H22" s="176" t="s">
        <v>22</v>
      </c>
      <c r="I22" s="176"/>
      <c r="J22" s="176"/>
      <c r="K22" s="176"/>
      <c r="L22" s="176"/>
      <c r="M22" s="176"/>
      <c r="N22" s="176"/>
      <c r="O22" s="176"/>
      <c r="P22" s="176"/>
      <c r="Q22" s="176"/>
      <c r="R22" s="224"/>
      <c r="S22" s="725"/>
      <c r="T22" s="727"/>
      <c r="CF22" s="161">
        <v>0</v>
      </c>
    </row>
    <row customHeight="1" ht="15" hidden="1">
      <c r="A23" s="715" t="s">
        <v>202</v>
      </c>
      <c r="C23" s="0" t="s">
        <v>22</v>
      </c>
      <c r="D23" s="215" t="s">
        <v>128</v>
      </c>
      <c r="E23" s="717" t="s">
        <v>186</v>
      </c>
      <c r="F23" s="718"/>
      <c r="G23" s="719"/>
      <c r="H23" s="89" t="str">
        <f>IF(A23="","",INDEX(DIFFERENTIATION_UNMERGE_VD,MATCH(A23,DIFFERENTIATION_ID_DIFF,0)))</f>
        <v>Водоотведение</v>
      </c>
      <c r="I23" s="89"/>
      <c r="J23" s="89"/>
      <c r="K23" s="89"/>
      <c r="L23" s="89"/>
      <c r="M23" s="89"/>
      <c r="N23" s="89"/>
      <c r="O23" s="89"/>
      <c r="P23" s="89"/>
      <c r="Q23" s="89"/>
      <c r="R23" s="89"/>
      <c r="S23" s="720"/>
      <c r="T23" s="721"/>
      <c r="AE23" s="0" t="s">
        <v>22</v>
      </c>
      <c r="AG23" s="722" t="s">
        <v>702</v>
      </c>
      <c r="AH23" s="723">
        <v>3</v>
      </c>
    </row>
    <row customHeight="1" ht="15" hidden="1">
      <c r="D24" s="729"/>
      <c r="E24" s="717" t="s">
        <v>642</v>
      </c>
      <c r="F24" s="718"/>
      <c r="G24" s="719"/>
      <c r="H24" s="89" t="str">
        <f>IF(A23="","",INDEX(DIFFERENTIATION_UNMERGE_AREA,MATCH(A23,DIFFERENTIATION_ID_DIFF,0)))</f>
        <v>Территория 2</v>
      </c>
      <c r="I24" s="89"/>
      <c r="J24" s="89"/>
      <c r="K24" s="89"/>
      <c r="L24" s="89"/>
      <c r="M24" s="89"/>
      <c r="N24" s="89"/>
      <c r="O24" s="89"/>
      <c r="P24" s="89"/>
      <c r="Q24" s="89"/>
      <c r="R24" s="89"/>
      <c r="S24" s="720"/>
      <c r="T24" s="721"/>
    </row>
    <row customHeight="1" ht="15" hidden="1">
      <c r="D25" s="729"/>
      <c r="E25" s="717" t="s">
        <v>643</v>
      </c>
      <c r="F25" s="718"/>
      <c r="G25" s="719"/>
      <c r="H25" s="89" t="str">
        <f>IF(A23="","",INDEX(DIFFERENTIATION_UNMERGE_SYSTEM,MATCH(A23,DIFFERENTIATION_ID_DIFF,0)))</f>
        <v>Потребители, осуществляющие деятельность в сфере водоотведения (Карачаево-Черкесская Республика)</v>
      </c>
      <c r="I25" s="89"/>
      <c r="J25" s="89"/>
      <c r="K25" s="89"/>
      <c r="L25" s="89"/>
      <c r="M25" s="89"/>
      <c r="N25" s="89"/>
      <c r="O25" s="89"/>
      <c r="P25" s="89"/>
      <c r="Q25" s="89"/>
      <c r="R25" s="89"/>
      <c r="S25" s="720"/>
      <c r="T25" s="721"/>
    </row>
    <row customHeight="1" ht="24.75" hidden="1">
      <c r="D26" s="729"/>
      <c r="E26" s="725" t="s">
        <v>703</v>
      </c>
      <c r="F26" s="725"/>
      <c r="G26" s="725"/>
      <c r="H26" s="725"/>
      <c r="I26" s="725"/>
      <c r="J26" s="725"/>
      <c r="K26" s="725"/>
      <c r="L26" s="725"/>
      <c r="M26" s="725"/>
      <c r="N26" s="725"/>
      <c r="O26" s="725"/>
      <c r="P26" s="725"/>
      <c r="Q26" s="670">
        <f>SUMIF(T27:T28,"i",Q27:Q28)</f>
        <v>0</v>
      </c>
      <c r="R26" s="726"/>
      <c r="S26" s="298" t="s">
        <v>704</v>
      </c>
      <c r="T26" s="721" t="s">
        <v>705</v>
      </c>
      <c r="U26" s="136">
        <v>1</v>
      </c>
      <c r="V26" s="136" t="s">
        <v>653</v>
      </c>
    </row>
    <row customHeight="1" ht="11.25" hidden="1">
      <c r="D27" s="729"/>
      <c r="E27" s="330"/>
      <c r="F27" s="330">
        <v>0</v>
      </c>
      <c r="G27" s="330"/>
      <c r="H27" s="330"/>
      <c r="I27" s="330"/>
      <c r="J27" s="330"/>
      <c r="K27" s="330"/>
      <c r="L27" s="330"/>
      <c r="M27" s="330"/>
      <c r="N27" s="330"/>
      <c r="O27" s="330"/>
      <c r="P27" s="330"/>
      <c r="Q27" s="330"/>
      <c r="R27" s="330"/>
      <c r="S27" s="329"/>
      <c r="T27" s="727"/>
    </row>
    <row customHeight="1" ht="11.25" hidden="1">
      <c r="D28" s="729"/>
      <c r="E28" s="592" t="s">
        <v>22</v>
      </c>
      <c r="F28" s="167" t="s">
        <v>22</v>
      </c>
      <c r="G28" s="167" t="s">
        <v>708</v>
      </c>
      <c r="H28" s="176" t="s">
        <v>22</v>
      </c>
      <c r="I28" s="176"/>
      <c r="J28" s="176"/>
      <c r="K28" s="176"/>
      <c r="L28" s="176"/>
      <c r="M28" s="176"/>
      <c r="N28" s="176"/>
      <c r="O28" s="176"/>
      <c r="P28" s="176"/>
      <c r="Q28" s="176"/>
      <c r="R28" s="224"/>
      <c r="S28" s="730"/>
      <c r="T28" s="727"/>
    </row>
    <row customHeight="1" ht="24.75" hidden="1">
      <c r="D29" s="729"/>
      <c r="E29" s="725" t="s">
        <v>706</v>
      </c>
      <c r="F29" s="725"/>
      <c r="G29" s="725"/>
      <c r="H29" s="725"/>
      <c r="I29" s="725"/>
      <c r="J29" s="725"/>
      <c r="K29" s="725"/>
      <c r="L29" s="725"/>
      <c r="M29" s="725"/>
      <c r="N29" s="725"/>
      <c r="O29" s="725"/>
      <c r="P29" s="725"/>
      <c r="Q29" s="670">
        <f>SUMIF(T30:T31,"i",Q30:Q31)</f>
        <v>0</v>
      </c>
      <c r="R29" s="726"/>
      <c r="S29" s="298" t="s">
        <v>707</v>
      </c>
      <c r="T29" s="721" t="s">
        <v>705</v>
      </c>
      <c r="U29" s="136">
        <v>1</v>
      </c>
      <c r="V29" s="136" t="s">
        <v>653</v>
      </c>
    </row>
    <row customHeight="1" ht="11.25" hidden="1">
      <c r="D30" s="729"/>
      <c r="E30" s="330"/>
      <c r="F30" s="330">
        <v>0</v>
      </c>
      <c r="G30" s="330"/>
      <c r="H30" s="330"/>
      <c r="I30" s="330"/>
      <c r="J30" s="330"/>
      <c r="K30" s="330"/>
      <c r="L30" s="330"/>
      <c r="M30" s="330"/>
      <c r="N30" s="330"/>
      <c r="O30" s="330"/>
      <c r="P30" s="330"/>
      <c r="Q30" s="330"/>
      <c r="R30" s="330"/>
      <c r="S30" s="329"/>
      <c r="T30" s="727"/>
    </row>
    <row customHeight="1" ht="11.25" hidden="1">
      <c r="D31" s="731"/>
      <c r="E31" s="592" t="s">
        <v>22</v>
      </c>
      <c r="F31" s="167" t="s">
        <v>22</v>
      </c>
      <c r="G31" s="167" t="s">
        <v>708</v>
      </c>
      <c r="H31" s="176" t="s">
        <v>22</v>
      </c>
      <c r="I31" s="176"/>
      <c r="J31" s="176"/>
      <c r="K31" s="176"/>
      <c r="L31" s="176"/>
      <c r="M31" s="176"/>
      <c r="N31" s="176"/>
      <c r="O31" s="176"/>
      <c r="P31" s="176"/>
      <c r="Q31" s="176"/>
      <c r="R31" s="224"/>
      <c r="S31" s="730"/>
      <c r="T31" s="727"/>
    </row>
    <row customHeight="1" ht="15" hidden="1">
      <c r="A32" s="715" t="s">
        <v>205</v>
      </c>
      <c r="C32" s="0" t="s">
        <v>22</v>
      </c>
      <c r="D32" s="215" t="s">
        <v>709</v>
      </c>
      <c r="E32" s="717" t="s">
        <v>186</v>
      </c>
      <c r="F32" s="718"/>
      <c r="G32" s="719"/>
      <c r="H32" s="89" t="str">
        <f>IF(A32="","",INDEX(DIFFERENTIATION_UNMERGE_VD,MATCH(A32,DIFFERENTIATION_ID_DIFF,0)))</f>
        <v>Подключение (технологическое присоединение) к централизованной системе водоотведения</v>
      </c>
      <c r="I32" s="89"/>
      <c r="J32" s="89"/>
      <c r="K32" s="89"/>
      <c r="L32" s="89"/>
      <c r="M32" s="89"/>
      <c r="N32" s="89"/>
      <c r="O32" s="89"/>
      <c r="P32" s="89"/>
      <c r="Q32" s="89"/>
      <c r="R32" s="89"/>
      <c r="S32" s="720"/>
      <c r="T32" s="721"/>
      <c r="AE32" s="0" t="s">
        <v>22</v>
      </c>
      <c r="AG32" s="722" t="s">
        <v>702</v>
      </c>
      <c r="AH32" s="723">
        <v>3</v>
      </c>
    </row>
    <row customHeight="1" ht="15" hidden="1">
      <c r="D33" s="729"/>
      <c r="E33" s="717" t="s">
        <v>642</v>
      </c>
      <c r="F33" s="718"/>
      <c r="G33" s="719"/>
      <c r="H33" s="89" t="str">
        <f>IF(A32="","",INDEX(DIFFERENTIATION_UNMERGE_AREA,MATCH(A32,DIFFERENTIATION_ID_DIFF,0)))</f>
        <v>Территория 1</v>
      </c>
      <c r="I33" s="89"/>
      <c r="J33" s="89"/>
      <c r="K33" s="89"/>
      <c r="L33" s="89"/>
      <c r="M33" s="89"/>
      <c r="N33" s="89"/>
      <c r="O33" s="89"/>
      <c r="P33" s="89"/>
      <c r="Q33" s="89"/>
      <c r="R33" s="89"/>
      <c r="S33" s="720"/>
      <c r="T33" s="721"/>
    </row>
    <row customHeight="1" ht="15" hidden="1">
      <c r="D34" s="729"/>
      <c r="E34" s="717" t="s">
        <v>643</v>
      </c>
      <c r="F34" s="718"/>
      <c r="G34" s="719"/>
      <c r="H34" s="89" t="str">
        <f>IF(A32="","",INDEX(DIFFERENTIATION_UNMERGE_SYSTEM,MATCH(A32,DIFFERENTIATION_ID_DIFF,0)))</f>
        <v>Подключение к централизованным системам водоотведения ГУП СК "Ставрополькрайводоканал"</v>
      </c>
      <c r="I34" s="89"/>
      <c r="J34" s="89"/>
      <c r="K34" s="89"/>
      <c r="L34" s="89"/>
      <c r="M34" s="89"/>
      <c r="N34" s="89"/>
      <c r="O34" s="89"/>
      <c r="P34" s="89"/>
      <c r="Q34" s="89"/>
      <c r="R34" s="89"/>
      <c r="S34" s="720"/>
      <c r="T34" s="721"/>
    </row>
    <row customHeight="1" ht="24.75" hidden="1">
      <c r="D35" s="729"/>
      <c r="E35" s="725" t="s">
        <v>703</v>
      </c>
      <c r="F35" s="725"/>
      <c r="G35" s="725"/>
      <c r="H35" s="725"/>
      <c r="I35" s="725"/>
      <c r="J35" s="725"/>
      <c r="K35" s="725"/>
      <c r="L35" s="725"/>
      <c r="M35" s="725"/>
      <c r="N35" s="725"/>
      <c r="O35" s="725"/>
      <c r="P35" s="725"/>
      <c r="Q35" s="670">
        <f>SUMIF(T36:T37,"i",Q36:Q37)</f>
        <v>0</v>
      </c>
      <c r="R35" s="726"/>
      <c r="S35" s="298" t="s">
        <v>704</v>
      </c>
      <c r="T35" s="721" t="s">
        <v>705</v>
      </c>
      <c r="U35" s="136">
        <v>1</v>
      </c>
      <c r="V35" s="136" t="s">
        <v>653</v>
      </c>
    </row>
    <row customHeight="1" ht="11.25" hidden="1">
      <c r="D36" s="729"/>
      <c r="E36" s="330"/>
      <c r="F36" s="330">
        <v>0</v>
      </c>
      <c r="G36" s="330"/>
      <c r="H36" s="330"/>
      <c r="I36" s="330"/>
      <c r="J36" s="330"/>
      <c r="K36" s="330"/>
      <c r="L36" s="330"/>
      <c r="M36" s="330"/>
      <c r="N36" s="330"/>
      <c r="O36" s="330"/>
      <c r="P36" s="330"/>
      <c r="Q36" s="330"/>
      <c r="R36" s="330"/>
      <c r="S36" s="329"/>
      <c r="T36" s="727"/>
    </row>
    <row customHeight="1" ht="11.25" hidden="1">
      <c r="D37" s="729"/>
      <c r="E37" s="592" t="s">
        <v>22</v>
      </c>
      <c r="F37" s="167" t="s">
        <v>22</v>
      </c>
      <c r="G37" s="167" t="s">
        <v>708</v>
      </c>
      <c r="H37" s="176" t="s">
        <v>22</v>
      </c>
      <c r="I37" s="176"/>
      <c r="J37" s="176"/>
      <c r="K37" s="176"/>
      <c r="L37" s="176"/>
      <c r="M37" s="176"/>
      <c r="N37" s="176"/>
      <c r="O37" s="176"/>
      <c r="P37" s="176"/>
      <c r="Q37" s="176"/>
      <c r="R37" s="224"/>
      <c r="S37" s="730"/>
      <c r="T37" s="727"/>
    </row>
    <row customHeight="1" ht="24.75" hidden="1">
      <c r="D38" s="729"/>
      <c r="E38" s="725" t="s">
        <v>706</v>
      </c>
      <c r="F38" s="725"/>
      <c r="G38" s="725"/>
      <c r="H38" s="725"/>
      <c r="I38" s="725"/>
      <c r="J38" s="725"/>
      <c r="K38" s="725"/>
      <c r="L38" s="725"/>
      <c r="M38" s="725"/>
      <c r="N38" s="725"/>
      <c r="O38" s="725"/>
      <c r="P38" s="725"/>
      <c r="Q38" s="670">
        <f>SUMIF(T39:T40,"i",Q39:Q40)</f>
        <v>0</v>
      </c>
      <c r="R38" s="726"/>
      <c r="S38" s="298" t="s">
        <v>707</v>
      </c>
      <c r="T38" s="721" t="s">
        <v>705</v>
      </c>
      <c r="U38" s="136">
        <v>1</v>
      </c>
      <c r="V38" s="136" t="s">
        <v>653</v>
      </c>
    </row>
    <row customHeight="1" ht="11.25" hidden="1">
      <c r="D39" s="729"/>
      <c r="E39" s="330"/>
      <c r="F39" s="330">
        <v>0</v>
      </c>
      <c r="G39" s="330"/>
      <c r="H39" s="330"/>
      <c r="I39" s="330"/>
      <c r="J39" s="330"/>
      <c r="K39" s="330"/>
      <c r="L39" s="330"/>
      <c r="M39" s="330"/>
      <c r="N39" s="330"/>
      <c r="O39" s="330"/>
      <c r="P39" s="330"/>
      <c r="Q39" s="330"/>
      <c r="R39" s="330"/>
      <c r="S39" s="329"/>
      <c r="T39" s="727"/>
    </row>
    <row customHeight="1" ht="11.25" hidden="1">
      <c r="D40" s="731"/>
      <c r="E40" s="592" t="s">
        <v>22</v>
      </c>
      <c r="F40" s="167" t="s">
        <v>22</v>
      </c>
      <c r="G40" s="167" t="s">
        <v>708</v>
      </c>
      <c r="H40" s="176" t="s">
        <v>22</v>
      </c>
      <c r="I40" s="176"/>
      <c r="J40" s="176"/>
      <c r="K40" s="176"/>
      <c r="L40" s="176"/>
      <c r="M40" s="176"/>
      <c r="N40" s="176"/>
      <c r="O40" s="176"/>
      <c r="P40" s="176"/>
      <c r="Q40" s="176"/>
      <c r="R40" s="224"/>
      <c r="S40" s="730"/>
      <c r="T40" s="727"/>
    </row>
    <row customHeight="1" ht="15" hidden="1">
      <c r="A41" s="715" t="s">
        <v>199</v>
      </c>
      <c r="C41" s="0" t="s">
        <v>22</v>
      </c>
      <c r="D41" s="215" t="s">
        <v>710</v>
      </c>
      <c r="E41" s="717" t="s">
        <v>186</v>
      </c>
      <c r="F41" s="718"/>
      <c r="G41" s="719"/>
      <c r="H41" s="89" t="str">
        <f>IF(A41="","",INDEX(DIFFERENTIATION_UNMERGE_VD,MATCH(A41,DIFFERENTIATION_ID_DIFF,0)))</f>
        <v>Водоотведение</v>
      </c>
      <c r="I41" s="89"/>
      <c r="J41" s="89"/>
      <c r="K41" s="89"/>
      <c r="L41" s="89"/>
      <c r="M41" s="89"/>
      <c r="N41" s="89"/>
      <c r="O41" s="89"/>
      <c r="P41" s="89"/>
      <c r="Q41" s="89"/>
      <c r="R41" s="89"/>
      <c r="S41" s="720"/>
      <c r="T41" s="721"/>
      <c r="AE41" s="0" t="s">
        <v>22</v>
      </c>
      <c r="AG41" s="722" t="s">
        <v>702</v>
      </c>
      <c r="AH41" s="723">
        <v>3</v>
      </c>
    </row>
    <row customHeight="1" ht="15" hidden="1">
      <c r="D42" s="729"/>
      <c r="E42" s="717" t="s">
        <v>642</v>
      </c>
      <c r="F42" s="718"/>
      <c r="G42" s="719"/>
      <c r="H42" s="89" t="str">
        <f>IF(A41="","",INDEX(DIFFERENTIATION_UNMERGE_AREA,MATCH(A41,DIFFERENTIATION_ID_DIFF,0)))</f>
        <v>Территория 1</v>
      </c>
      <c r="I42" s="89"/>
      <c r="J42" s="89"/>
      <c r="K42" s="89"/>
      <c r="L42" s="89"/>
      <c r="M42" s="89"/>
      <c r="N42" s="89"/>
      <c r="O42" s="89"/>
      <c r="P42" s="89"/>
      <c r="Q42" s="89"/>
      <c r="R42" s="89"/>
      <c r="S42" s="720"/>
      <c r="T42" s="721"/>
    </row>
    <row customHeight="1" ht="15" hidden="1">
      <c r="D43" s="729"/>
      <c r="E43" s="717" t="s">
        <v>643</v>
      </c>
      <c r="F43" s="718"/>
      <c r="G43" s="719"/>
      <c r="H43" s="89" t="str">
        <f>IF(A41="","",INDEX(DIFFERENTIATION_UNMERGE_SYSTEM,MATCH(A41,DIFFERENTIATION_ID_DIFF,0)))</f>
        <v>Водоотведение (услуга по очистке сточных вод)</v>
      </c>
      <c r="I43" s="89"/>
      <c r="J43" s="89"/>
      <c r="K43" s="89"/>
      <c r="L43" s="89"/>
      <c r="M43" s="89"/>
      <c r="N43" s="89"/>
      <c r="O43" s="89"/>
      <c r="P43" s="89"/>
      <c r="Q43" s="89"/>
      <c r="R43" s="89"/>
      <c r="S43" s="720"/>
      <c r="T43" s="721"/>
    </row>
    <row customHeight="1" ht="24.75" hidden="1">
      <c r="D44" s="729"/>
      <c r="E44" s="725" t="s">
        <v>703</v>
      </c>
      <c r="F44" s="725"/>
      <c r="G44" s="725"/>
      <c r="H44" s="725"/>
      <c r="I44" s="725"/>
      <c r="J44" s="725"/>
      <c r="K44" s="725"/>
      <c r="L44" s="725"/>
      <c r="M44" s="725"/>
      <c r="N44" s="725"/>
      <c r="O44" s="725"/>
      <c r="P44" s="725"/>
      <c r="Q44" s="670">
        <f>SUMIF(T45:T46,"i",Q45:Q46)</f>
        <v>0</v>
      </c>
      <c r="R44" s="726"/>
      <c r="S44" s="298" t="s">
        <v>704</v>
      </c>
      <c r="T44" s="721" t="s">
        <v>705</v>
      </c>
      <c r="U44" s="136">
        <v>1</v>
      </c>
      <c r="V44" s="136" t="s">
        <v>653</v>
      </c>
    </row>
    <row customHeight="1" ht="11.25" hidden="1">
      <c r="D45" s="729"/>
      <c r="E45" s="330"/>
      <c r="F45" s="330">
        <v>0</v>
      </c>
      <c r="G45" s="330"/>
      <c r="H45" s="330"/>
      <c r="I45" s="330"/>
      <c r="J45" s="330"/>
      <c r="K45" s="330"/>
      <c r="L45" s="330"/>
      <c r="M45" s="330"/>
      <c r="N45" s="330"/>
      <c r="O45" s="330"/>
      <c r="P45" s="330"/>
      <c r="Q45" s="330"/>
      <c r="R45" s="330"/>
      <c r="S45" s="329"/>
      <c r="T45" s="727"/>
    </row>
    <row customHeight="1" ht="11.25" hidden="1">
      <c r="D46" s="729"/>
      <c r="E46" s="592" t="s">
        <v>22</v>
      </c>
      <c r="F46" s="167" t="s">
        <v>22</v>
      </c>
      <c r="G46" s="167" t="s">
        <v>708</v>
      </c>
      <c r="H46" s="176" t="s">
        <v>22</v>
      </c>
      <c r="I46" s="176"/>
      <c r="J46" s="176"/>
      <c r="K46" s="176"/>
      <c r="L46" s="176"/>
      <c r="M46" s="176"/>
      <c r="N46" s="176"/>
      <c r="O46" s="176"/>
      <c r="P46" s="176"/>
      <c r="Q46" s="176"/>
      <c r="R46" s="224"/>
      <c r="S46" s="730"/>
      <c r="T46" s="727"/>
    </row>
    <row customHeight="1" ht="24.75" hidden="1">
      <c r="D47" s="729"/>
      <c r="E47" s="725" t="s">
        <v>706</v>
      </c>
      <c r="F47" s="725"/>
      <c r="G47" s="725"/>
      <c r="H47" s="725"/>
      <c r="I47" s="725"/>
      <c r="J47" s="725"/>
      <c r="K47" s="725"/>
      <c r="L47" s="725"/>
      <c r="M47" s="725"/>
      <c r="N47" s="725"/>
      <c r="O47" s="725"/>
      <c r="P47" s="725"/>
      <c r="Q47" s="670">
        <f>SUMIF(T48:T49,"i",Q48:Q49)</f>
        <v>0</v>
      </c>
      <c r="R47" s="726"/>
      <c r="S47" s="298" t="s">
        <v>707</v>
      </c>
      <c r="T47" s="721" t="s">
        <v>705</v>
      </c>
      <c r="U47" s="136">
        <v>1</v>
      </c>
      <c r="V47" s="136" t="s">
        <v>653</v>
      </c>
    </row>
    <row customHeight="1" ht="11.25" hidden="1">
      <c r="D48" s="729"/>
      <c r="E48" s="330"/>
      <c r="F48" s="330">
        <v>0</v>
      </c>
      <c r="G48" s="330"/>
      <c r="H48" s="330"/>
      <c r="I48" s="330"/>
      <c r="J48" s="330"/>
      <c r="K48" s="330"/>
      <c r="L48" s="330"/>
      <c r="M48" s="330"/>
      <c r="N48" s="330"/>
      <c r="O48" s="330"/>
      <c r="P48" s="330"/>
      <c r="Q48" s="330"/>
      <c r="R48" s="330"/>
      <c r="S48" s="329"/>
      <c r="T48" s="727"/>
    </row>
    <row customHeight="1" ht="11.25" hidden="1">
      <c r="D49" s="731"/>
      <c r="E49" s="592" t="s">
        <v>22</v>
      </c>
      <c r="F49" s="167" t="s">
        <v>22</v>
      </c>
      <c r="G49" s="167" t="s">
        <v>708</v>
      </c>
      <c r="H49" s="176" t="s">
        <v>22</v>
      </c>
      <c r="I49" s="176"/>
      <c r="J49" s="176"/>
      <c r="K49" s="176"/>
      <c r="L49" s="176"/>
      <c r="M49" s="176"/>
      <c r="N49" s="176"/>
      <c r="O49" s="176"/>
      <c r="P49" s="176"/>
      <c r="Q49" s="176"/>
      <c r="R49" s="224"/>
      <c r="S49" s="730"/>
      <c r="T49" s="727"/>
    </row>
    <row customHeight="1" ht="19.95">
      <c r="D50" s="732"/>
      <c r="E50" s="732"/>
      <c r="F50" s="732"/>
      <c r="G50" s="732"/>
      <c r="H50" s="732"/>
      <c r="I50" s="732"/>
      <c r="J50" s="732"/>
      <c r="K50" s="732"/>
      <c r="L50" s="732"/>
      <c r="M50" s="732"/>
      <c r="N50" s="732"/>
      <c r="O50" s="732"/>
      <c r="P50" s="732"/>
      <c r="Q50" s="732"/>
      <c r="R50" s="732"/>
      <c r="S50" s="732"/>
      <c r="CF50" s="79">
        <v>19</v>
      </c>
    </row>
    <row customHeight="1" ht="11.549999999999999">
      <c r="CF51" s="79">
        <v>11</v>
      </c>
    </row>
    <row customHeight="1" ht="11.549999999999999">
      <c r="CF52" s="79">
        <v>11</v>
      </c>
    </row>
    <row customHeight="1" ht="11.549999999999999">
      <c r="CF53" s="79">
        <v>11</v>
      </c>
    </row>
    <row customHeight="1" ht="11.549999999999999">
      <c r="CF54" s="79">
        <v>11</v>
      </c>
    </row>
    <row customHeight="1" ht="11.549999999999999">
      <c r="CF55" s="79">
        <v>11</v>
      </c>
    </row>
    <row customHeight="1" ht="11.25" hidden="1">
      <c r="A56" s="733" t="s">
        <v>81</v>
      </c>
      <c r="B56" s="77">
        <v>0</v>
      </c>
      <c r="C56" s="79">
        <v>3</v>
      </c>
      <c r="D56" s="79">
        <v>0</v>
      </c>
      <c r="E56" s="79">
        <v>7</v>
      </c>
      <c r="F56" s="79">
        <v>7</v>
      </c>
      <c r="G56" s="79">
        <v>29</v>
      </c>
      <c r="H56" s="79">
        <v>3</v>
      </c>
      <c r="I56" s="79">
        <v>5</v>
      </c>
      <c r="J56" s="79">
        <v>24</v>
      </c>
      <c r="K56" s="79">
        <v>24</v>
      </c>
      <c r="L56" s="79">
        <v>3</v>
      </c>
      <c r="M56" s="79">
        <v>6</v>
      </c>
      <c r="N56" s="79">
        <v>25</v>
      </c>
      <c r="O56" s="79">
        <v>18</v>
      </c>
      <c r="P56" s="79">
        <v>18</v>
      </c>
      <c r="Q56" s="79">
        <v>18</v>
      </c>
      <c r="R56" s="79">
        <v>18</v>
      </c>
      <c r="S56" s="79">
        <v>93</v>
      </c>
      <c r="T56" s="79">
        <v>10</v>
      </c>
      <c r="U56" s="138">
        <v>10</v>
      </c>
      <c r="V56" s="138">
        <v>11</v>
      </c>
      <c r="W56" s="77">
        <v>10</v>
      </c>
      <c r="X56" s="77">
        <v>10</v>
      </c>
      <c r="Y56" s="77">
        <v>10</v>
      </c>
      <c r="Z56" s="77">
        <v>10</v>
      </c>
      <c r="AA56" s="77">
        <v>10</v>
      </c>
      <c r="AB56" s="79">
        <v>8</v>
      </c>
      <c r="AC56" s="79">
        <v>8</v>
      </c>
      <c r="AD56" s="79">
        <v>8</v>
      </c>
      <c r="AE56" s="79">
        <v>8</v>
      </c>
      <c r="AF56" s="79">
        <v>8</v>
      </c>
      <c r="AG56" s="79">
        <v>8</v>
      </c>
      <c r="AH56" s="79">
        <v>8</v>
      </c>
      <c r="AI56" s="79">
        <v>8</v>
      </c>
      <c r="AJ56" s="79">
        <v>8</v>
      </c>
      <c r="AK56" s="79">
        <v>8</v>
      </c>
      <c r="AL56" s="79">
        <v>8</v>
      </c>
      <c r="AM56" s="79">
        <v>8</v>
      </c>
      <c r="AN56" s="79">
        <v>8</v>
      </c>
      <c r="AO56" s="79">
        <v>8</v>
      </c>
      <c r="AP56" s="79">
        <v>8</v>
      </c>
      <c r="AQ56" s="79">
        <v>8</v>
      </c>
      <c r="AR56" s="79">
        <v>8</v>
      </c>
      <c r="AS56" s="79">
        <v>8</v>
      </c>
      <c r="AT56" s="79">
        <v>8</v>
      </c>
      <c r="AU56" s="79">
        <v>8</v>
      </c>
      <c r="AV56" s="79">
        <v>8</v>
      </c>
      <c r="AW56" s="79">
        <v>8</v>
      </c>
      <c r="AX56" s="79">
        <v>8</v>
      </c>
      <c r="AY56" s="79">
        <v>8</v>
      </c>
      <c r="AZ56" s="79">
        <v>8</v>
      </c>
      <c r="BA56" s="79">
        <v>8</v>
      </c>
      <c r="BB56" s="79">
        <v>8</v>
      </c>
      <c r="BC56" s="79">
        <v>8</v>
      </c>
      <c r="BD56" s="79">
        <v>8</v>
      </c>
      <c r="BE56" s="79">
        <v>8</v>
      </c>
      <c r="BF56" s="79">
        <v>8</v>
      </c>
      <c r="BG56" s="79">
        <v>8</v>
      </c>
      <c r="BH56" s="79">
        <v>8</v>
      </c>
      <c r="BI56" s="79">
        <v>8</v>
      </c>
      <c r="BJ56" s="79">
        <v>8</v>
      </c>
      <c r="BK56" s="79">
        <v>8</v>
      </c>
      <c r="BL56" s="79">
        <v>8</v>
      </c>
      <c r="BM56" s="79">
        <v>8</v>
      </c>
      <c r="BN56" s="79">
        <v>8</v>
      </c>
      <c r="BO56" s="79">
        <v>8</v>
      </c>
      <c r="BP56" s="79">
        <v>8</v>
      </c>
      <c r="BQ56" s="79">
        <v>8</v>
      </c>
      <c r="BR56" s="79">
        <v>8</v>
      </c>
      <c r="BS56" s="79">
        <v>8</v>
      </c>
      <c r="BT56" s="79">
        <v>8</v>
      </c>
      <c r="BU56" s="79">
        <v>8</v>
      </c>
      <c r="BV56" s="79">
        <v>8</v>
      </c>
      <c r="BW56" s="79">
        <v>8</v>
      </c>
      <c r="BX56" s="79">
        <v>8</v>
      </c>
      <c r="BY56" s="79">
        <v>8</v>
      </c>
      <c r="BZ56" s="79">
        <v>8</v>
      </c>
      <c r="CA56" s="79">
        <v>8</v>
      </c>
      <c r="CB56" s="79">
        <v>8</v>
      </c>
      <c r="CC56" s="79">
        <v>8</v>
      </c>
      <c r="CD56" s="79">
        <v>8</v>
      </c>
      <c r="CE56" s="79">
        <v>8</v>
      </c>
      <c r="CF56" s="79">
        <v>11</v>
      </c>
    </row>
  </sheetData>
  <sheetProtection formatColumns="0" formatRows="0" autoFilter="0" sort="0" insertRows="0" insertColumns="1" deleteRows="0" deleteColumns="0"/>
  <mergeCells count="64">
    <mergeCell ref="E5:K5"/>
    <mergeCell ref="E6:K6"/>
    <mergeCell ref="E9:R9"/>
    <mergeCell ref="S9:S10"/>
    <mergeCell ref="E10:F10"/>
    <mergeCell ref="H10:I10"/>
    <mergeCell ref="L10:M10"/>
    <mergeCell ref="D14:D22"/>
    <mergeCell ref="H14:R14"/>
    <mergeCell ref="H15:R15"/>
    <mergeCell ref="H16:R16"/>
    <mergeCell ref="E54:R54"/>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742A45-FF3F-7BFC-54A7-0.34C679FE}" mc:Ignorable="x14ac xr xr2 xr3">
  <sheetPr>
    <tabColor theme="9" tint="-0.25"/>
  </sheetPr>
  <dimension ref="A1:AN204"/>
  <sheetViews>
    <sheetView topLeftCell="A1" showGridLines="0" zoomScale="90" workbookViewId="0">
      <selection activeCell="P9" sqref="P9"/>
    </sheetView>
  </sheetViews>
  <sheetFormatPr defaultColWidth="9.140625" customHeight="1" defaultRowHeight="11.25"/>
  <cols>
    <col min="1" max="5" style="4219" width="10.7109375" hidden="1" customWidth="1"/>
    <col min="6" max="6" style="4219" width="16.8515625" hidden="1" customWidth="1"/>
    <col min="7" max="7" style="4219" width="5.57421875" hidden="1" customWidth="1"/>
    <col min="8" max="8" style="4219" width="3.00390625" customWidth="1"/>
    <col min="9" max="9" style="4219" width="7.00390625" customWidth="1"/>
    <col min="10" max="10" style="4219" width="56.00390625" customWidth="1"/>
    <col min="11" max="11" style="4219" width="10.00390625" customWidth="1"/>
    <col min="12" max="12" style="4219" width="40.57421875" hidden="1" customWidth="1"/>
    <col min="13" max="13" style="4219" width="40.7109375" customWidth="1"/>
    <col min="14" max="16" style="4219" width="40.57421875" customWidth="1"/>
    <col min="17" max="17" style="4219" width="9.7109375" hidden="1" customWidth="1"/>
    <col min="18" max="18" style="4219" width="102.00390625" customWidth="1"/>
    <col min="19" max="19" style="4219" width="9.00390625" customWidth="1"/>
    <col min="20" max="20" style="4219" width="5.00390625" customWidth="1"/>
    <col min="21" max="25" style="4219" width="3.00390625" customWidth="1"/>
    <col min="26" max="26" style="4219" width="10.00390625" customWidth="1"/>
    <col min="27" max="27" style="4219" width="34.00390625" customWidth="1"/>
    <col min="28" max="28" style="4219" width="9.00390625" customWidth="1"/>
    <col min="29" max="39" style="4219" width="8.00390625" customWidth="1"/>
    <col min="40" max="40" style="4219" width="5.421875" hidden="1" customWidth="1"/>
  </cols>
  <sheetData>
    <row customHeight="1" ht="33.75" hidden="1">
      <c r="L1" s="100">
        <v>4</v>
      </c>
      <c r="M1" s="100">
        <v>4</v>
      </c>
      <c r="N1" s="100">
        <v>4</v>
      </c>
      <c r="O1" s="100">
        <v>4</v>
      </c>
      <c r="P1" s="100">
        <v>4</v>
      </c>
      <c r="AN1" s="100" t="s">
        <v>14</v>
      </c>
    </row>
    <row customHeight="1" ht="78.75" hidden="1">
      <c r="B2" s="734" t="s">
        <v>711</v>
      </c>
      <c r="C2" s="734" t="s">
        <v>712</v>
      </c>
      <c r="D2" s="735" t="s">
        <v>713</v>
      </c>
      <c r="E2" s="736">
        <f>RIGHT(I2,LEN(I2)-SEARCH("#",SUBSTITUTE(I2,".","#",LEN(I2)-LEN(SUBSTITUTE(I2,".","")))))</f>
      </c>
      <c r="F2" s="736">
        <f>J2</f>
        <v>0</v>
      </c>
      <c r="I2" s="208"/>
      <c r="J2" s="154"/>
      <c r="K2" s="83" t="s">
        <v>634</v>
      </c>
      <c r="L2" s="471"/>
      <c r="M2" s="471"/>
      <c r="N2" s="471"/>
      <c r="O2" s="471"/>
      <c r="P2" s="471"/>
      <c r="R2" s="450" t="s">
        <v>635</v>
      </c>
      <c r="AN2" s="100">
        <v>0</v>
      </c>
    </row>
    <row customHeight="1" ht="11.25" hidden="1">
      <c r="E3" s="737" t="s">
        <v>714</v>
      </c>
      <c r="L3" s="79">
        <f>0</f>
        <v>0</v>
      </c>
      <c r="M3" s="79">
        <v>1</v>
      </c>
      <c r="N3" s="79">
        <f>0</f>
        <v>0</v>
      </c>
      <c r="O3" s="79">
        <f>0</f>
        <v>0</v>
      </c>
      <c r="P3" s="79">
        <f>0</f>
        <v>0</v>
      </c>
      <c r="AN3" s="79">
        <v>0</v>
      </c>
    </row>
    <row customHeight="1" ht="11.25" hidden="1">
      <c r="R4" s="77">
        <v>4</v>
      </c>
      <c r="AN4" s="77">
        <v>0</v>
      </c>
    </row>
    <row customHeight="1" ht="11.549999999999999">
      <c r="AN5" s="79">
        <v>11</v>
      </c>
    </row>
    <row customHeight="1" ht="57.75">
      <c r="I6" s="286" t="s">
        <v>715</v>
      </c>
      <c r="J6" s="286"/>
      <c r="K6" s="286"/>
      <c r="L6" s="286"/>
      <c r="M6" s="286"/>
      <c r="N6" s="286"/>
      <c r="O6" s="286"/>
      <c r="P6" s="286"/>
      <c r="AN6" s="79">
        <v>55</v>
      </c>
    </row>
    <row customHeight="1" ht="25.2">
      <c r="I7" s="287" t="str">
        <f>IF(org=0,"Не определено",org)</f>
        <v>ГУП СК "Ставрополькрайводоканал"</v>
      </c>
      <c r="J7" s="287"/>
      <c r="K7" s="287"/>
      <c r="L7" s="287"/>
      <c r="M7" s="287"/>
      <c r="N7" s="287"/>
      <c r="O7" s="287"/>
      <c r="P7" s="287"/>
      <c r="AN7" s="79">
        <v>24</v>
      </c>
    </row>
    <row customHeight="1" ht="11.549999999999999">
      <c r="N8" s="0" t="s">
        <v>22</v>
      </c>
      <c r="O8" s="0" t="s">
        <v>22</v>
      </c>
      <c r="P8" s="0" t="s">
        <v>22</v>
      </c>
      <c r="AN8" s="79">
        <v>11</v>
      </c>
    </row>
    <row customHeight="1" ht="30" hidden="1">
      <c r="L9" s="662"/>
      <c r="M9" s="662" t="s">
        <v>195</v>
      </c>
      <c r="N9" s="662" t="s">
        <v>202</v>
      </c>
      <c r="O9" s="662" t="s">
        <v>205</v>
      </c>
      <c r="P9" s="662" t="s">
        <v>199</v>
      </c>
      <c r="AN9" s="138">
        <v>1</v>
      </c>
    </row>
    <row customHeight="1" ht="11.549999999999999">
      <c r="E10" s="738" t="s">
        <v>716</v>
      </c>
      <c r="I10" s="663"/>
      <c r="J10" s="664" t="s">
        <v>186</v>
      </c>
      <c r="K10" s="665"/>
      <c r="L10" s="666" t="str">
        <f>IF(L9="","",INDEX(DIFFERENTIATION_UNMERGE_VD,MATCH(L9,DIFFERENTIATION_ID_DIFF,0)))</f>
        <v/>
      </c>
      <c r="M10" s="666" t="str">
        <f>IF(M9="","",INDEX(DIFFERENTIATION_UNMERGE_VD,MATCH(M9,DIFFERENTIATION_ID_DIFF,0)))</f>
        <v>Водоотведение</v>
      </c>
      <c r="N10" s="666" t="str">
        <f>IF(N9="","",INDEX(DIFFERENTIATION_UNMERGE_VD,MATCH(N9,DIFFERENTIATION_ID_DIFF,0)))</f>
        <v>Водоотведение</v>
      </c>
      <c r="O10" s="666" t="str">
        <f>IF(O9="","",INDEX(DIFFERENTIATION_UNMERGE_VD,MATCH(O9,DIFFERENTIATION_ID_DIFF,0)))</f>
        <v>Подключение (технологическое присоединение) к централизованной системе водоотведения</v>
      </c>
      <c r="P10" s="666" t="str">
        <f>IF(P9="","",INDEX(DIFFERENTIATION_UNMERGE_VD,MATCH(P9,DIFFERENTIATION_ID_DIFF,0)))</f>
        <v>Водоотведение</v>
      </c>
      <c r="R10" s="152" t="s">
        <v>379</v>
      </c>
      <c r="AN10" s="79">
        <v>11</v>
      </c>
    </row>
    <row customHeight="1" ht="11.549999999999999">
      <c r="E11" s="738" t="s">
        <v>717</v>
      </c>
      <c r="I11" s="663"/>
      <c r="J11" s="664" t="s">
        <v>642</v>
      </c>
      <c r="K11" s="665"/>
      <c r="L11" s="666" t="str">
        <f>IF(L9="","",INDEX(DIFFERENTIATION_UNMERGE_AREA,MATCH(L9,DIFFERENTIATION_ID_DIFF,0)))</f>
        <v/>
      </c>
      <c r="M11" s="666" t="str">
        <f>IF(M9="","",INDEX(DIFFERENTIATION_UNMERGE_AREA,MATCH(M9,DIFFERENTIATION_ID_DIFF,0)))</f>
        <v>Территория 1</v>
      </c>
      <c r="N11" s="666" t="str">
        <f>IF(N9="","",INDEX(DIFFERENTIATION_UNMERGE_AREA,MATCH(N9,DIFFERENTIATION_ID_DIFF,0)))</f>
        <v>Территория 2</v>
      </c>
      <c r="O11" s="666" t="str">
        <f>IF(O9="","",INDEX(DIFFERENTIATION_UNMERGE_AREA,MATCH(O9,DIFFERENTIATION_ID_DIFF,0)))</f>
        <v>Территория 1</v>
      </c>
      <c r="P11" s="666" t="str">
        <f>IF(P9="","",INDEX(DIFFERENTIATION_UNMERGE_AREA,MATCH(P9,DIFFERENTIATION_ID_DIFF,0)))</f>
        <v>Территория 1</v>
      </c>
      <c r="R11" s="152"/>
      <c r="AN11" s="79">
        <v>11</v>
      </c>
    </row>
    <row customHeight="1" ht="11.549999999999999">
      <c r="E12" s="738" t="s">
        <v>718</v>
      </c>
      <c r="I12" s="739"/>
      <c r="J12" s="664" t="s">
        <v>643</v>
      </c>
      <c r="K12" s="665"/>
      <c r="L12" s="666" t="str">
        <f>IF(L9="","",INDEX(DIFFERENTIATION_UNMERGE_SYSTEM,MATCH(L9,DIFFERENTIATION_ID_DIFF,0)))</f>
        <v/>
      </c>
      <c r="M12" s="666" t="str">
        <f>IF(M9="","",INDEX(DIFFERENTIATION_UNMERGE_SYSTEM,MATCH(M9,DIFFERENTIATION_ID_DIFF,0)))</f>
        <v>Потребители Ставропольского края</v>
      </c>
      <c r="N12" s="666" t="str">
        <f>IF(N9="","",INDEX(DIFFERENTIATION_UNMERGE_SYSTEM,MATCH(N9,DIFFERENTIATION_ID_DIFF,0)))</f>
        <v>Потребители, осуществляющие деятельность в сфере водоотведения (Карачаево-Черкесская Республика)</v>
      </c>
      <c r="O12" s="666" t="str">
        <f>IF(O9="","",INDEX(DIFFERENTIATION_UNMERGE_SYSTEM,MATCH(O9,DIFFERENTIATION_ID_DIFF,0)))</f>
        <v>Подключение к централизованным системам водоотведения ГУП СК "Ставрополькрайводоканал"</v>
      </c>
      <c r="P12" s="666" t="str">
        <f>IF(P9="","",INDEX(DIFFERENTIATION_UNMERGE_SYSTEM,MATCH(P9,DIFFERENTIATION_ID_DIFF,0)))</f>
        <v>Водоотведение (услуга по очистке сточных вод)</v>
      </c>
      <c r="R12" s="152"/>
      <c r="AN12" s="79">
        <v>11</v>
      </c>
    </row>
    <row customHeight="1" ht="11.549999999999999">
      <c r="E13" s="738" t="s">
        <v>719</v>
      </c>
      <c r="F13" s="738" t="s">
        <v>720</v>
      </c>
      <c r="I13" s="667" t="s">
        <v>378</v>
      </c>
      <c r="J13" s="668"/>
      <c r="K13" s="668"/>
      <c r="L13" s="664"/>
      <c r="M13" s="740"/>
      <c r="N13" s="664"/>
      <c r="O13" s="664"/>
      <c r="P13" s="664"/>
      <c r="R13" s="152"/>
      <c r="AN13" s="79">
        <v>11</v>
      </c>
    </row>
    <row customHeight="1" ht="24">
      <c r="I14" s="152" t="s">
        <v>87</v>
      </c>
      <c r="J14" s="152" t="s">
        <v>380</v>
      </c>
      <c r="K14" s="152" t="s">
        <v>644</v>
      </c>
      <c r="L14" s="84" t="s">
        <v>381</v>
      </c>
      <c r="M14" s="152" t="s">
        <v>381</v>
      </c>
      <c r="N14" s="84" t="s">
        <v>381</v>
      </c>
      <c r="O14" s="84" t="s">
        <v>381</v>
      </c>
      <c r="P14" s="84" t="s">
        <v>381</v>
      </c>
      <c r="R14" s="152"/>
      <c r="AN14" s="79">
        <v>23</v>
      </c>
    </row>
    <row customHeight="1" ht="24">
      <c r="B15" s="734" t="s">
        <v>721</v>
      </c>
      <c r="C15" s="734" t="s">
        <v>722</v>
      </c>
      <c r="D15" s="735" t="s">
        <v>723</v>
      </c>
      <c r="E15" s="736" t="s">
        <v>724</v>
      </c>
      <c r="F15" s="736" t="s">
        <v>724</v>
      </c>
      <c r="G15" s="138" t="s">
        <v>672</v>
      </c>
      <c r="I15" s="741">
        <v>1</v>
      </c>
      <c r="J15" s="298" t="s">
        <v>725</v>
      </c>
      <c r="K15" s="152" t="s">
        <v>384</v>
      </c>
      <c r="L15" s="742"/>
      <c r="M15" s="440"/>
      <c r="N15" s="742"/>
      <c r="O15" s="742"/>
      <c r="P15" s="742"/>
      <c r="Q15" s="743" t="s">
        <v>726</v>
      </c>
      <c r="R15" s="450" t="s">
        <v>727</v>
      </c>
      <c r="S15" s="743" t="s">
        <v>726</v>
      </c>
      <c r="AN15" s="79">
        <v>23</v>
      </c>
    </row>
    <row customHeight="1" ht="35.699999999999996">
      <c r="B16" s="734" t="s">
        <v>728</v>
      </c>
      <c r="C16" s="734" t="s">
        <v>729</v>
      </c>
      <c r="D16" s="735" t="s">
        <v>713</v>
      </c>
      <c r="E16" s="736" t="s">
        <v>724</v>
      </c>
      <c r="F16" s="736" t="s">
        <v>724</v>
      </c>
      <c r="I16" s="744">
        <v>2</v>
      </c>
      <c r="J16" s="309" t="s">
        <v>730</v>
      </c>
      <c r="K16" s="291" t="s">
        <v>634</v>
      </c>
      <c r="L16" s="745"/>
      <c r="M16" s="746"/>
      <c r="N16" s="745"/>
      <c r="O16" s="745"/>
      <c r="P16" s="745"/>
      <c r="Q16" s="743" t="s">
        <v>726</v>
      </c>
      <c r="R16" s="450" t="s">
        <v>731</v>
      </c>
      <c r="S16" s="743" t="s">
        <v>726</v>
      </c>
      <c r="AN16" s="79">
        <v>34</v>
      </c>
    </row>
    <row customHeight="1" ht="17.25" hidden="1">
      <c r="I17" s="153" t="s">
        <v>732</v>
      </c>
      <c r="J17" s="688"/>
      <c r="K17" s="153"/>
      <c r="L17" s="689"/>
      <c r="M17" s="689"/>
      <c r="N17" s="689"/>
      <c r="O17" s="689"/>
      <c r="P17" s="689"/>
      <c r="R17" s="545"/>
      <c r="AN17" s="138">
        <v>1</v>
      </c>
    </row>
    <row customHeight="1" ht="24">
      <c r="I18" s="680"/>
      <c r="J18" s="237" t="s">
        <v>680</v>
      </c>
      <c r="K18" s="681"/>
      <c r="L18" s="747"/>
      <c r="M18" s="682"/>
      <c r="N18" s="747"/>
      <c r="O18" s="747"/>
      <c r="P18" s="747"/>
      <c r="R18" s="450" t="s">
        <v>681</v>
      </c>
      <c r="AN18" s="100">
        <v>23</v>
      </c>
    </row>
    <row customHeight="1" ht="19.95">
      <c r="B19" s="734" t="s">
        <v>733</v>
      </c>
      <c r="C19" s="734" t="s">
        <v>734</v>
      </c>
      <c r="D19" s="735" t="s">
        <v>713</v>
      </c>
      <c r="E19" s="736" t="s">
        <v>724</v>
      </c>
      <c r="F19" s="736" t="s">
        <v>724</v>
      </c>
      <c r="I19" s="748">
        <v>3</v>
      </c>
      <c r="J19" s="298" t="s">
        <v>734</v>
      </c>
      <c r="K19" s="142" t="s">
        <v>634</v>
      </c>
      <c r="L19" s="749"/>
      <c r="M19" s="669"/>
      <c r="N19" s="749"/>
      <c r="O19" s="749"/>
      <c r="P19" s="749"/>
      <c r="R19" s="450" t="s">
        <v>735</v>
      </c>
      <c r="AN19" s="79">
        <v>19</v>
      </c>
    </row>
    <row customHeight="1" ht="77.7">
      <c r="B20" s="734" t="s">
        <v>736</v>
      </c>
      <c r="C20" s="734" t="s">
        <v>737</v>
      </c>
      <c r="D20" s="735" t="s">
        <v>713</v>
      </c>
      <c r="E20" s="736" t="s">
        <v>724</v>
      </c>
      <c r="F20" s="736" t="s">
        <v>724</v>
      </c>
      <c r="I20" s="748">
        <v>4</v>
      </c>
      <c r="J20" s="298" t="s">
        <v>738</v>
      </c>
      <c r="K20" s="142" t="s">
        <v>677</v>
      </c>
      <c r="L20" s="749"/>
      <c r="M20" s="669"/>
      <c r="N20" s="749"/>
      <c r="O20" s="749"/>
      <c r="P20" s="749"/>
      <c r="R20" s="450"/>
      <c r="AN20" s="79">
        <v>74</v>
      </c>
    </row>
    <row customHeight="1" ht="35.699999999999996">
      <c r="B21" s="734" t="s">
        <v>739</v>
      </c>
      <c r="C21" s="734" t="s">
        <v>740</v>
      </c>
      <c r="D21" s="735" t="s">
        <v>713</v>
      </c>
      <c r="E21" s="736" t="s">
        <v>724</v>
      </c>
      <c r="F21" s="736" t="s">
        <v>724</v>
      </c>
      <c r="I21" s="748">
        <v>5</v>
      </c>
      <c r="J21" s="298" t="s">
        <v>741</v>
      </c>
      <c r="K21" s="142" t="s">
        <v>677</v>
      </c>
      <c r="L21" s="749"/>
      <c r="M21" s="669"/>
      <c r="N21" s="749"/>
      <c r="O21" s="749"/>
      <c r="P21" s="749"/>
      <c r="R21" s="450" t="s">
        <v>735</v>
      </c>
      <c r="AN21" s="79">
        <v>34</v>
      </c>
    </row>
    <row customHeight="1" ht="48.29999999999999">
      <c r="B22" s="734" t="s">
        <v>742</v>
      </c>
      <c r="C22" s="734" t="s">
        <v>743</v>
      </c>
      <c r="D22" s="735" t="s">
        <v>713</v>
      </c>
      <c r="E22" s="736" t="s">
        <v>724</v>
      </c>
      <c r="F22" s="736" t="s">
        <v>724</v>
      </c>
      <c r="I22" s="748">
        <v>6</v>
      </c>
      <c r="J22" s="298" t="s">
        <v>744</v>
      </c>
      <c r="K22" s="142" t="s">
        <v>677</v>
      </c>
      <c r="L22" s="749"/>
      <c r="M22" s="669"/>
      <c r="N22" s="749"/>
      <c r="O22" s="749"/>
      <c r="P22" s="749"/>
      <c r="R22" s="450" t="s">
        <v>745</v>
      </c>
      <c r="AN22" s="79">
        <v>46</v>
      </c>
    </row>
    <row customHeight="1" ht="19.95">
      <c r="B23" s="734" t="s">
        <v>746</v>
      </c>
      <c r="C23" s="734" t="s">
        <v>747</v>
      </c>
      <c r="D23" s="735" t="s">
        <v>713</v>
      </c>
      <c r="E23" s="736" t="s">
        <v>724</v>
      </c>
      <c r="F23" s="736" t="s">
        <v>724</v>
      </c>
      <c r="I23" s="748" t="s">
        <v>748</v>
      </c>
      <c r="J23" s="622" t="s">
        <v>749</v>
      </c>
      <c r="K23" s="142" t="s">
        <v>677</v>
      </c>
      <c r="L23" s="749"/>
      <c r="M23" s="669"/>
      <c r="N23" s="749"/>
      <c r="O23" s="749"/>
      <c r="P23" s="749"/>
      <c r="R23" s="450" t="s">
        <v>735</v>
      </c>
      <c r="AN23" s="79">
        <v>19</v>
      </c>
    </row>
    <row customHeight="1" ht="19.95">
      <c r="B24" s="734" t="s">
        <v>750</v>
      </c>
      <c r="C24" s="734" t="s">
        <v>751</v>
      </c>
      <c r="D24" s="735" t="s">
        <v>713</v>
      </c>
      <c r="E24" s="736" t="s">
        <v>724</v>
      </c>
      <c r="F24" s="736" t="s">
        <v>724</v>
      </c>
      <c r="I24" s="748" t="s">
        <v>752</v>
      </c>
      <c r="J24" s="622" t="s">
        <v>753</v>
      </c>
      <c r="K24" s="142" t="s">
        <v>677</v>
      </c>
      <c r="L24" s="749"/>
      <c r="M24" s="669"/>
      <c r="N24" s="749"/>
      <c r="O24" s="749"/>
      <c r="P24" s="749"/>
      <c r="R24" s="450"/>
      <c r="AN24" s="79">
        <v>19</v>
      </c>
    </row>
    <row customHeight="1" ht="24">
      <c r="B25" s="734" t="s">
        <v>754</v>
      </c>
      <c r="C25" s="734" t="s">
        <v>755</v>
      </c>
      <c r="D25" s="735" t="s">
        <v>713</v>
      </c>
      <c r="E25" s="736" t="s">
        <v>724</v>
      </c>
      <c r="F25" s="736" t="s">
        <v>724</v>
      </c>
      <c r="I25" s="748" t="s">
        <v>756</v>
      </c>
      <c r="J25" s="622" t="s">
        <v>757</v>
      </c>
      <c r="K25" s="142" t="s">
        <v>677</v>
      </c>
      <c r="L25" s="749"/>
      <c r="M25" s="669"/>
      <c r="N25" s="749"/>
      <c r="O25" s="749"/>
      <c r="P25" s="749"/>
      <c r="R25" s="450"/>
      <c r="AN25" s="79">
        <v>23</v>
      </c>
    </row>
    <row customHeight="1" ht="24">
      <c r="B26" s="734" t="s">
        <v>758</v>
      </c>
      <c r="C26" s="734" t="s">
        <v>759</v>
      </c>
      <c r="D26" s="735" t="s">
        <v>713</v>
      </c>
      <c r="E26" s="736" t="s">
        <v>724</v>
      </c>
      <c r="F26" s="736" t="s">
        <v>724</v>
      </c>
      <c r="I26" s="748">
        <v>7</v>
      </c>
      <c r="J26" s="298" t="s">
        <v>759</v>
      </c>
      <c r="K26" s="142" t="s">
        <v>760</v>
      </c>
      <c r="L26" s="749"/>
      <c r="M26" s="669"/>
      <c r="N26" s="749"/>
      <c r="O26" s="749"/>
      <c r="P26" s="749"/>
      <c r="R26" s="450"/>
      <c r="AN26" s="79">
        <v>23</v>
      </c>
    </row>
    <row customHeight="1" ht="24">
      <c r="B27" s="734" t="s">
        <v>761</v>
      </c>
      <c r="C27" s="734" t="s">
        <v>762</v>
      </c>
      <c r="D27" s="735" t="s">
        <v>713</v>
      </c>
      <c r="E27" s="736" t="s">
        <v>724</v>
      </c>
      <c r="F27" s="736" t="s">
        <v>724</v>
      </c>
      <c r="I27" s="748">
        <v>8</v>
      </c>
      <c r="J27" s="298" t="s">
        <v>762</v>
      </c>
      <c r="K27" s="142" t="s">
        <v>682</v>
      </c>
      <c r="L27" s="749"/>
      <c r="M27" s="669"/>
      <c r="N27" s="749"/>
      <c r="O27" s="749"/>
      <c r="P27" s="749"/>
      <c r="R27" s="450"/>
      <c r="AN27" s="79">
        <v>23</v>
      </c>
    </row>
    <row customHeight="1" ht="35.699999999999996">
      <c r="B28" s="734" t="s">
        <v>763</v>
      </c>
      <c r="C28" s="734" t="s">
        <v>764</v>
      </c>
      <c r="D28" s="735" t="s">
        <v>713</v>
      </c>
      <c r="E28" s="736" t="s">
        <v>724</v>
      </c>
      <c r="F28" s="736" t="s">
        <v>724</v>
      </c>
      <c r="I28" s="750">
        <v>9</v>
      </c>
      <c r="J28" s="298" t="s">
        <v>765</v>
      </c>
      <c r="K28" s="142" t="s">
        <v>638</v>
      </c>
      <c r="L28" s="749"/>
      <c r="M28" s="669"/>
      <c r="N28" s="749"/>
      <c r="O28" s="749"/>
      <c r="P28" s="749"/>
      <c r="R28" s="450"/>
      <c r="AN28" s="79">
        <v>34</v>
      </c>
    </row>
    <row customHeight="1" ht="35.699999999999996">
      <c r="B29" s="734" t="s">
        <v>766</v>
      </c>
      <c r="C29" s="734" t="s">
        <v>767</v>
      </c>
      <c r="D29" s="735" t="s">
        <v>713</v>
      </c>
      <c r="E29" s="736" t="s">
        <v>724</v>
      </c>
      <c r="F29" s="736" t="s">
        <v>724</v>
      </c>
      <c r="I29" s="750">
        <v>10</v>
      </c>
      <c r="J29" s="298" t="s">
        <v>768</v>
      </c>
      <c r="K29" s="142" t="s">
        <v>638</v>
      </c>
      <c r="L29" s="749"/>
      <c r="M29" s="669"/>
      <c r="N29" s="749"/>
      <c r="O29" s="749"/>
      <c r="P29" s="749"/>
      <c r="R29" s="450"/>
      <c r="AN29" s="79">
        <v>34</v>
      </c>
    </row>
    <row customHeight="1" ht="24">
      <c r="B30" s="734" t="s">
        <v>769</v>
      </c>
      <c r="C30" s="734" t="s">
        <v>770</v>
      </c>
      <c r="D30" s="735" t="s">
        <v>713</v>
      </c>
      <c r="E30" s="736" t="s">
        <v>724</v>
      </c>
      <c r="F30" s="736" t="s">
        <v>724</v>
      </c>
      <c r="I30" s="750">
        <v>11</v>
      </c>
      <c r="J30" s="298" t="s">
        <v>770</v>
      </c>
      <c r="K30" s="142" t="s">
        <v>683</v>
      </c>
      <c r="L30" s="751"/>
      <c r="M30" s="423"/>
      <c r="N30" s="751"/>
      <c r="O30" s="751"/>
      <c r="P30" s="751"/>
      <c r="R30" s="450"/>
      <c r="AN30" s="79">
        <v>23</v>
      </c>
    </row>
    <row customHeight="1" ht="24">
      <c r="B31" s="734" t="s">
        <v>771</v>
      </c>
      <c r="C31" s="734" t="s">
        <v>772</v>
      </c>
      <c r="D31" s="735" t="s">
        <v>713</v>
      </c>
      <c r="E31" s="736" t="s">
        <v>724</v>
      </c>
      <c r="F31" s="736" t="s">
        <v>724</v>
      </c>
      <c r="I31" s="750">
        <v>12</v>
      </c>
      <c r="J31" s="298" t="s">
        <v>772</v>
      </c>
      <c r="K31" s="142" t="s">
        <v>683</v>
      </c>
      <c r="L31" s="751"/>
      <c r="M31" s="423"/>
      <c r="N31" s="751"/>
      <c r="O31" s="751"/>
      <c r="P31" s="751"/>
      <c r="R31" s="450"/>
      <c r="AN31" s="79">
        <v>23</v>
      </c>
    </row>
    <row customHeight="1" ht="48.29999999999999">
      <c r="B32" s="734" t="s">
        <v>773</v>
      </c>
      <c r="C32" s="734" t="s">
        <v>774</v>
      </c>
      <c r="D32" s="735" t="s">
        <v>713</v>
      </c>
      <c r="E32" s="736" t="s">
        <v>724</v>
      </c>
      <c r="F32" s="736" t="s">
        <v>724</v>
      </c>
      <c r="I32" s="750">
        <v>13</v>
      </c>
      <c r="J32" s="298" t="s">
        <v>775</v>
      </c>
      <c r="K32" s="142" t="s">
        <v>693</v>
      </c>
      <c r="L32" s="749"/>
      <c r="M32" s="669"/>
      <c r="N32" s="749"/>
      <c r="O32" s="749"/>
      <c r="P32" s="749"/>
      <c r="R32" s="450" t="s">
        <v>735</v>
      </c>
      <c r="AN32" s="79">
        <v>46</v>
      </c>
    </row>
    <row customHeight="1" ht="48.29999999999999">
      <c r="B33" s="734" t="s">
        <v>776</v>
      </c>
      <c r="C33" s="734" t="s">
        <v>777</v>
      </c>
      <c r="D33" s="735" t="s">
        <v>713</v>
      </c>
      <c r="E33" s="736" t="s">
        <v>724</v>
      </c>
      <c r="F33" s="736" t="s">
        <v>724</v>
      </c>
      <c r="I33" s="750">
        <v>14</v>
      </c>
      <c r="J33" s="309" t="s">
        <v>778</v>
      </c>
      <c r="K33" s="288" t="s">
        <v>779</v>
      </c>
      <c r="L33" s="749"/>
      <c r="M33" s="669"/>
      <c r="N33" s="749"/>
      <c r="O33" s="749"/>
      <c r="P33" s="749"/>
      <c r="R33" s="450" t="s">
        <v>735</v>
      </c>
      <c r="AN33" s="100">
        <v>46</v>
      </c>
    </row>
    <row customHeight="1" ht="108">
      <c r="B34" s="734" t="s">
        <v>780</v>
      </c>
      <c r="C34" s="734" t="s">
        <v>781</v>
      </c>
      <c r="D34" s="735" t="s">
        <v>723</v>
      </c>
      <c r="E34" s="736" t="s">
        <v>724</v>
      </c>
      <c r="F34" s="736" t="s">
        <v>724</v>
      </c>
      <c r="G34" s="138" t="s">
        <v>672</v>
      </c>
      <c r="I34" s="208">
        <v>15</v>
      </c>
      <c r="J34" s="298" t="s">
        <v>782</v>
      </c>
      <c r="K34" s="142" t="s">
        <v>384</v>
      </c>
      <c r="L34" s="742"/>
      <c r="M34" s="440"/>
      <c r="N34" s="742"/>
      <c r="O34" s="742"/>
      <c r="P34" s="742"/>
      <c r="R34" s="450" t="s">
        <v>727</v>
      </c>
      <c r="AN34" s="79">
        <v>103</v>
      </c>
    </row>
    <row customHeight="1" ht="11.549999999999999">
      <c r="AN35" s="403">
        <v>11</v>
      </c>
    </row>
    <row customHeight="1" ht="11.549999999999999">
      <c r="AN36" s="403">
        <v>11</v>
      </c>
    </row>
    <row customHeight="1" ht="11.549999999999999">
      <c r="AN37" s="403">
        <v>11</v>
      </c>
    </row>
    <row customHeight="1" ht="11.549999999999999">
      <c r="AN38" s="403">
        <v>11</v>
      </c>
    </row>
    <row customHeight="1" ht="11.549999999999999">
      <c r="AN39" s="403">
        <v>11</v>
      </c>
    </row>
    <row customHeight="1" ht="11.549999999999999">
      <c r="AN40" s="403">
        <v>11</v>
      </c>
    </row>
    <row customHeight="1" ht="11.549999999999999">
      <c r="AN41" s="403">
        <v>11</v>
      </c>
    </row>
    <row customHeight="1" ht="11.549999999999999">
      <c r="AN42" s="403">
        <v>11</v>
      </c>
    </row>
    <row customHeight="1" ht="11.549999999999999">
      <c r="AN43" s="403">
        <v>11</v>
      </c>
    </row>
    <row customHeight="1" ht="11.549999999999999">
      <c r="AN44" s="403">
        <v>11</v>
      </c>
    </row>
    <row customHeight="1" ht="11.549999999999999">
      <c r="AN45" s="403">
        <v>11</v>
      </c>
    </row>
    <row customHeight="1" ht="11.549999999999999">
      <c r="AN46" s="403">
        <v>11</v>
      </c>
    </row>
    <row customHeight="1" ht="11.549999999999999">
      <c r="AN47" s="403">
        <v>11</v>
      </c>
    </row>
    <row customHeight="1" ht="11.549999999999999">
      <c r="AN48" s="403">
        <v>11</v>
      </c>
    </row>
    <row customHeight="1" ht="11.549999999999999">
      <c r="AN49" s="403">
        <v>11</v>
      </c>
    </row>
    <row customHeight="1" ht="11.549999999999999">
      <c r="AN50" s="403">
        <v>11</v>
      </c>
    </row>
    <row customHeight="1" ht="11.549999999999999">
      <c r="AN51" s="403">
        <v>11</v>
      </c>
    </row>
    <row customHeight="1" ht="11.549999999999999">
      <c r="AN52" s="403">
        <v>11</v>
      </c>
    </row>
    <row customHeight="1" ht="11.549999999999999">
      <c r="AN53" s="403">
        <v>11</v>
      </c>
    </row>
    <row customHeight="1" ht="11.549999999999999">
      <c r="AN54" s="403">
        <v>11</v>
      </c>
    </row>
    <row customHeight="1" ht="11.549999999999999">
      <c r="AN55" s="403">
        <v>11</v>
      </c>
    </row>
    <row customHeight="1" ht="11.549999999999999">
      <c r="AN56" s="403">
        <v>11</v>
      </c>
    </row>
    <row customHeight="1" ht="11.549999999999999">
      <c r="AN57" s="403">
        <v>11</v>
      </c>
    </row>
    <row customHeight="1" ht="11.549999999999999">
      <c r="AN58" s="403">
        <v>11</v>
      </c>
    </row>
    <row customHeight="1" ht="11.549999999999999">
      <c r="AN59" s="403">
        <v>11</v>
      </c>
    </row>
    <row customHeight="1" ht="11.549999999999999">
      <c r="AN60" s="403">
        <v>11</v>
      </c>
    </row>
    <row customHeight="1" ht="11.549999999999999">
      <c r="AN61" s="403">
        <v>11</v>
      </c>
    </row>
    <row customHeight="1" ht="11.549999999999999">
      <c r="AN62" s="403">
        <v>11</v>
      </c>
    </row>
    <row customHeight="1" ht="11.549999999999999">
      <c r="AN63" s="403">
        <v>11</v>
      </c>
    </row>
    <row customHeight="1" ht="11.549999999999999">
      <c r="AN64" s="403">
        <v>11</v>
      </c>
    </row>
    <row customHeight="1" ht="11.549999999999999">
      <c r="AN65" s="403">
        <v>11</v>
      </c>
    </row>
    <row customHeight="1" ht="11.549999999999999">
      <c r="AN66" s="403">
        <v>11</v>
      </c>
    </row>
    <row customHeight="1" ht="11.549999999999999">
      <c r="AN67" s="403">
        <v>11</v>
      </c>
    </row>
    <row customHeight="1" ht="11.549999999999999">
      <c r="AN68" s="403">
        <v>11</v>
      </c>
    </row>
    <row customHeight="1" ht="11.549999999999999">
      <c r="AN69" s="403">
        <v>11</v>
      </c>
    </row>
    <row customHeight="1" ht="11.549999999999999">
      <c r="AN70" s="403">
        <v>11</v>
      </c>
    </row>
    <row customHeight="1" ht="11.549999999999999">
      <c r="AN71" s="403">
        <v>11</v>
      </c>
    </row>
    <row customHeight="1" ht="11.549999999999999">
      <c r="AN72" s="403">
        <v>11</v>
      </c>
    </row>
    <row customHeight="1" ht="11.549999999999999">
      <c r="AN73" s="403">
        <v>11</v>
      </c>
    </row>
    <row customHeight="1" ht="11.549999999999999">
      <c r="AN74" s="403">
        <v>11</v>
      </c>
    </row>
    <row customHeight="1" ht="11.549999999999999">
      <c r="AN75" s="403">
        <v>11</v>
      </c>
    </row>
    <row customHeight="1" ht="11.549999999999999">
      <c r="AN76" s="403">
        <v>11</v>
      </c>
    </row>
    <row customHeight="1" ht="11.549999999999999">
      <c r="AN77" s="403">
        <v>11</v>
      </c>
    </row>
    <row customHeight="1" ht="11.549999999999999">
      <c r="AN78" s="403">
        <v>11</v>
      </c>
    </row>
    <row customHeight="1" ht="11.549999999999999">
      <c r="AN79" s="403">
        <v>11</v>
      </c>
    </row>
    <row customHeight="1" ht="11.549999999999999">
      <c r="AN80" s="403">
        <v>11</v>
      </c>
    </row>
    <row customHeight="1" ht="11.549999999999999">
      <c r="AN81" s="403">
        <v>11</v>
      </c>
    </row>
    <row customHeight="1" ht="11.549999999999999">
      <c r="AN82" s="403">
        <v>11</v>
      </c>
    </row>
    <row customHeight="1" ht="11.549999999999999">
      <c r="AN83" s="403">
        <v>11</v>
      </c>
    </row>
    <row customHeight="1" ht="11.549999999999999">
      <c r="AN84" s="403">
        <v>11</v>
      </c>
    </row>
    <row customHeight="1" ht="11.549999999999999">
      <c r="AN85" s="403">
        <v>11</v>
      </c>
    </row>
    <row customHeight="1" ht="11.549999999999999">
      <c r="AN86" s="403">
        <v>11</v>
      </c>
    </row>
    <row customHeight="1" ht="11.549999999999999">
      <c r="AN87" s="403">
        <v>11</v>
      </c>
    </row>
    <row customHeight="1" ht="11.549999999999999">
      <c r="AN88" s="403">
        <v>11</v>
      </c>
    </row>
    <row customHeight="1" ht="11.549999999999999">
      <c r="AN89" s="403">
        <v>11</v>
      </c>
    </row>
    <row customHeight="1" ht="11.549999999999999">
      <c r="AN90" s="403">
        <v>11</v>
      </c>
    </row>
    <row customHeight="1" ht="11.549999999999999">
      <c r="AN91" s="403">
        <v>11</v>
      </c>
    </row>
    <row customHeight="1" ht="11.549999999999999">
      <c r="AN92" s="403">
        <v>11</v>
      </c>
    </row>
    <row customHeight="1" ht="11.549999999999999">
      <c r="AN93" s="403">
        <v>11</v>
      </c>
    </row>
    <row customHeight="1" ht="11.549999999999999">
      <c r="AN94" s="403">
        <v>11</v>
      </c>
    </row>
    <row customHeight="1" ht="11.549999999999999">
      <c r="AN95" s="403">
        <v>11</v>
      </c>
    </row>
    <row customHeight="1" ht="11.549999999999999">
      <c r="AN96" s="403">
        <v>11</v>
      </c>
    </row>
    <row customHeight="1" ht="11.549999999999999">
      <c r="AN97" s="403">
        <v>11</v>
      </c>
    </row>
    <row customHeight="1" ht="11.549999999999999">
      <c r="AN98" s="403">
        <v>11</v>
      </c>
    </row>
    <row customHeight="1" ht="11.549999999999999">
      <c r="AN99" s="403">
        <v>11</v>
      </c>
    </row>
    <row customHeight="1" ht="11.549999999999999">
      <c r="AN100" s="403">
        <v>11</v>
      </c>
    </row>
    <row customHeight="1" ht="11.549999999999999">
      <c r="AN101" s="403">
        <v>11</v>
      </c>
    </row>
    <row customHeight="1" ht="11.549999999999999">
      <c r="AN102" s="403">
        <v>11</v>
      </c>
    </row>
    <row customHeight="1" ht="11.549999999999999">
      <c r="AN103" s="403">
        <v>11</v>
      </c>
    </row>
    <row customHeight="1" ht="11.549999999999999">
      <c r="AN104" s="403">
        <v>11</v>
      </c>
    </row>
    <row customHeight="1" ht="11.549999999999999">
      <c r="AN105" s="403">
        <v>11</v>
      </c>
    </row>
    <row customHeight="1" ht="11.549999999999999">
      <c r="AN106" s="403">
        <v>11</v>
      </c>
    </row>
    <row customHeight="1" ht="11.549999999999999">
      <c r="AN107" s="403">
        <v>11</v>
      </c>
    </row>
    <row customHeight="1" ht="11.549999999999999">
      <c r="AN108" s="403">
        <v>11</v>
      </c>
    </row>
    <row customHeight="1" ht="11.549999999999999">
      <c r="AN109" s="403">
        <v>11</v>
      </c>
    </row>
    <row customHeight="1" ht="11.549999999999999">
      <c r="AN110" s="403">
        <v>11</v>
      </c>
    </row>
    <row customHeight="1" ht="11.549999999999999">
      <c r="AN111" s="403">
        <v>11</v>
      </c>
    </row>
    <row customHeight="1" ht="11.549999999999999">
      <c r="AN112" s="403">
        <v>11</v>
      </c>
    </row>
    <row customHeight="1" ht="11.549999999999999">
      <c r="AN113" s="403">
        <v>11</v>
      </c>
    </row>
    <row customHeight="1" ht="11.549999999999999">
      <c r="AN114" s="403">
        <v>11</v>
      </c>
    </row>
    <row customHeight="1" ht="11.549999999999999">
      <c r="AN115" s="403">
        <v>11</v>
      </c>
    </row>
    <row customHeight="1" ht="11.549999999999999">
      <c r="AN116" s="403">
        <v>11</v>
      </c>
    </row>
    <row customHeight="1" ht="11.549999999999999">
      <c r="AN117" s="403">
        <v>11</v>
      </c>
    </row>
    <row customHeight="1" ht="11.549999999999999">
      <c r="AN118" s="403">
        <v>11</v>
      </c>
    </row>
    <row customHeight="1" ht="11.549999999999999">
      <c r="AN119" s="403">
        <v>11</v>
      </c>
    </row>
    <row customHeight="1" ht="11.549999999999999">
      <c r="AN120" s="403">
        <v>11</v>
      </c>
    </row>
    <row customHeight="1" ht="11.549999999999999">
      <c r="AN121" s="403">
        <v>11</v>
      </c>
    </row>
    <row customHeight="1" ht="11.549999999999999">
      <c r="AN122" s="403">
        <v>11</v>
      </c>
    </row>
    <row customHeight="1" ht="11.549999999999999">
      <c r="AN123" s="403">
        <v>11</v>
      </c>
    </row>
    <row customHeight="1" ht="11.549999999999999">
      <c r="AN124" s="403">
        <v>11</v>
      </c>
    </row>
    <row customHeight="1" ht="11.549999999999999">
      <c r="AN125" s="403">
        <v>11</v>
      </c>
    </row>
    <row customHeight="1" ht="11.549999999999999">
      <c r="AN126" s="403">
        <v>11</v>
      </c>
    </row>
    <row customHeight="1" ht="11.549999999999999">
      <c r="AN127" s="403">
        <v>11</v>
      </c>
    </row>
    <row customHeight="1" ht="11.549999999999999">
      <c r="AN128" s="403">
        <v>11</v>
      </c>
    </row>
    <row customHeight="1" ht="11.549999999999999">
      <c r="AN129" s="403">
        <v>11</v>
      </c>
    </row>
    <row customHeight="1" ht="11.549999999999999">
      <c r="AN130" s="403">
        <v>11</v>
      </c>
    </row>
    <row customHeight="1" ht="11.549999999999999">
      <c r="AN131" s="403">
        <v>11</v>
      </c>
    </row>
    <row customHeight="1" ht="11.549999999999999">
      <c r="AN132" s="403">
        <v>11</v>
      </c>
    </row>
    <row customHeight="1" ht="11.549999999999999">
      <c r="AN133" s="403">
        <v>11</v>
      </c>
    </row>
    <row customHeight="1" ht="11.549999999999999">
      <c r="AN134" s="403">
        <v>11</v>
      </c>
    </row>
    <row customHeight="1" ht="11.549999999999999">
      <c r="AN135" s="403">
        <v>11</v>
      </c>
    </row>
    <row customHeight="1" ht="11.549999999999999">
      <c r="AN136" s="403">
        <v>11</v>
      </c>
    </row>
    <row customHeight="1" ht="11.549999999999999">
      <c r="AN137" s="403">
        <v>11</v>
      </c>
    </row>
    <row customHeight="1" ht="11.549999999999999">
      <c r="AN138" s="403">
        <v>11</v>
      </c>
    </row>
    <row customHeight="1" ht="11.549999999999999">
      <c r="AN139" s="403">
        <v>11</v>
      </c>
    </row>
    <row customHeight="1" ht="11.549999999999999">
      <c r="AN140" s="403">
        <v>11</v>
      </c>
    </row>
    <row customHeight="1" ht="11.549999999999999">
      <c r="AN141" s="403">
        <v>11</v>
      </c>
    </row>
    <row customHeight="1" ht="11.549999999999999">
      <c r="AN142" s="403">
        <v>11</v>
      </c>
    </row>
    <row customHeight="1" ht="11.549999999999999">
      <c r="AN143" s="403">
        <v>11</v>
      </c>
    </row>
    <row customHeight="1" ht="11.549999999999999">
      <c r="AN144" s="403">
        <v>11</v>
      </c>
    </row>
    <row customHeight="1" ht="11.549999999999999">
      <c r="AN145" s="403">
        <v>11</v>
      </c>
    </row>
    <row customHeight="1" ht="11.549999999999999">
      <c r="AN146" s="403">
        <v>11</v>
      </c>
    </row>
    <row customHeight="1" ht="11.549999999999999">
      <c r="AN147" s="403">
        <v>11</v>
      </c>
    </row>
    <row customHeight="1" ht="11.549999999999999">
      <c r="AN148" s="403">
        <v>11</v>
      </c>
    </row>
    <row customHeight="1" ht="11.549999999999999">
      <c r="AN149" s="403">
        <v>11</v>
      </c>
    </row>
    <row customHeight="1" ht="11.549999999999999">
      <c r="AN150" s="403">
        <v>11</v>
      </c>
    </row>
    <row customHeight="1" ht="11.549999999999999">
      <c r="AN151" s="403">
        <v>11</v>
      </c>
    </row>
    <row customHeight="1" ht="11.549999999999999">
      <c r="AN152" s="403">
        <v>11</v>
      </c>
    </row>
    <row customHeight="1" ht="11.549999999999999">
      <c r="AN153" s="403">
        <v>11</v>
      </c>
    </row>
    <row customHeight="1" ht="11.549999999999999">
      <c r="AN154" s="403">
        <v>11</v>
      </c>
    </row>
    <row customHeight="1" ht="11.549999999999999">
      <c r="AN155" s="403">
        <v>11</v>
      </c>
    </row>
    <row customHeight="1" ht="11.549999999999999">
      <c r="AN156" s="403">
        <v>11</v>
      </c>
    </row>
    <row customHeight="1" ht="11.549999999999999">
      <c r="AN157" s="403">
        <v>11</v>
      </c>
    </row>
    <row customHeight="1" ht="11.549999999999999">
      <c r="AN158" s="403">
        <v>11</v>
      </c>
    </row>
    <row customHeight="1" ht="11.549999999999999">
      <c r="AN159" s="403">
        <v>11</v>
      </c>
    </row>
    <row customHeight="1" ht="11.549999999999999">
      <c r="AN160" s="403">
        <v>11</v>
      </c>
    </row>
    <row customHeight="1" ht="11.549999999999999">
      <c r="AN161" s="403">
        <v>11</v>
      </c>
    </row>
    <row customHeight="1" ht="11.549999999999999">
      <c r="AN162" s="403">
        <v>11</v>
      </c>
    </row>
    <row customHeight="1" ht="11.549999999999999">
      <c r="AN163" s="403">
        <v>11</v>
      </c>
    </row>
    <row customHeight="1" ht="11.549999999999999">
      <c r="AN164" s="403">
        <v>11</v>
      </c>
    </row>
    <row customHeight="1" ht="11.549999999999999">
      <c r="AN165" s="403">
        <v>11</v>
      </c>
    </row>
    <row customHeight="1" ht="11.549999999999999">
      <c r="AN166" s="403">
        <v>11</v>
      </c>
    </row>
    <row customHeight="1" ht="11.549999999999999">
      <c r="AN167" s="403">
        <v>11</v>
      </c>
    </row>
    <row customHeight="1" ht="11.549999999999999">
      <c r="AN168" s="403">
        <v>11</v>
      </c>
    </row>
    <row customHeight="1" ht="11.549999999999999">
      <c r="AN169" s="403">
        <v>11</v>
      </c>
    </row>
    <row customHeight="1" ht="11.549999999999999">
      <c r="AN170" s="403">
        <v>11</v>
      </c>
    </row>
    <row customHeight="1" ht="11.549999999999999">
      <c r="AN171" s="403">
        <v>11</v>
      </c>
    </row>
    <row customHeight="1" ht="11.549999999999999">
      <c r="AN172" s="403">
        <v>11</v>
      </c>
    </row>
    <row customHeight="1" ht="11.549999999999999">
      <c r="AN173" s="403">
        <v>11</v>
      </c>
    </row>
    <row customHeight="1" ht="11.549999999999999">
      <c r="AN174" s="403">
        <v>11</v>
      </c>
    </row>
    <row customHeight="1" ht="11.549999999999999">
      <c r="AN175" s="403">
        <v>11</v>
      </c>
    </row>
    <row customHeight="1" ht="11.549999999999999">
      <c r="AN176" s="403">
        <v>11</v>
      </c>
    </row>
    <row customHeight="1" ht="11.549999999999999">
      <c r="AN177" s="403">
        <v>11</v>
      </c>
    </row>
    <row customHeight="1" ht="11.549999999999999">
      <c r="AN178" s="403">
        <v>11</v>
      </c>
    </row>
    <row customHeight="1" ht="11.549999999999999">
      <c r="AN179" s="403">
        <v>11</v>
      </c>
    </row>
    <row customHeight="1" ht="11.549999999999999">
      <c r="AN180" s="403">
        <v>11</v>
      </c>
    </row>
    <row customHeight="1" ht="11.549999999999999">
      <c r="AN181" s="403">
        <v>11</v>
      </c>
    </row>
    <row customHeight="1" ht="11.549999999999999">
      <c r="AN182" s="403">
        <v>11</v>
      </c>
    </row>
    <row customHeight="1" ht="11.549999999999999">
      <c r="AN183" s="403">
        <v>11</v>
      </c>
    </row>
    <row customHeight="1" ht="11.549999999999999">
      <c r="AN184" s="403">
        <v>11</v>
      </c>
    </row>
    <row customHeight="1" ht="11.549999999999999">
      <c r="AN185" s="403">
        <v>11</v>
      </c>
    </row>
    <row customHeight="1" ht="11.549999999999999">
      <c r="AN186" s="403">
        <v>11</v>
      </c>
    </row>
    <row customHeight="1" ht="11.549999999999999">
      <c r="AN187" s="403">
        <v>11</v>
      </c>
    </row>
    <row customHeight="1" ht="11.549999999999999">
      <c r="AN188" s="403">
        <v>11</v>
      </c>
    </row>
    <row customHeight="1" ht="11.549999999999999">
      <c r="AN189" s="403">
        <v>11</v>
      </c>
    </row>
    <row customHeight="1" ht="11.549999999999999">
      <c r="AN190" s="79">
        <v>11</v>
      </c>
    </row>
    <row customHeight="1" ht="11.549999999999999">
      <c r="AN191" s="79">
        <v>11</v>
      </c>
    </row>
    <row customHeight="1" ht="11.549999999999999">
      <c r="AN192" s="79">
        <v>11</v>
      </c>
    </row>
    <row customHeight="1" ht="11.549999999999999">
      <c r="AN193" s="79">
        <v>11</v>
      </c>
    </row>
    <row customHeight="1" ht="11.549999999999999">
      <c r="AN194" s="79">
        <v>11</v>
      </c>
    </row>
    <row customHeight="1" ht="11.549999999999999">
      <c r="AN195" s="79">
        <v>11</v>
      </c>
    </row>
    <row customHeight="1" ht="11.549999999999999">
      <c r="AN196" s="79">
        <v>11</v>
      </c>
    </row>
    <row customHeight="1" ht="11.549999999999999">
      <c r="AN197" s="79">
        <v>11</v>
      </c>
    </row>
    <row customHeight="1" ht="11.549999999999999">
      <c r="AN198" s="79">
        <v>11</v>
      </c>
    </row>
    <row customHeight="1" ht="11.549999999999999">
      <c r="AN199" s="79">
        <v>11</v>
      </c>
    </row>
    <row customHeight="1" ht="11.549999999999999">
      <c r="AN200" s="79">
        <v>11</v>
      </c>
    </row>
    <row customHeight="1" ht="11.549999999999999">
      <c r="AN201" s="79">
        <v>11</v>
      </c>
    </row>
    <row customHeight="1" ht="11.549999999999999">
      <c r="AN202" s="79">
        <v>11</v>
      </c>
    </row>
    <row customHeight="1" ht="11.549999999999999">
      <c r="AN203" s="79">
        <v>11</v>
      </c>
    </row>
    <row customHeight="1" ht="12.75" hidden="1">
      <c r="A204" s="710" t="s">
        <v>81</v>
      </c>
      <c r="B204" s="710" t="s">
        <v>115</v>
      </c>
      <c r="C204" s="710" t="s">
        <v>115</v>
      </c>
      <c r="D204" s="710" t="s">
        <v>115</v>
      </c>
      <c r="E204" s="710" t="s">
        <v>115</v>
      </c>
      <c r="F204" s="79">
        <v>16</v>
      </c>
      <c r="G204" s="138">
        <v>0</v>
      </c>
      <c r="H204" s="79">
        <v>3</v>
      </c>
      <c r="I204" s="79">
        <v>7</v>
      </c>
      <c r="J204" s="79">
        <v>56</v>
      </c>
      <c r="K204" s="79">
        <v>10</v>
      </c>
      <c r="L204" s="79">
        <v>40</v>
      </c>
      <c r="M204" s="79">
        <v>40</v>
      </c>
      <c r="N204" s="79">
        <v>40</v>
      </c>
      <c r="O204" s="79">
        <v>40</v>
      </c>
      <c r="P204" s="79">
        <v>40</v>
      </c>
      <c r="Q204" s="100">
        <v>9</v>
      </c>
      <c r="R204" s="79">
        <v>102</v>
      </c>
      <c r="S204" s="100">
        <v>9</v>
      </c>
      <c r="T204" s="138">
        <v>5</v>
      </c>
      <c r="U204" s="138">
        <v>3</v>
      </c>
      <c r="V204" s="100">
        <v>3</v>
      </c>
      <c r="W204" s="100">
        <v>3</v>
      </c>
      <c r="X204" s="100">
        <v>3</v>
      </c>
      <c r="Y204" s="100">
        <v>3</v>
      </c>
      <c r="Z204" s="138">
        <v>10</v>
      </c>
      <c r="AA204" s="100">
        <v>34</v>
      </c>
      <c r="AB204" s="100">
        <v>9</v>
      </c>
      <c r="AC204" s="711">
        <v>8</v>
      </c>
      <c r="AD204" s="100">
        <v>8</v>
      </c>
      <c r="AE204" s="100">
        <v>8</v>
      </c>
      <c r="AF204" s="100">
        <v>8</v>
      </c>
      <c r="AG204" s="100">
        <v>8</v>
      </c>
      <c r="AH204" s="100">
        <v>8</v>
      </c>
      <c r="AI204" s="77">
        <v>8</v>
      </c>
      <c r="AJ204" s="77">
        <v>8</v>
      </c>
      <c r="AK204" s="77">
        <v>8</v>
      </c>
      <c r="AL204" s="77">
        <v>8</v>
      </c>
      <c r="AM204" s="77">
        <v>8</v>
      </c>
      <c r="AN204" s="79">
        <v>11</v>
      </c>
    </row>
  </sheetData>
  <sheetProtection sort="0" autoFilter="0" insertRows="0" insertColumns="1" deleteRows="0" deleteColumns="0"/>
  <mergeCells count="7">
    <mergeCell ref="I6:M6"/>
    <mergeCell ref="I7:M7"/>
    <mergeCell ref="J10:K10"/>
    <mergeCell ref="R10:R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P15 L34:P34">
      <formula1>900</formula1>
    </dataValidation>
    <dataValidation type="whole" allowBlank="1" showErrorMessage="1" errorTitle="Ошибка" error="Допускается ввод только неотрицательных целых чисел!" sqref="L30:P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P17">
      <formula1>900</formula1>
    </dataValidation>
    <dataValidation type="decimal" allowBlank="1" showErrorMessage="1" errorTitle="Ошибка" error="Допускается ввод только неотрицательных чисел!" sqref="L32:P33 L19:P29 L16:P16 L2:P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ED1EF8-947F-0BC5-8507-0.9707CEB9}"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4219" width="10.57421875" hidden="1"/>
    <col min="5" max="7" style="4219" width="9.140625" hidden="1" customWidth="1"/>
    <col min="8" max="8" style="4219" width="3.00390625" customWidth="1"/>
    <col min="9" max="9" style="4219" width="6.00390625" customWidth="1"/>
    <col min="10" max="10" style="4219" width="63.00390625" customWidth="1"/>
    <col min="11" max="11" style="4219" width="9.00390625" customWidth="1"/>
    <col min="12" max="12" style="4219" width="39.00390625" customWidth="1"/>
    <col min="13" max="13" style="4219" width="89.00390625" customWidth="1"/>
    <col min="14" max="22" style="4219" width="10.00390625" customWidth="1"/>
    <col min="23" max="23" style="4219" width="10.57421875" hidden="1"/>
  </cols>
  <sheetData>
    <row customHeight="1" ht="22.5" hidden="1">
      <c r="W1" s="79" t="s">
        <v>14</v>
      </c>
    </row>
    <row customHeight="1" ht="22.5" hidden="1">
      <c r="B2" s="734" t="s">
        <v>783</v>
      </c>
      <c r="C2" s="734" t="s">
        <v>784</v>
      </c>
      <c r="D2" s="735" t="s">
        <v>723</v>
      </c>
      <c r="E2" s="736">
        <f>I2-3</f>
        <v>-3</v>
      </c>
      <c r="F2" s="736">
        <f>J2</f>
        <v>0</v>
      </c>
      <c r="H2" s="752" t="s">
        <v>102</v>
      </c>
      <c r="I2" s="323"/>
      <c r="J2" s="360"/>
      <c r="K2" s="142" t="s">
        <v>384</v>
      </c>
      <c r="L2" s="440"/>
      <c r="M2" s="753"/>
      <c r="W2" s="79">
        <v>0</v>
      </c>
    </row>
    <row customHeight="1" ht="14.25" hidden="1">
      <c r="W3" s="79">
        <v>0</v>
      </c>
    </row>
    <row customHeight="1" ht="6.3">
      <c r="H4" s="497"/>
      <c r="I4" s="101"/>
      <c r="J4" s="101"/>
      <c r="K4" s="101"/>
      <c r="L4" s="754"/>
      <c r="M4" s="754"/>
      <c r="W4" s="79">
        <v>6</v>
      </c>
    </row>
    <row customHeight="1" ht="50.25">
      <c r="H5" s="497"/>
      <c r="I5" s="426" t="s">
        <v>785</v>
      </c>
      <c r="J5" s="426"/>
      <c r="K5" s="426"/>
      <c r="L5" s="426"/>
      <c r="W5" s="79">
        <v>48</v>
      </c>
    </row>
    <row customHeight="1" ht="18">
      <c r="H6" s="497"/>
      <c r="I6" s="287" t="str">
        <f>IF(org=0,"Не определено",org)</f>
        <v>ГУП СК "Ставрополькрайводоканал"</v>
      </c>
      <c r="J6" s="287"/>
      <c r="K6" s="287"/>
      <c r="L6" s="287"/>
      <c r="W6" s="79">
        <v>17</v>
      </c>
    </row>
    <row customHeight="1" ht="14.699999999999998">
      <c r="H7" s="497"/>
      <c r="I7" s="101"/>
      <c r="J7" s="93"/>
      <c r="K7" s="93"/>
      <c r="L7" s="320"/>
      <c r="M7" s="755"/>
      <c r="W7" s="79">
        <v>14</v>
      </c>
    </row>
    <row customHeight="1" ht="14.699999999999998">
      <c r="H8" s="497"/>
      <c r="I8" s="756" t="s">
        <v>378</v>
      </c>
      <c r="J8" s="757"/>
      <c r="K8" s="757"/>
      <c r="L8" s="758"/>
      <c r="M8" s="759" t="s">
        <v>379</v>
      </c>
      <c r="W8" s="79">
        <v>14</v>
      </c>
    </row>
    <row customHeight="1" ht="35.699999999999996">
      <c r="E9" s="737" t="s">
        <v>714</v>
      </c>
      <c r="F9" s="737" t="s">
        <v>720</v>
      </c>
      <c r="H9" s="497"/>
      <c r="I9" s="326" t="s">
        <v>87</v>
      </c>
      <c r="J9" s="246" t="s">
        <v>380</v>
      </c>
      <c r="K9" s="388" t="s">
        <v>644</v>
      </c>
      <c r="L9" s="246" t="s">
        <v>381</v>
      </c>
      <c r="M9" s="759"/>
      <c r="W9" s="79">
        <v>34</v>
      </c>
    </row>
    <row customHeight="1" ht="35.699999999999996">
      <c r="B10" s="734" t="s">
        <v>786</v>
      </c>
      <c r="C10" s="734" t="s">
        <v>787</v>
      </c>
      <c r="D10" s="735" t="s">
        <v>723</v>
      </c>
      <c r="E10" s="736" t="s">
        <v>724</v>
      </c>
      <c r="F10" s="736" t="s">
        <v>724</v>
      </c>
      <c r="H10" s="497"/>
      <c r="I10" s="323" t="s">
        <v>98</v>
      </c>
      <c r="J10" s="760" t="s">
        <v>788</v>
      </c>
      <c r="K10" s="142" t="s">
        <v>384</v>
      </c>
      <c r="L10" s="709"/>
      <c r="M10" s="753" t="s">
        <v>789</v>
      </c>
      <c r="W10" s="79">
        <v>34</v>
      </c>
    </row>
    <row customHeight="1" ht="50.25">
      <c r="B11" s="734" t="s">
        <v>790</v>
      </c>
      <c r="C11" s="734" t="s">
        <v>791</v>
      </c>
      <c r="D11" s="735" t="s">
        <v>723</v>
      </c>
      <c r="E11" s="736" t="s">
        <v>724</v>
      </c>
      <c r="F11" s="736" t="s">
        <v>724</v>
      </c>
      <c r="H11" s="497"/>
      <c r="I11" s="323" t="s">
        <v>101</v>
      </c>
      <c r="J11" s="760" t="s">
        <v>792</v>
      </c>
      <c r="K11" s="142" t="s">
        <v>384</v>
      </c>
      <c r="L11" s="709"/>
      <c r="M11" s="753" t="s">
        <v>789</v>
      </c>
      <c r="W11" s="79">
        <v>48</v>
      </c>
    </row>
    <row customHeight="1" ht="48.29999999999999">
      <c r="B12" s="734" t="s">
        <v>793</v>
      </c>
      <c r="C12" s="734" t="s">
        <v>794</v>
      </c>
      <c r="D12" s="735" t="s">
        <v>723</v>
      </c>
      <c r="E12" s="736" t="s">
        <v>724</v>
      </c>
      <c r="F12" s="736" t="s">
        <v>724</v>
      </c>
      <c r="H12" s="359"/>
      <c r="I12" s="323" t="s">
        <v>89</v>
      </c>
      <c r="J12" s="761" t="s">
        <v>795</v>
      </c>
      <c r="K12" s="142" t="s">
        <v>384</v>
      </c>
      <c r="L12" s="709"/>
      <c r="M12" s="753" t="s">
        <v>796</v>
      </c>
      <c r="W12" s="79">
        <v>46</v>
      </c>
    </row>
    <row customHeight="1" ht="14.699999999999998">
      <c r="H13" s="497"/>
      <c r="I13" s="762"/>
      <c r="J13" s="176" t="s">
        <v>797</v>
      </c>
      <c r="K13" s="237"/>
      <c r="L13" s="763"/>
      <c r="M13" s="753"/>
      <c r="W13" s="79">
        <v>14</v>
      </c>
    </row>
    <row customHeight="1" ht="14.699999999999998">
      <c r="H14" s="497"/>
      <c r="I14" s="712"/>
      <c r="J14" s="764"/>
      <c r="K14" s="765"/>
      <c r="L14" s="766"/>
      <c r="W14" s="79">
        <v>14</v>
      </c>
    </row>
    <row customHeight="1" ht="14.699999999999998">
      <c r="W15" s="79">
        <v>14</v>
      </c>
    </row>
    <row customHeight="1" ht="21" hidden="1">
      <c r="A16" s="530" t="s">
        <v>81</v>
      </c>
      <c r="B16" s="79">
        <v>9</v>
      </c>
      <c r="C16" s="79">
        <v>9</v>
      </c>
      <c r="D16" s="79">
        <v>9</v>
      </c>
      <c r="E16" s="530" t="s">
        <v>112</v>
      </c>
      <c r="F16" s="530" t="s">
        <v>112</v>
      </c>
      <c r="H16" s="531">
        <v>3</v>
      </c>
      <c r="I16" s="79">
        <v>6</v>
      </c>
      <c r="J16" s="79">
        <v>63</v>
      </c>
      <c r="K16" s="79">
        <v>9</v>
      </c>
      <c r="L16" s="79">
        <v>39</v>
      </c>
      <c r="M16" s="79">
        <v>89</v>
      </c>
      <c r="N16" s="79">
        <v>10</v>
      </c>
      <c r="O16" s="151">
        <v>10</v>
      </c>
      <c r="P16" s="151">
        <v>10</v>
      </c>
      <c r="Q16" s="79">
        <v>10</v>
      </c>
      <c r="R16" s="79">
        <v>10</v>
      </c>
      <c r="S16" s="79">
        <v>10</v>
      </c>
      <c r="T16" s="79">
        <v>10</v>
      </c>
      <c r="U16" s="79">
        <v>10</v>
      </c>
      <c r="V16" s="79">
        <v>10</v>
      </c>
      <c r="W16" s="79">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45C14-1D09-8469-609B-0.8ECD0E94}" mc:Ignorable="x14ac xr xr2 xr3">
  <sheetPr>
    <tabColor theme="9" tint="-0.25"/>
  </sheetPr>
  <dimension ref="A1:AI219"/>
  <sheetViews>
    <sheetView topLeftCell="A1" showGridLines="0" zoomScale="90" workbookViewId="0">
      <selection activeCell="L9" sqref="L9"/>
    </sheetView>
  </sheetViews>
  <sheetFormatPr defaultColWidth="9.140625" customHeight="1" defaultRowHeight="11.25"/>
  <cols>
    <col min="1" max="1" style="4219" width="10.7109375" hidden="1" customWidth="1"/>
    <col min="2" max="2" style="4219" width="16.8515625" hidden="1" customWidth="1"/>
    <col min="3" max="3" style="4219" width="5.57421875" hidden="1" customWidth="1"/>
    <col min="4" max="4" style="4219" width="3.00390625" customWidth="1"/>
    <col min="5" max="5" style="4219" width="7.00390625" customWidth="1"/>
    <col min="6" max="6" style="4219" width="56.00390625" customWidth="1"/>
    <col min="7" max="7" style="4219" width="10.00390625" customWidth="1"/>
    <col min="8" max="8" style="4219" width="40.7109375" hidden="1" customWidth="1"/>
    <col min="9" max="9" style="4219" width="40.00390625" customWidth="1"/>
    <col min="10" max="12" style="4219" width="40.7109375" customWidth="1"/>
    <col min="13" max="13" style="4219" width="102.00390625" customWidth="1"/>
    <col min="14" max="14" style="4219" width="9.00390625" customWidth="1"/>
    <col min="15" max="15" style="4219" width="5.00390625" customWidth="1"/>
    <col min="16" max="20" style="4219" width="3.00390625" customWidth="1"/>
    <col min="21" max="21" style="4219" width="10.00390625" customWidth="1"/>
    <col min="22" max="22" style="4219" width="34.00390625" customWidth="1"/>
    <col min="23" max="23" style="4219" width="9.00390625" customWidth="1"/>
    <col min="24" max="34" style="4219" width="8.00390625" customWidth="1"/>
    <col min="35" max="35" style="4219" width="10.421875" hidden="1" customWidth="1"/>
  </cols>
  <sheetData>
    <row customHeight="1" ht="22.5" hidden="1">
      <c r="H1" s="100">
        <v>4</v>
      </c>
      <c r="I1" s="100">
        <v>4</v>
      </c>
      <c r="J1" s="100">
        <v>4</v>
      </c>
      <c r="K1" s="100">
        <v>4</v>
      </c>
      <c r="L1" s="100">
        <v>4</v>
      </c>
      <c r="AI1" s="100" t="s">
        <v>14</v>
      </c>
    </row>
    <row customHeight="1" ht="22.5" hidden="1">
      <c r="E2" s="152"/>
      <c r="F2" s="154"/>
      <c r="G2" s="152" t="s">
        <v>630</v>
      </c>
      <c r="H2" s="471"/>
      <c r="I2" s="471"/>
      <c r="J2" s="471"/>
      <c r="K2" s="471"/>
      <c r="L2" s="471"/>
      <c r="M2" s="659" t="s">
        <v>798</v>
      </c>
      <c r="AI2" s="100">
        <v>0</v>
      </c>
    </row>
    <row customHeight="1" ht="11.25" hidden="1">
      <c r="AI3" s="79">
        <v>0</v>
      </c>
    </row>
    <row customHeight="1" ht="11.25" hidden="1">
      <c r="M4" s="77">
        <v>4</v>
      </c>
      <c r="AI4" s="77">
        <v>0</v>
      </c>
    </row>
    <row customHeight="1" ht="11.549999999999999">
      <c r="AI5" s="79">
        <v>11</v>
      </c>
    </row>
    <row customHeight="1" ht="31.5">
      <c r="E6" s="286" t="s">
        <v>799</v>
      </c>
      <c r="F6" s="286"/>
      <c r="G6" s="286"/>
      <c r="H6" s="286"/>
      <c r="I6" s="286"/>
      <c r="J6" s="286"/>
      <c r="K6" s="286"/>
      <c r="L6" s="286"/>
      <c r="AI6" s="79">
        <v>30</v>
      </c>
    </row>
    <row customHeight="1" ht="11.549999999999999">
      <c r="E7" s="287" t="str">
        <f>IF(org=0,"Не определено",org)</f>
        <v>ГУП СК "Ставрополькрайводоканал"</v>
      </c>
      <c r="F7" s="287"/>
      <c r="G7" s="287"/>
      <c r="H7" s="287"/>
      <c r="I7" s="287"/>
      <c r="J7" s="287"/>
      <c r="K7" s="287"/>
      <c r="L7" s="287"/>
      <c r="AI7" s="79">
        <v>11</v>
      </c>
    </row>
    <row customHeight="1" ht="11.549999999999999">
      <c r="J8" s="0" t="s">
        <v>22</v>
      </c>
      <c r="K8" s="0" t="s">
        <v>22</v>
      </c>
      <c r="L8" s="0" t="s">
        <v>22</v>
      </c>
      <c r="AI8" s="79">
        <v>11</v>
      </c>
    </row>
    <row customHeight="1" ht="4.2">
      <c r="H9" s="662"/>
      <c r="I9" s="662" t="s">
        <v>195</v>
      </c>
      <c r="J9" s="662" t="s">
        <v>202</v>
      </c>
      <c r="K9" s="662" t="s">
        <v>205</v>
      </c>
      <c r="L9" s="662" t="s">
        <v>199</v>
      </c>
      <c r="AI9" s="138">
        <v>4</v>
      </c>
    </row>
    <row customHeight="1" ht="11.549999999999999">
      <c r="E10" s="663"/>
      <c r="F10" s="664" t="s">
        <v>186</v>
      </c>
      <c r="G10" s="665"/>
      <c r="H10" s="666" t="str">
        <f>IF(H9="","",INDEX(DIFFERENTIATION_UNMERGE_VD,MATCH(H9,DIFFERENTIATION_ID_DIFF,0)))</f>
        <v/>
      </c>
      <c r="I10" s="666" t="str">
        <f>IF(I9="","",INDEX(DIFFERENTIATION_UNMERGE_VD,MATCH(I9,DIFFERENTIATION_ID_DIFF,0)))</f>
        <v>Водоотведение</v>
      </c>
      <c r="J10" s="666" t="str">
        <f>IF(J9="","",INDEX(DIFFERENTIATION_UNMERGE_VD,MATCH(J9,DIFFERENTIATION_ID_DIFF,0)))</f>
        <v>Водоотведение</v>
      </c>
      <c r="K10" s="666" t="str">
        <f>IF(K9="","",INDEX(DIFFERENTIATION_UNMERGE_VD,MATCH(K9,DIFFERENTIATION_ID_DIFF,0)))</f>
        <v>Подключение (технологическое присоединение) к централизованной системе водоотведения</v>
      </c>
      <c r="L10" s="666" t="str">
        <f>IF(L9="","",INDEX(DIFFERENTIATION_UNMERGE_VD,MATCH(L9,DIFFERENTIATION_ID_DIFF,0)))</f>
        <v>Водоотведение</v>
      </c>
      <c r="M10" s="152" t="s">
        <v>379</v>
      </c>
      <c r="AI10" s="79">
        <v>11</v>
      </c>
    </row>
    <row customHeight="1" ht="11.549999999999999">
      <c r="E11" s="663"/>
      <c r="F11" s="664" t="s">
        <v>642</v>
      </c>
      <c r="G11" s="665"/>
      <c r="H11" s="666" t="str">
        <f>IF(H9="","",INDEX(DIFFERENTIATION_UNMERGE_AREA,MATCH(H9,DIFFERENTIATION_ID_DIFF,0)))</f>
        <v/>
      </c>
      <c r="I11" s="666" t="str">
        <f>IF(I9="","",INDEX(DIFFERENTIATION_UNMERGE_AREA,MATCH(I9,DIFFERENTIATION_ID_DIFF,0)))</f>
        <v>Территория 1</v>
      </c>
      <c r="J11" s="666" t="str">
        <f>IF(J9="","",INDEX(DIFFERENTIATION_UNMERGE_AREA,MATCH(J9,DIFFERENTIATION_ID_DIFF,0)))</f>
        <v>Территория 2</v>
      </c>
      <c r="K11" s="666" t="str">
        <f>IF(K9="","",INDEX(DIFFERENTIATION_UNMERGE_AREA,MATCH(K9,DIFFERENTIATION_ID_DIFF,0)))</f>
        <v>Территория 1</v>
      </c>
      <c r="L11" s="666" t="str">
        <f>IF(L9="","",INDEX(DIFFERENTIATION_UNMERGE_AREA,MATCH(L9,DIFFERENTIATION_ID_DIFF,0)))</f>
        <v>Территория 1</v>
      </c>
      <c r="M11" s="152"/>
      <c r="AI11" s="79">
        <v>11</v>
      </c>
    </row>
    <row customHeight="1" ht="1.05">
      <c r="E12" s="739"/>
      <c r="F12" s="767" t="s">
        <v>643</v>
      </c>
      <c r="G12" s="768"/>
      <c r="H12" s="769" t="str">
        <f>IF(H9="","",INDEX(DIFFERENTIATION_UNMERGE_SYSTEM,MATCH(H9,DIFFERENTIATION_ID_DIFF,0)))</f>
        <v/>
      </c>
      <c r="I12" s="769" t="str">
        <f>IF(I9="","",INDEX(DIFFERENTIATION_UNMERGE_SYSTEM,MATCH(I9,DIFFERENTIATION_ID_DIFF,0)))</f>
        <v>Потребители Ставропольского края</v>
      </c>
      <c r="J12" s="769" t="str">
        <f>IF(J9="","",INDEX(DIFFERENTIATION_UNMERGE_SYSTEM,MATCH(J9,DIFFERENTIATION_ID_DIFF,0)))</f>
        <v>Потребители, осуществляющие деятельность в сфере водоотведения (Карачаево-Черкесская Республика)</v>
      </c>
      <c r="K12" s="769" t="str">
        <f>IF(K9="","",INDEX(DIFFERENTIATION_UNMERGE_SYSTEM,MATCH(K9,DIFFERENTIATION_ID_DIFF,0)))</f>
        <v>Подключение к централизованным системам водоотведения ГУП СК "Ставрополькрайводоканал"</v>
      </c>
      <c r="L12" s="769" t="str">
        <f>IF(L9="","",INDEX(DIFFERENTIATION_UNMERGE_SYSTEM,MATCH(L9,DIFFERENTIATION_ID_DIFF,0)))</f>
        <v>Водоотведение (услуга по очистке сточных вод)</v>
      </c>
      <c r="M12" s="152"/>
      <c r="AI12" s="79">
        <v>1</v>
      </c>
    </row>
    <row customHeight="1" ht="11.549999999999999">
      <c r="E13" s="667" t="s">
        <v>378</v>
      </c>
      <c r="F13" s="668"/>
      <c r="G13" s="668"/>
      <c r="H13" s="664"/>
      <c r="I13" s="664"/>
      <c r="J13" s="664"/>
      <c r="K13" s="664"/>
      <c r="L13" s="664"/>
      <c r="M13" s="152"/>
      <c r="AI13" s="79">
        <v>11</v>
      </c>
    </row>
    <row customHeight="1" ht="24">
      <c r="E14" s="152" t="s">
        <v>87</v>
      </c>
      <c r="F14" s="152" t="s">
        <v>380</v>
      </c>
      <c r="G14" s="152" t="s">
        <v>644</v>
      </c>
      <c r="H14" s="152" t="s">
        <v>381</v>
      </c>
      <c r="I14" s="152" t="s">
        <v>381</v>
      </c>
      <c r="J14" s="152" t="s">
        <v>381</v>
      </c>
      <c r="K14" s="152" t="s">
        <v>381</v>
      </c>
      <c r="L14" s="152" t="s">
        <v>381</v>
      </c>
      <c r="M14" s="152"/>
      <c r="AI14" s="79">
        <v>23</v>
      </c>
    </row>
    <row customHeight="1" ht="19.95">
      <c r="E15" s="741" t="s">
        <v>98</v>
      </c>
      <c r="F15" s="298" t="s">
        <v>800</v>
      </c>
      <c r="G15" s="152" t="s">
        <v>630</v>
      </c>
      <c r="H15" s="669"/>
      <c r="I15" s="669"/>
      <c r="J15" s="669"/>
      <c r="K15" s="669"/>
      <c r="L15" s="669"/>
      <c r="M15" s="450" t="s">
        <v>801</v>
      </c>
      <c r="N15" s="743" t="s">
        <v>726</v>
      </c>
      <c r="AI15" s="79">
        <v>19</v>
      </c>
    </row>
    <row customHeight="1" ht="35.699999999999996">
      <c r="E16" s="741" t="s">
        <v>101</v>
      </c>
      <c r="F16" s="298" t="s">
        <v>802</v>
      </c>
      <c r="G16" s="152" t="s">
        <v>630</v>
      </c>
      <c r="H16" s="670">
        <f>SUM(H17,H20,H23,H26,H29:H32,H35)</f>
        <v>0</v>
      </c>
      <c r="I16" s="670">
        <f>SUM(I17,I20,I23,I26,I29:I32,I35)</f>
        <v>0</v>
      </c>
      <c r="J16" s="670">
        <f>SUM(J17,J20,J23,J26,J29:J32,J35)</f>
        <v>0</v>
      </c>
      <c r="K16" s="670">
        <f>SUM(K17,K20,K23,K26,K29:K32,K35)</f>
        <v>0</v>
      </c>
      <c r="L16" s="670">
        <f>SUM(L17,L20,L23,L26,L29:L32,L35)</f>
        <v>0</v>
      </c>
      <c r="M16" s="450" t="s">
        <v>803</v>
      </c>
      <c r="N16" s="743" t="s">
        <v>726</v>
      </c>
      <c r="AI16" s="79">
        <v>34</v>
      </c>
    </row>
    <row customHeight="1" ht="19.95">
      <c r="E17" s="748" t="s">
        <v>804</v>
      </c>
      <c r="F17" s="622" t="s">
        <v>805</v>
      </c>
      <c r="G17" s="83" t="s">
        <v>630</v>
      </c>
      <c r="H17" s="669"/>
      <c r="I17" s="669"/>
      <c r="J17" s="669"/>
      <c r="K17" s="669"/>
      <c r="L17" s="669"/>
      <c r="M17" s="450" t="s">
        <v>806</v>
      </c>
      <c r="AI17" s="79">
        <v>19</v>
      </c>
    </row>
    <row customHeight="1" ht="24">
      <c r="E18" s="748" t="s">
        <v>807</v>
      </c>
      <c r="F18" s="683" t="s">
        <v>808</v>
      </c>
      <c r="G18" s="83" t="s">
        <v>630</v>
      </c>
      <c r="H18" s="669"/>
      <c r="I18" s="669"/>
      <c r="J18" s="669"/>
      <c r="K18" s="669"/>
      <c r="L18" s="669"/>
      <c r="M18" s="450" t="s">
        <v>809</v>
      </c>
      <c r="AI18" s="79">
        <v>23</v>
      </c>
    </row>
    <row customHeight="1" ht="35.699999999999996">
      <c r="E19" s="748" t="s">
        <v>810</v>
      </c>
      <c r="F19" s="683" t="s">
        <v>811</v>
      </c>
      <c r="G19" s="83" t="s">
        <v>630</v>
      </c>
      <c r="H19" s="669"/>
      <c r="I19" s="669"/>
      <c r="J19" s="669"/>
      <c r="K19" s="669"/>
      <c r="L19" s="669"/>
      <c r="M19" s="450"/>
      <c r="AI19" s="79">
        <v>34</v>
      </c>
    </row>
    <row customHeight="1" ht="19.95">
      <c r="E20" s="748" t="s">
        <v>385</v>
      </c>
      <c r="F20" s="622" t="s">
        <v>812</v>
      </c>
      <c r="G20" s="83" t="s">
        <v>630</v>
      </c>
      <c r="H20" s="669"/>
      <c r="I20" s="669"/>
      <c r="J20" s="669"/>
      <c r="K20" s="669"/>
      <c r="L20" s="669"/>
      <c r="M20" s="450" t="s">
        <v>813</v>
      </c>
      <c r="AI20" s="79">
        <v>19</v>
      </c>
    </row>
    <row customHeight="1" ht="19.95">
      <c r="E21" s="748" t="s">
        <v>814</v>
      </c>
      <c r="F21" s="683" t="s">
        <v>815</v>
      </c>
      <c r="G21" s="83" t="s">
        <v>630</v>
      </c>
      <c r="H21" s="669"/>
      <c r="I21" s="669"/>
      <c r="J21" s="669"/>
      <c r="K21" s="669"/>
      <c r="L21" s="669"/>
      <c r="M21" s="450"/>
      <c r="AI21" s="79">
        <v>19</v>
      </c>
    </row>
    <row customHeight="1" ht="19.95">
      <c r="E22" s="748" t="s">
        <v>816</v>
      </c>
      <c r="F22" s="683" t="s">
        <v>817</v>
      </c>
      <c r="G22" s="83" t="s">
        <v>630</v>
      </c>
      <c r="H22" s="669"/>
      <c r="I22" s="669"/>
      <c r="J22" s="669"/>
      <c r="K22" s="669"/>
      <c r="L22" s="669"/>
      <c r="M22" s="450"/>
      <c r="AI22" s="79">
        <v>19</v>
      </c>
    </row>
    <row customHeight="1" ht="24">
      <c r="E23" s="748" t="s">
        <v>388</v>
      </c>
      <c r="F23" s="622" t="s">
        <v>818</v>
      </c>
      <c r="G23" s="83" t="s">
        <v>630</v>
      </c>
      <c r="H23" s="669"/>
      <c r="I23" s="669"/>
      <c r="J23" s="669"/>
      <c r="K23" s="669"/>
      <c r="L23" s="669"/>
      <c r="M23" s="450" t="s">
        <v>819</v>
      </c>
      <c r="AI23" s="79">
        <v>23</v>
      </c>
    </row>
    <row customHeight="1" ht="19.95">
      <c r="E24" s="748" t="s">
        <v>820</v>
      </c>
      <c r="F24" s="683" t="s">
        <v>821</v>
      </c>
      <c r="G24" s="83" t="s">
        <v>630</v>
      </c>
      <c r="H24" s="669"/>
      <c r="I24" s="669"/>
      <c r="J24" s="669"/>
      <c r="K24" s="669"/>
      <c r="L24" s="669"/>
      <c r="M24" s="450"/>
      <c r="AI24" s="79">
        <v>19</v>
      </c>
    </row>
    <row customHeight="1" ht="35.699999999999996">
      <c r="E25" s="748" t="s">
        <v>822</v>
      </c>
      <c r="F25" s="683" t="s">
        <v>823</v>
      </c>
      <c r="G25" s="83" t="s">
        <v>630</v>
      </c>
      <c r="H25" s="669"/>
      <c r="I25" s="669"/>
      <c r="J25" s="669"/>
      <c r="K25" s="669"/>
      <c r="L25" s="669"/>
      <c r="M25" s="450"/>
      <c r="AI25" s="79">
        <v>34</v>
      </c>
    </row>
    <row customHeight="1" ht="24">
      <c r="E26" s="748" t="s">
        <v>824</v>
      </c>
      <c r="F26" s="622" t="s">
        <v>825</v>
      </c>
      <c r="G26" s="83" t="s">
        <v>630</v>
      </c>
      <c r="H26" s="669"/>
      <c r="I26" s="669"/>
      <c r="J26" s="669"/>
      <c r="K26" s="669"/>
      <c r="L26" s="669"/>
      <c r="M26" s="450" t="s">
        <v>826</v>
      </c>
      <c r="AI26" s="79">
        <v>23</v>
      </c>
    </row>
    <row customHeight="1" ht="19.95">
      <c r="E27" s="750" t="s">
        <v>827</v>
      </c>
      <c r="F27" s="683" t="s">
        <v>828</v>
      </c>
      <c r="G27" s="83" t="s">
        <v>630</v>
      </c>
      <c r="H27" s="746"/>
      <c r="I27" s="746"/>
      <c r="J27" s="746"/>
      <c r="K27" s="746"/>
      <c r="L27" s="746"/>
      <c r="M27" s="450"/>
      <c r="AI27" s="79">
        <v>19</v>
      </c>
    </row>
    <row customHeight="1" ht="19.95">
      <c r="E28" s="750" t="s">
        <v>829</v>
      </c>
      <c r="F28" s="683" t="s">
        <v>830</v>
      </c>
      <c r="G28" s="83" t="s">
        <v>630</v>
      </c>
      <c r="H28" s="746"/>
      <c r="I28" s="746"/>
      <c r="J28" s="746"/>
      <c r="K28" s="746"/>
      <c r="L28" s="746"/>
      <c r="M28" s="450"/>
      <c r="AI28" s="79">
        <v>19</v>
      </c>
    </row>
    <row customHeight="1" ht="19.95">
      <c r="E29" s="750" t="s">
        <v>831</v>
      </c>
      <c r="F29" s="622" t="s">
        <v>832</v>
      </c>
      <c r="G29" s="83" t="s">
        <v>630</v>
      </c>
      <c r="H29" s="746"/>
      <c r="I29" s="746"/>
      <c r="J29" s="746"/>
      <c r="K29" s="746"/>
      <c r="L29" s="746"/>
      <c r="M29" s="450"/>
      <c r="AI29" s="79">
        <v>19</v>
      </c>
    </row>
    <row customHeight="1" ht="19.95">
      <c r="E30" s="750" t="s">
        <v>833</v>
      </c>
      <c r="F30" s="622" t="s">
        <v>834</v>
      </c>
      <c r="G30" s="83" t="s">
        <v>630</v>
      </c>
      <c r="H30" s="746"/>
      <c r="I30" s="746"/>
      <c r="J30" s="746"/>
      <c r="K30" s="746"/>
      <c r="L30" s="746"/>
      <c r="M30" s="450"/>
      <c r="AI30" s="79">
        <v>19</v>
      </c>
    </row>
    <row customHeight="1" ht="19.95">
      <c r="E31" s="750" t="s">
        <v>835</v>
      </c>
      <c r="F31" s="622" t="s">
        <v>836</v>
      </c>
      <c r="G31" s="83" t="s">
        <v>630</v>
      </c>
      <c r="H31" s="746"/>
      <c r="I31" s="746"/>
      <c r="J31" s="746"/>
      <c r="K31" s="746"/>
      <c r="L31" s="746"/>
      <c r="M31" s="450"/>
      <c r="AI31" s="79">
        <v>19</v>
      </c>
    </row>
    <row customHeight="1" ht="35.699999999999996">
      <c r="E32" s="750" t="s">
        <v>837</v>
      </c>
      <c r="F32" s="622" t="s">
        <v>838</v>
      </c>
      <c r="G32" s="291" t="s">
        <v>630</v>
      </c>
      <c r="H32" s="687">
        <f>SUM(H33:H34)</f>
        <v>0</v>
      </c>
      <c r="I32" s="687">
        <f>SUM(I33:I34)</f>
        <v>0</v>
      </c>
      <c r="J32" s="687">
        <f>SUM(J33:J34)</f>
        <v>0</v>
      </c>
      <c r="K32" s="687">
        <f>SUM(K33:K34)</f>
        <v>0</v>
      </c>
      <c r="L32" s="687">
        <f>SUM(L33:L34)</f>
        <v>0</v>
      </c>
      <c r="M32" s="450" t="s">
        <v>839</v>
      </c>
      <c r="AI32" s="100">
        <v>34</v>
      </c>
    </row>
    <row customHeight="1" ht="1.05">
      <c r="E33" s="153" t="str">
        <f>E32&amp;".0"</f>
        <v>2.8.0</v>
      </c>
      <c r="F33" s="688"/>
      <c r="G33" s="153"/>
      <c r="H33" s="689"/>
      <c r="I33" s="689"/>
      <c r="J33" s="689"/>
      <c r="K33" s="689"/>
      <c r="L33" s="689"/>
      <c r="M33" s="690"/>
      <c r="AI33" s="138">
        <v>1</v>
      </c>
    </row>
    <row customHeight="1" ht="19.95">
      <c r="E34" s="680"/>
      <c r="F34" s="770" t="s">
        <v>669</v>
      </c>
      <c r="G34" s="681"/>
      <c r="H34" s="682"/>
      <c r="I34" s="682"/>
      <c r="J34" s="682"/>
      <c r="K34" s="682"/>
      <c r="L34" s="682"/>
      <c r="M34" s="506" t="s">
        <v>840</v>
      </c>
      <c r="AI34" s="100">
        <v>19</v>
      </c>
    </row>
    <row customHeight="1" ht="60">
      <c r="E35" s="750" t="s">
        <v>841</v>
      </c>
      <c r="F35" s="622" t="s">
        <v>842</v>
      </c>
      <c r="G35" s="83" t="s">
        <v>630</v>
      </c>
      <c r="H35" s="771" t="s">
        <v>22</v>
      </c>
      <c r="I35" s="771" t="s">
        <v>22</v>
      </c>
      <c r="J35" s="771" t="s">
        <v>22</v>
      </c>
      <c r="K35" s="771" t="s">
        <v>22</v>
      </c>
      <c r="L35" s="771" t="s">
        <v>22</v>
      </c>
      <c r="M35" s="450" t="s">
        <v>843</v>
      </c>
      <c r="AI35" s="79">
        <v>57</v>
      </c>
    </row>
    <row customHeight="1" ht="19.95">
      <c r="E36" s="750" t="s">
        <v>844</v>
      </c>
      <c r="F36" s="683" t="s">
        <v>845</v>
      </c>
      <c r="G36" s="83" t="s">
        <v>630</v>
      </c>
      <c r="H36" s="772" t="s">
        <v>22</v>
      </c>
      <c r="I36" s="772" t="s">
        <v>22</v>
      </c>
      <c r="J36" s="772" t="s">
        <v>22</v>
      </c>
      <c r="K36" s="772" t="s">
        <v>22</v>
      </c>
      <c r="L36" s="772" t="s">
        <v>22</v>
      </c>
      <c r="M36" s="450" t="s">
        <v>846</v>
      </c>
      <c r="AI36" s="79">
        <v>19</v>
      </c>
    </row>
    <row customHeight="1" ht="19.95">
      <c r="E37" s="750" t="s">
        <v>847</v>
      </c>
      <c r="F37" s="683" t="s">
        <v>848</v>
      </c>
      <c r="G37" s="83" t="s">
        <v>630</v>
      </c>
      <c r="H37" s="772" t="s">
        <v>22</v>
      </c>
      <c r="I37" s="772" t="s">
        <v>22</v>
      </c>
      <c r="J37" s="772" t="s">
        <v>22</v>
      </c>
      <c r="K37" s="772" t="s">
        <v>22</v>
      </c>
      <c r="L37" s="772" t="s">
        <v>22</v>
      </c>
      <c r="M37" s="450" t="s">
        <v>849</v>
      </c>
      <c r="AI37" s="79">
        <v>19</v>
      </c>
    </row>
    <row customHeight="1" ht="24">
      <c r="A38" s="684" t="s">
        <v>670</v>
      </c>
      <c r="E38" s="748" t="s">
        <v>89</v>
      </c>
      <c r="F38" s="298" t="s">
        <v>850</v>
      </c>
      <c r="G38" s="83" t="s">
        <v>630</v>
      </c>
      <c r="H38" s="669"/>
      <c r="I38" s="669"/>
      <c r="J38" s="669"/>
      <c r="K38" s="669"/>
      <c r="L38" s="669"/>
      <c r="M38" s="450" t="s">
        <v>851</v>
      </c>
      <c r="AI38" s="100">
        <v>23</v>
      </c>
    </row>
    <row customHeight="1" ht="35.699999999999996">
      <c r="A39" s="684"/>
      <c r="E39" s="748" t="s">
        <v>402</v>
      </c>
      <c r="F39" s="622" t="s">
        <v>852</v>
      </c>
      <c r="G39" s="83"/>
      <c r="H39" s="669"/>
      <c r="I39" s="669"/>
      <c r="J39" s="669"/>
      <c r="K39" s="669"/>
      <c r="L39" s="669"/>
      <c r="M39" s="450"/>
      <c r="AI39" s="100">
        <v>34</v>
      </c>
    </row>
    <row customHeight="1" ht="19.95">
      <c r="E40" s="748" t="s">
        <v>90</v>
      </c>
      <c r="F40" s="298" t="s">
        <v>853</v>
      </c>
      <c r="G40" s="83" t="s">
        <v>630</v>
      </c>
      <c r="H40" s="669"/>
      <c r="I40" s="669"/>
      <c r="J40" s="669"/>
      <c r="K40" s="669"/>
      <c r="L40" s="669"/>
      <c r="M40" s="450" t="s">
        <v>854</v>
      </c>
      <c r="AI40" s="100">
        <v>19</v>
      </c>
    </row>
    <row customHeight="1" ht="24">
      <c r="E41" s="748" t="s">
        <v>855</v>
      </c>
      <c r="F41" s="622" t="s">
        <v>856</v>
      </c>
      <c r="G41" s="83" t="s">
        <v>630</v>
      </c>
      <c r="H41" s="669"/>
      <c r="I41" s="669"/>
      <c r="J41" s="669"/>
      <c r="K41" s="669"/>
      <c r="L41" s="669"/>
      <c r="M41" s="450" t="s">
        <v>857</v>
      </c>
      <c r="AI41" s="100">
        <v>23</v>
      </c>
    </row>
    <row customHeight="1" ht="24">
      <c r="E42" s="748" t="s">
        <v>858</v>
      </c>
      <c r="F42" s="683" t="s">
        <v>859</v>
      </c>
      <c r="G42" s="83" t="s">
        <v>630</v>
      </c>
      <c r="H42" s="669"/>
      <c r="I42" s="669"/>
      <c r="J42" s="669"/>
      <c r="K42" s="669"/>
      <c r="L42" s="669"/>
      <c r="M42" s="450" t="s">
        <v>860</v>
      </c>
      <c r="AI42" s="100">
        <v>23</v>
      </c>
    </row>
    <row customHeight="1" ht="24">
      <c r="E43" s="748" t="s">
        <v>861</v>
      </c>
      <c r="F43" s="683" t="s">
        <v>862</v>
      </c>
      <c r="G43" s="83" t="s">
        <v>630</v>
      </c>
      <c r="H43" s="669"/>
      <c r="I43" s="669"/>
      <c r="J43" s="669"/>
      <c r="K43" s="669"/>
      <c r="L43" s="669"/>
      <c r="M43" s="450" t="s">
        <v>863</v>
      </c>
      <c r="AI43" s="100">
        <v>23</v>
      </c>
    </row>
    <row customHeight="1" ht="24">
      <c r="E44" s="748" t="s">
        <v>864</v>
      </c>
      <c r="F44" s="683" t="s">
        <v>865</v>
      </c>
      <c r="G44" s="83" t="s">
        <v>630</v>
      </c>
      <c r="H44" s="669"/>
      <c r="I44" s="669"/>
      <c r="J44" s="669"/>
      <c r="K44" s="669"/>
      <c r="L44" s="669"/>
      <c r="M44" s="450" t="s">
        <v>866</v>
      </c>
      <c r="AI44" s="100">
        <v>23</v>
      </c>
    </row>
    <row customHeight="1" ht="35.699999999999996">
      <c r="C45" s="138" t="s">
        <v>672</v>
      </c>
      <c r="E45" s="748" t="s">
        <v>109</v>
      </c>
      <c r="F45" s="298" t="s">
        <v>725</v>
      </c>
      <c r="G45" s="152" t="s">
        <v>867</v>
      </c>
      <c r="H45" s="440"/>
      <c r="I45" s="440"/>
      <c r="J45" s="440"/>
      <c r="K45" s="440"/>
      <c r="L45" s="440"/>
      <c r="M45" s="450" t="s">
        <v>868</v>
      </c>
      <c r="AI45" s="100">
        <v>34</v>
      </c>
    </row>
    <row customHeight="1" ht="35.699999999999996">
      <c r="E46" s="748" t="s">
        <v>91</v>
      </c>
      <c r="F46" s="298" t="s">
        <v>869</v>
      </c>
      <c r="G46" s="83" t="s">
        <v>870</v>
      </c>
      <c r="H46" s="660"/>
      <c r="I46" s="660"/>
      <c r="J46" s="660"/>
      <c r="K46" s="660"/>
      <c r="L46" s="660"/>
      <c r="M46" s="450" t="s">
        <v>871</v>
      </c>
      <c r="AI46" s="100">
        <v>34</v>
      </c>
    </row>
    <row customHeight="1" ht="24">
      <c r="E47" s="748" t="s">
        <v>92</v>
      </c>
      <c r="F47" s="298" t="s">
        <v>872</v>
      </c>
      <c r="G47" s="83" t="s">
        <v>873</v>
      </c>
      <c r="H47" s="660"/>
      <c r="I47" s="660"/>
      <c r="J47" s="660"/>
      <c r="K47" s="660"/>
      <c r="L47" s="660"/>
      <c r="M47" s="450" t="s">
        <v>874</v>
      </c>
      <c r="AI47" s="100">
        <v>23</v>
      </c>
    </row>
    <row customHeight="1" ht="19.95">
      <c r="E48" s="748" t="s">
        <v>118</v>
      </c>
      <c r="F48" s="298" t="s">
        <v>875</v>
      </c>
      <c r="G48" s="83" t="s">
        <v>683</v>
      </c>
      <c r="H48" s="685"/>
      <c r="I48" s="685"/>
      <c r="J48" s="685"/>
      <c r="K48" s="685"/>
      <c r="L48" s="685"/>
      <c r="M48" s="450"/>
      <c r="AI48" s="100">
        <v>19</v>
      </c>
    </row>
    <row customHeight="1" ht="11.549999999999999">
      <c r="AI49" s="79">
        <v>11</v>
      </c>
    </row>
    <row customHeight="1" ht="11.549999999999999">
      <c r="AI50" s="403">
        <v>11</v>
      </c>
    </row>
    <row customHeight="1" ht="11.549999999999999">
      <c r="AI51" s="403">
        <v>11</v>
      </c>
    </row>
    <row customHeight="1" ht="11.549999999999999">
      <c r="AI52" s="403">
        <v>11</v>
      </c>
    </row>
    <row customHeight="1" ht="11.549999999999999">
      <c r="AI53" s="403">
        <v>11</v>
      </c>
    </row>
    <row customHeight="1" ht="11.549999999999999">
      <c r="AI54" s="403">
        <v>11</v>
      </c>
    </row>
    <row customHeight="1" ht="11.549999999999999">
      <c r="AI55" s="403">
        <v>11</v>
      </c>
    </row>
    <row customHeight="1" ht="11.549999999999999">
      <c r="AI56" s="403">
        <v>11</v>
      </c>
    </row>
    <row customHeight="1" ht="11.549999999999999">
      <c r="AI57" s="403">
        <v>11</v>
      </c>
    </row>
    <row customHeight="1" ht="11.549999999999999">
      <c r="AI58" s="403">
        <v>11</v>
      </c>
    </row>
    <row customHeight="1" ht="11.549999999999999">
      <c r="AI59" s="403">
        <v>11</v>
      </c>
    </row>
    <row customHeight="1" ht="11.549999999999999">
      <c r="AI60" s="403">
        <v>11</v>
      </c>
    </row>
    <row customHeight="1" ht="11.549999999999999">
      <c r="AI61" s="403">
        <v>11</v>
      </c>
    </row>
    <row customHeight="1" ht="11.549999999999999">
      <c r="AI62" s="403">
        <v>11</v>
      </c>
    </row>
    <row customHeight="1" ht="11.549999999999999">
      <c r="AI63" s="403">
        <v>11</v>
      </c>
    </row>
    <row customHeight="1" ht="11.549999999999999">
      <c r="AI64" s="403">
        <v>11</v>
      </c>
    </row>
    <row customHeight="1" ht="11.549999999999999">
      <c r="AI65" s="403">
        <v>11</v>
      </c>
    </row>
    <row customHeight="1" ht="11.549999999999999">
      <c r="AI66" s="403">
        <v>11</v>
      </c>
    </row>
    <row customHeight="1" ht="11.549999999999999">
      <c r="AI67" s="403">
        <v>11</v>
      </c>
    </row>
    <row customHeight="1" ht="11.549999999999999">
      <c r="AI68" s="403">
        <v>11</v>
      </c>
    </row>
    <row customHeight="1" ht="11.549999999999999">
      <c r="AI69" s="403">
        <v>11</v>
      </c>
    </row>
    <row customHeight="1" ht="11.549999999999999">
      <c r="AI70" s="403">
        <v>11</v>
      </c>
    </row>
    <row customHeight="1" ht="11.549999999999999">
      <c r="AI71" s="403">
        <v>11</v>
      </c>
    </row>
    <row customHeight="1" ht="11.549999999999999">
      <c r="AI72" s="403">
        <v>11</v>
      </c>
    </row>
    <row customHeight="1" ht="11.549999999999999">
      <c r="AI73" s="403">
        <v>11</v>
      </c>
    </row>
    <row customHeight="1" ht="11.549999999999999">
      <c r="AI74" s="403">
        <v>11</v>
      </c>
    </row>
    <row customHeight="1" ht="11.549999999999999">
      <c r="AI75" s="403">
        <v>11</v>
      </c>
    </row>
    <row customHeight="1" ht="11.549999999999999">
      <c r="AI76" s="403">
        <v>11</v>
      </c>
    </row>
    <row customHeight="1" ht="11.549999999999999">
      <c r="AI77" s="403">
        <v>11</v>
      </c>
    </row>
    <row customHeight="1" ht="11.549999999999999">
      <c r="AI78" s="403">
        <v>11</v>
      </c>
    </row>
    <row customHeight="1" ht="11.549999999999999">
      <c r="AI79" s="403">
        <v>11</v>
      </c>
    </row>
    <row customHeight="1" ht="11.549999999999999">
      <c r="AI80" s="403">
        <v>11</v>
      </c>
    </row>
    <row customHeight="1" ht="11.549999999999999">
      <c r="AI81" s="403">
        <v>11</v>
      </c>
    </row>
    <row customHeight="1" ht="11.549999999999999">
      <c r="AI82" s="403">
        <v>11</v>
      </c>
    </row>
    <row customHeight="1" ht="11.549999999999999">
      <c r="AI83" s="403">
        <v>11</v>
      </c>
    </row>
    <row customHeight="1" ht="11.549999999999999">
      <c r="AI84" s="403">
        <v>11</v>
      </c>
    </row>
    <row customHeight="1" ht="11.549999999999999">
      <c r="AI85" s="403">
        <v>11</v>
      </c>
    </row>
    <row customHeight="1" ht="11.549999999999999">
      <c r="AI86" s="403">
        <v>11</v>
      </c>
    </row>
    <row customHeight="1" ht="11.549999999999999">
      <c r="AI87" s="403">
        <v>11</v>
      </c>
    </row>
    <row customHeight="1" ht="11.549999999999999">
      <c r="AI88" s="403">
        <v>11</v>
      </c>
    </row>
    <row customHeight="1" ht="11.549999999999999">
      <c r="AI89" s="403">
        <v>11</v>
      </c>
    </row>
    <row customHeight="1" ht="11.549999999999999">
      <c r="AI90" s="403">
        <v>11</v>
      </c>
    </row>
    <row customHeight="1" ht="11.549999999999999">
      <c r="AI91" s="403">
        <v>11</v>
      </c>
    </row>
    <row customHeight="1" ht="11.549999999999999">
      <c r="AI92" s="403">
        <v>11</v>
      </c>
    </row>
    <row customHeight="1" ht="11.549999999999999">
      <c r="AI93" s="403">
        <v>11</v>
      </c>
    </row>
    <row customHeight="1" ht="11.549999999999999">
      <c r="AI94" s="403">
        <v>11</v>
      </c>
    </row>
    <row customHeight="1" ht="11.549999999999999">
      <c r="AI95" s="403">
        <v>11</v>
      </c>
    </row>
    <row customHeight="1" ht="11.549999999999999">
      <c r="AI96" s="403">
        <v>11</v>
      </c>
    </row>
    <row customHeight="1" ht="11.549999999999999">
      <c r="AI97" s="403">
        <v>11</v>
      </c>
    </row>
    <row customHeight="1" ht="11.549999999999999">
      <c r="AI98" s="403">
        <v>11</v>
      </c>
    </row>
    <row customHeight="1" ht="11.549999999999999">
      <c r="AI99" s="403">
        <v>11</v>
      </c>
    </row>
    <row customHeight="1" ht="11.549999999999999">
      <c r="AI100" s="403">
        <v>11</v>
      </c>
    </row>
    <row customHeight="1" ht="11.549999999999999">
      <c r="AI101" s="403">
        <v>11</v>
      </c>
    </row>
    <row customHeight="1" ht="11.549999999999999">
      <c r="AI102" s="403">
        <v>11</v>
      </c>
    </row>
    <row customHeight="1" ht="11.549999999999999">
      <c r="AI103" s="403">
        <v>11</v>
      </c>
    </row>
    <row customHeight="1" ht="11.549999999999999">
      <c r="AI104" s="403">
        <v>11</v>
      </c>
    </row>
    <row customHeight="1" ht="11.549999999999999">
      <c r="AI105" s="403">
        <v>11</v>
      </c>
    </row>
    <row customHeight="1" ht="11.549999999999999">
      <c r="AI106" s="403">
        <v>11</v>
      </c>
    </row>
    <row customHeight="1" ht="11.549999999999999">
      <c r="AI107" s="403">
        <v>11</v>
      </c>
    </row>
    <row customHeight="1" ht="11.549999999999999">
      <c r="AI108" s="403">
        <v>11</v>
      </c>
    </row>
    <row customHeight="1" ht="11.549999999999999">
      <c r="AI109" s="403">
        <v>11</v>
      </c>
    </row>
    <row customHeight="1" ht="11.549999999999999">
      <c r="AI110" s="403">
        <v>11</v>
      </c>
    </row>
    <row customHeight="1" ht="11.549999999999999">
      <c r="AI111" s="403">
        <v>11</v>
      </c>
    </row>
    <row customHeight="1" ht="11.549999999999999">
      <c r="AI112" s="403">
        <v>11</v>
      </c>
    </row>
    <row customHeight="1" ht="11.549999999999999">
      <c r="AI113" s="403">
        <v>11</v>
      </c>
    </row>
    <row customHeight="1" ht="11.549999999999999">
      <c r="AI114" s="403">
        <v>11</v>
      </c>
    </row>
    <row customHeight="1" ht="11.549999999999999">
      <c r="AI115" s="403">
        <v>11</v>
      </c>
    </row>
    <row customHeight="1" ht="11.549999999999999">
      <c r="AI116" s="403">
        <v>11</v>
      </c>
    </row>
    <row customHeight="1" ht="11.549999999999999">
      <c r="AI117" s="403">
        <v>11</v>
      </c>
    </row>
    <row customHeight="1" ht="11.549999999999999">
      <c r="AI118" s="403">
        <v>11</v>
      </c>
    </row>
    <row customHeight="1" ht="11.549999999999999">
      <c r="AI119" s="403">
        <v>11</v>
      </c>
    </row>
    <row customHeight="1" ht="11.549999999999999">
      <c r="AI120" s="403">
        <v>11</v>
      </c>
    </row>
    <row customHeight="1" ht="11.549999999999999">
      <c r="AI121" s="403">
        <v>11</v>
      </c>
    </row>
    <row customHeight="1" ht="11.549999999999999">
      <c r="AI122" s="403">
        <v>11</v>
      </c>
    </row>
    <row customHeight="1" ht="11.549999999999999">
      <c r="AI123" s="403">
        <v>11</v>
      </c>
    </row>
    <row customHeight="1" ht="11.549999999999999">
      <c r="AI124" s="403">
        <v>11</v>
      </c>
    </row>
    <row customHeight="1" ht="11.549999999999999">
      <c r="AI125" s="403">
        <v>11</v>
      </c>
    </row>
    <row customHeight="1" ht="11.549999999999999">
      <c r="AI126" s="403">
        <v>11</v>
      </c>
    </row>
    <row customHeight="1" ht="11.549999999999999">
      <c r="AI127" s="403">
        <v>11</v>
      </c>
    </row>
    <row customHeight="1" ht="11.549999999999999">
      <c r="AI128" s="403">
        <v>11</v>
      </c>
    </row>
    <row customHeight="1" ht="11.549999999999999">
      <c r="AI129" s="403">
        <v>11</v>
      </c>
    </row>
    <row customHeight="1" ht="11.549999999999999">
      <c r="AI130" s="403">
        <v>11</v>
      </c>
    </row>
    <row customHeight="1" ht="11.549999999999999">
      <c r="AI131" s="403">
        <v>11</v>
      </c>
    </row>
    <row customHeight="1" ht="11.549999999999999">
      <c r="AI132" s="403">
        <v>11</v>
      </c>
    </row>
    <row customHeight="1" ht="11.549999999999999">
      <c r="AI133" s="403">
        <v>11</v>
      </c>
    </row>
    <row customHeight="1" ht="11.549999999999999">
      <c r="AI134" s="403">
        <v>11</v>
      </c>
    </row>
    <row customHeight="1" ht="11.549999999999999">
      <c r="AI135" s="403">
        <v>11</v>
      </c>
    </row>
    <row customHeight="1" ht="11.549999999999999">
      <c r="AI136" s="403">
        <v>11</v>
      </c>
    </row>
    <row customHeight="1" ht="11.549999999999999">
      <c r="AI137" s="403">
        <v>11</v>
      </c>
    </row>
    <row customHeight="1" ht="11.549999999999999">
      <c r="AI138" s="403">
        <v>11</v>
      </c>
    </row>
    <row customHeight="1" ht="11.549999999999999">
      <c r="AI139" s="403">
        <v>11</v>
      </c>
    </row>
    <row customHeight="1" ht="11.549999999999999">
      <c r="AI140" s="403">
        <v>11</v>
      </c>
    </row>
    <row customHeight="1" ht="11.549999999999999">
      <c r="AI141" s="403">
        <v>11</v>
      </c>
    </row>
    <row customHeight="1" ht="11.549999999999999">
      <c r="AI142" s="403">
        <v>11</v>
      </c>
    </row>
    <row customHeight="1" ht="11.549999999999999">
      <c r="AI143" s="403">
        <v>11</v>
      </c>
    </row>
    <row customHeight="1" ht="11.549999999999999">
      <c r="AI144" s="403">
        <v>11</v>
      </c>
    </row>
    <row customHeight="1" ht="11.549999999999999">
      <c r="AI145" s="403">
        <v>11</v>
      </c>
    </row>
    <row customHeight="1" ht="11.549999999999999">
      <c r="AI146" s="403">
        <v>11</v>
      </c>
    </row>
    <row customHeight="1" ht="11.549999999999999">
      <c r="AI147" s="403">
        <v>11</v>
      </c>
    </row>
    <row customHeight="1" ht="11.549999999999999">
      <c r="AI148" s="403">
        <v>11</v>
      </c>
    </row>
    <row customHeight="1" ht="11.549999999999999">
      <c r="AI149" s="403">
        <v>11</v>
      </c>
    </row>
    <row customHeight="1" ht="11.549999999999999">
      <c r="AI150" s="403">
        <v>11</v>
      </c>
    </row>
    <row customHeight="1" ht="11.549999999999999">
      <c r="AI151" s="403">
        <v>11</v>
      </c>
    </row>
    <row customHeight="1" ht="11.549999999999999">
      <c r="AI152" s="403">
        <v>11</v>
      </c>
    </row>
    <row customHeight="1" ht="11.549999999999999">
      <c r="AI153" s="403">
        <v>11</v>
      </c>
    </row>
    <row customHeight="1" ht="11.549999999999999">
      <c r="AI154" s="403">
        <v>11</v>
      </c>
    </row>
    <row customHeight="1" ht="11.549999999999999">
      <c r="AI155" s="403">
        <v>11</v>
      </c>
    </row>
    <row customHeight="1" ht="11.549999999999999">
      <c r="AI156" s="403">
        <v>11</v>
      </c>
    </row>
    <row customHeight="1" ht="11.549999999999999">
      <c r="AI157" s="403">
        <v>11</v>
      </c>
    </row>
    <row customHeight="1" ht="11.549999999999999">
      <c r="AI158" s="403">
        <v>11</v>
      </c>
    </row>
    <row customHeight="1" ht="11.549999999999999">
      <c r="AI159" s="403">
        <v>11</v>
      </c>
    </row>
    <row customHeight="1" ht="11.549999999999999">
      <c r="AI160" s="403">
        <v>11</v>
      </c>
    </row>
    <row customHeight="1" ht="11.549999999999999">
      <c r="AI161" s="403">
        <v>11</v>
      </c>
    </row>
    <row customHeight="1" ht="11.549999999999999">
      <c r="AI162" s="403">
        <v>11</v>
      </c>
    </row>
    <row customHeight="1" ht="11.549999999999999">
      <c r="AI163" s="403">
        <v>11</v>
      </c>
    </row>
    <row customHeight="1" ht="11.549999999999999">
      <c r="AI164" s="403">
        <v>11</v>
      </c>
    </row>
    <row customHeight="1" ht="11.549999999999999">
      <c r="AI165" s="403">
        <v>11</v>
      </c>
    </row>
    <row customHeight="1" ht="11.549999999999999">
      <c r="AI166" s="403">
        <v>11</v>
      </c>
    </row>
    <row customHeight="1" ht="11.549999999999999">
      <c r="AI167" s="403">
        <v>11</v>
      </c>
    </row>
    <row customHeight="1" ht="11.549999999999999">
      <c r="AI168" s="403">
        <v>11</v>
      </c>
    </row>
    <row customHeight="1" ht="11.549999999999999">
      <c r="AI169" s="403">
        <v>11</v>
      </c>
    </row>
    <row customHeight="1" ht="11.549999999999999">
      <c r="AI170" s="403">
        <v>11</v>
      </c>
    </row>
    <row customHeight="1" ht="11.549999999999999">
      <c r="AI171" s="403">
        <v>11</v>
      </c>
    </row>
    <row customHeight="1" ht="11.549999999999999">
      <c r="AI172" s="403">
        <v>11</v>
      </c>
    </row>
    <row customHeight="1" ht="11.549999999999999">
      <c r="AI173" s="403">
        <v>11</v>
      </c>
    </row>
    <row customHeight="1" ht="11.549999999999999">
      <c r="AI174" s="403">
        <v>11</v>
      </c>
    </row>
    <row customHeight="1" ht="11.549999999999999">
      <c r="AI175" s="403">
        <v>11</v>
      </c>
    </row>
    <row customHeight="1" ht="11.549999999999999">
      <c r="AI176" s="403">
        <v>11</v>
      </c>
    </row>
    <row customHeight="1" ht="11.549999999999999">
      <c r="AI177" s="403">
        <v>11</v>
      </c>
    </row>
    <row customHeight="1" ht="11.549999999999999">
      <c r="AI178" s="403">
        <v>11</v>
      </c>
    </row>
    <row customHeight="1" ht="11.549999999999999">
      <c r="AI179" s="403">
        <v>11</v>
      </c>
    </row>
    <row customHeight="1" ht="11.549999999999999">
      <c r="AI180" s="403">
        <v>11</v>
      </c>
    </row>
    <row customHeight="1" ht="11.549999999999999">
      <c r="AI181" s="403">
        <v>11</v>
      </c>
    </row>
    <row customHeight="1" ht="11.549999999999999">
      <c r="AI182" s="403">
        <v>11</v>
      </c>
    </row>
    <row customHeight="1" ht="11.549999999999999">
      <c r="AI183" s="403">
        <v>11</v>
      </c>
    </row>
    <row customHeight="1" ht="11.549999999999999">
      <c r="AI184" s="403">
        <v>11</v>
      </c>
    </row>
    <row customHeight="1" ht="11.549999999999999">
      <c r="AI185" s="403">
        <v>11</v>
      </c>
    </row>
    <row customHeight="1" ht="11.549999999999999">
      <c r="AI186" s="403">
        <v>11</v>
      </c>
    </row>
    <row customHeight="1" ht="11.549999999999999">
      <c r="AI187" s="403">
        <v>11</v>
      </c>
    </row>
    <row customHeight="1" ht="11.549999999999999">
      <c r="AI188" s="403">
        <v>11</v>
      </c>
    </row>
    <row customHeight="1" ht="11.549999999999999">
      <c r="AI189" s="403">
        <v>11</v>
      </c>
    </row>
    <row customHeight="1" ht="11.549999999999999">
      <c r="AI190" s="403">
        <v>11</v>
      </c>
    </row>
    <row customHeight="1" ht="11.549999999999999">
      <c r="AI191" s="403">
        <v>11</v>
      </c>
    </row>
    <row customHeight="1" ht="11.549999999999999">
      <c r="AI192" s="403">
        <v>11</v>
      </c>
    </row>
    <row customHeight="1" ht="11.549999999999999">
      <c r="AI193" s="403">
        <v>11</v>
      </c>
    </row>
    <row customHeight="1" ht="11.549999999999999">
      <c r="AI194" s="403">
        <v>11</v>
      </c>
    </row>
    <row customHeight="1" ht="11.549999999999999">
      <c r="AI195" s="403">
        <v>11</v>
      </c>
    </row>
    <row customHeight="1" ht="11.549999999999999">
      <c r="AI196" s="403">
        <v>11</v>
      </c>
    </row>
    <row customHeight="1" ht="11.549999999999999">
      <c r="AI197" s="403">
        <v>11</v>
      </c>
    </row>
    <row customHeight="1" ht="11.549999999999999">
      <c r="AI198" s="403">
        <v>11</v>
      </c>
    </row>
    <row customHeight="1" ht="11.549999999999999">
      <c r="AI199" s="403">
        <v>11</v>
      </c>
    </row>
    <row customHeight="1" ht="11.549999999999999">
      <c r="AI200" s="403">
        <v>11</v>
      </c>
    </row>
    <row customHeight="1" ht="11.549999999999999">
      <c r="AI201" s="403">
        <v>11</v>
      </c>
    </row>
    <row customHeight="1" ht="11.549999999999999">
      <c r="AI202" s="403">
        <v>11</v>
      </c>
    </row>
    <row customHeight="1" ht="11.549999999999999">
      <c r="AI203" s="403">
        <v>11</v>
      </c>
    </row>
    <row customHeight="1" ht="11.549999999999999">
      <c r="AI204" s="403">
        <v>11</v>
      </c>
    </row>
    <row customHeight="1" ht="11.549999999999999">
      <c r="AI205" s="79">
        <v>11</v>
      </c>
    </row>
    <row customHeight="1" ht="11.549999999999999">
      <c r="AI206" s="79">
        <v>11</v>
      </c>
    </row>
    <row customHeight="1" ht="11.549999999999999">
      <c r="AI207" s="79">
        <v>11</v>
      </c>
    </row>
    <row customHeight="1" ht="11.549999999999999">
      <c r="AI208" s="79">
        <v>11</v>
      </c>
    </row>
    <row customHeight="1" ht="11.549999999999999">
      <c r="AI209" s="79">
        <v>11</v>
      </c>
    </row>
    <row customHeight="1" ht="11.549999999999999">
      <c r="AI210" s="79">
        <v>11</v>
      </c>
    </row>
    <row customHeight="1" ht="11.549999999999999">
      <c r="AI211" s="79">
        <v>11</v>
      </c>
    </row>
    <row customHeight="1" ht="11.549999999999999">
      <c r="AI212" s="79">
        <v>11</v>
      </c>
    </row>
    <row customHeight="1" ht="11.549999999999999">
      <c r="AI213" s="79">
        <v>11</v>
      </c>
    </row>
    <row customHeight="1" ht="11.549999999999999">
      <c r="AI214" s="79">
        <v>11</v>
      </c>
    </row>
    <row customHeight="1" ht="11.549999999999999">
      <c r="AI215" s="79">
        <v>11</v>
      </c>
    </row>
    <row customHeight="1" ht="11.549999999999999">
      <c r="AI216" s="79">
        <v>11</v>
      </c>
    </row>
    <row customHeight="1" ht="11.549999999999999">
      <c r="AI217" s="79">
        <v>11</v>
      </c>
    </row>
    <row customHeight="1" ht="11.549999999999999">
      <c r="AI218" s="79">
        <v>11</v>
      </c>
    </row>
    <row customHeight="1" ht="11.25" hidden="1">
      <c r="A219" s="710" t="s">
        <v>81</v>
      </c>
      <c r="B219" s="100">
        <v>0</v>
      </c>
      <c r="C219" s="138">
        <v>0</v>
      </c>
      <c r="D219" s="79">
        <v>3</v>
      </c>
      <c r="E219" s="79">
        <v>7</v>
      </c>
      <c r="F219" s="79">
        <v>56</v>
      </c>
      <c r="G219" s="79">
        <v>10</v>
      </c>
      <c r="H219" s="79">
        <v>0</v>
      </c>
      <c r="I219" s="79">
        <v>40</v>
      </c>
      <c r="J219" s="79">
        <v>0</v>
      </c>
      <c r="K219" s="79">
        <v>0</v>
      </c>
      <c r="L219" s="79">
        <v>0</v>
      </c>
      <c r="M219" s="79">
        <v>102</v>
      </c>
      <c r="N219" s="100">
        <v>9</v>
      </c>
      <c r="O219" s="138">
        <v>5</v>
      </c>
      <c r="P219" s="138">
        <v>3</v>
      </c>
      <c r="Q219" s="100">
        <v>3</v>
      </c>
      <c r="R219" s="100">
        <v>3</v>
      </c>
      <c r="S219" s="100">
        <v>3</v>
      </c>
      <c r="T219" s="100">
        <v>3</v>
      </c>
      <c r="U219" s="138">
        <v>10</v>
      </c>
      <c r="V219" s="100">
        <v>34</v>
      </c>
      <c r="W219" s="100">
        <v>9</v>
      </c>
      <c r="X219" s="711">
        <v>8</v>
      </c>
      <c r="Y219" s="100">
        <v>8</v>
      </c>
      <c r="Z219" s="100">
        <v>8</v>
      </c>
      <c r="AA219" s="100">
        <v>8</v>
      </c>
      <c r="AB219" s="100">
        <v>8</v>
      </c>
      <c r="AC219" s="100">
        <v>8</v>
      </c>
      <c r="AD219" s="77">
        <v>8</v>
      </c>
      <c r="AE219" s="77">
        <v>8</v>
      </c>
      <c r="AF219" s="77">
        <v>8</v>
      </c>
      <c r="AG219" s="77">
        <v>8</v>
      </c>
      <c r="AH219" s="77">
        <v>8</v>
      </c>
      <c r="AI219" s="79">
        <v>11</v>
      </c>
    </row>
  </sheetData>
  <sheetProtection formatColumns="0" formatRows="0" autoFilter="0" sort="0" insertRows="0" insertColumns="1" deleteRows="0" deleteColumns="0"/>
  <mergeCells count="7">
    <mergeCell ref="E6:I6"/>
    <mergeCell ref="E7:I7"/>
    <mergeCell ref="F10:G10"/>
    <mergeCell ref="M10:M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L33">
      <formula1>900</formula1>
    </dataValidation>
    <dataValidation type="decimal" allowBlank="1" showErrorMessage="1" errorTitle="Ошибка" error="Допускается ввод только неотрицательных чисел!" sqref="H40:L41 H2:L2 H15:L15 H17:L32 H35:L37 H46:L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L45">
      <formula1>900</formula1>
    </dataValidation>
    <dataValidation type="decimal" allowBlank="1" showErrorMessage="1" errorTitle="Ошибка" error="Допускается ввод только действительных чисел!" sqref="H38:L39">
      <formula1>-9.99999999999999E+23</formula1>
      <formula2>9.99999999999999E+23</formula2>
    </dataValidation>
    <dataValidation type="decimal" allowBlank="1" showErrorMessage="1" errorTitle="Ошибка" error="Допускается ввод только действительных чисел!" sqref="H42:L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A164D3-51E1-F204-9FC1-0.9FEB107C}" mc:Ignorable="x14ac xr xr2 xr3">
  <sheetPr>
    <tabColor theme="9" tint="-0.25"/>
  </sheetPr>
  <dimension ref="A1:AI215"/>
  <sheetViews>
    <sheetView topLeftCell="A1" showGridLines="0" zoomScale="90" workbookViewId="0">
      <selection activeCell="L9" sqref="L9"/>
    </sheetView>
  </sheetViews>
  <sheetFormatPr defaultColWidth="9.140625" customHeight="1" defaultRowHeight="11.25"/>
  <cols>
    <col min="1" max="1" style="4219" width="10.7109375" hidden="1" customWidth="1"/>
    <col min="2" max="2" style="4219" width="16.8515625" hidden="1" customWidth="1"/>
    <col min="3" max="3" style="4219" width="5.57421875" hidden="1" customWidth="1"/>
    <col min="4" max="4" style="4219" width="3.00390625" customWidth="1"/>
    <col min="5" max="5" style="4219" width="7.00390625" customWidth="1"/>
    <col min="6" max="6" style="4219" width="54.00390625" customWidth="1"/>
    <col min="7" max="7" style="4219" width="10.00390625" customWidth="1"/>
    <col min="8" max="8" style="4219" width="40.7109375" hidden="1" customWidth="1"/>
    <col min="9" max="9" style="4219" width="40.00390625" customWidth="1"/>
    <col min="10" max="12" style="4219" width="40.7109375" customWidth="1"/>
    <col min="13" max="13" style="4219" width="102.00390625" customWidth="1"/>
    <col min="14" max="14" style="4219" width="9.00390625" customWidth="1"/>
    <col min="15" max="15" style="4219" width="5.00390625" customWidth="1"/>
    <col min="16" max="20" style="4219" width="3.00390625" customWidth="1"/>
    <col min="21" max="21" style="4219" width="10.00390625" customWidth="1"/>
    <col min="22" max="22" style="4219" width="34.00390625" customWidth="1"/>
    <col min="23" max="23" style="4219" width="9.00390625" customWidth="1"/>
    <col min="24" max="34" style="4219" width="8.00390625" customWidth="1"/>
    <col min="35" max="35" style="4219" width="9.140625" hidden="1"/>
  </cols>
  <sheetData>
    <row customHeight="1" ht="22.5" hidden="1">
      <c r="H1" s="100">
        <v>4</v>
      </c>
      <c r="I1" s="100">
        <v>4</v>
      </c>
      <c r="J1" s="100">
        <v>4</v>
      </c>
      <c r="K1" s="100">
        <v>4</v>
      </c>
      <c r="L1" s="100">
        <v>4</v>
      </c>
      <c r="AI1" s="100" t="s">
        <v>14</v>
      </c>
    </row>
    <row customHeight="1" ht="22.5" hidden="1">
      <c r="E2" s="152"/>
      <c r="F2" s="154"/>
      <c r="G2" s="152" t="s">
        <v>630</v>
      </c>
      <c r="H2" s="471"/>
      <c r="I2" s="471"/>
      <c r="J2" s="471"/>
      <c r="K2" s="471"/>
      <c r="L2" s="471"/>
      <c r="M2" s="659" t="s">
        <v>633</v>
      </c>
      <c r="AI2" s="100">
        <v>0</v>
      </c>
    </row>
    <row customHeight="1" ht="11.25" hidden="1">
      <c r="AI3" s="79">
        <v>0</v>
      </c>
    </row>
    <row customHeight="1" ht="11.25" hidden="1">
      <c r="M4" s="77">
        <v>4</v>
      </c>
      <c r="AI4" s="77">
        <v>0</v>
      </c>
    </row>
    <row customHeight="1" ht="11.549999999999999">
      <c r="AI5" s="79">
        <v>11</v>
      </c>
    </row>
    <row customHeight="1" ht="33.75">
      <c r="E6" s="426" t="s">
        <v>876</v>
      </c>
      <c r="F6" s="426"/>
      <c r="G6" s="426"/>
      <c r="H6" s="426"/>
      <c r="I6" s="426"/>
      <c r="J6" s="426"/>
      <c r="K6" s="426"/>
      <c r="L6" s="426"/>
      <c r="AI6" s="79">
        <v>32</v>
      </c>
    </row>
    <row customHeight="1" ht="25.2">
      <c r="E7" s="287" t="str">
        <f>IF(org=0,"Не определено",org)</f>
        <v>ГУП СК "Ставрополькрайводоканал"</v>
      </c>
      <c r="F7" s="287"/>
      <c r="G7" s="287"/>
      <c r="H7" s="287"/>
      <c r="I7" s="287"/>
      <c r="J7" s="287"/>
      <c r="K7" s="287"/>
      <c r="L7" s="287"/>
      <c r="AI7" s="79">
        <v>24</v>
      </c>
    </row>
    <row customHeight="1" ht="11.549999999999999">
      <c r="J8" s="0" t="s">
        <v>22</v>
      </c>
      <c r="K8" s="0" t="s">
        <v>22</v>
      </c>
      <c r="L8" s="0" t="s">
        <v>22</v>
      </c>
      <c r="AI8" s="79">
        <v>11</v>
      </c>
    </row>
    <row customHeight="1" ht="1.05">
      <c r="H9" s="662"/>
      <c r="I9" s="662" t="s">
        <v>195</v>
      </c>
      <c r="J9" s="662" t="s">
        <v>202</v>
      </c>
      <c r="K9" s="662" t="s">
        <v>205</v>
      </c>
      <c r="L9" s="662" t="s">
        <v>199</v>
      </c>
      <c r="AI9" s="138">
        <v>1</v>
      </c>
    </row>
    <row customHeight="1" ht="11.549999999999999">
      <c r="E10" s="663"/>
      <c r="F10" s="664" t="s">
        <v>186</v>
      </c>
      <c r="G10" s="665"/>
      <c r="H10" s="666" t="str">
        <f>IF(H9="","",INDEX(DIFFERENTIATION_UNMERGE_VD,MATCH(H9,DIFFERENTIATION_ID_DIFF,0)))</f>
        <v/>
      </c>
      <c r="I10" s="666" t="str">
        <f>IF(I9="","",INDEX(DIFFERENTIATION_UNMERGE_VD,MATCH(I9,DIFFERENTIATION_ID_DIFF,0)))</f>
        <v>Водоотведение</v>
      </c>
      <c r="J10" s="666" t="str">
        <f>IF(J9="","",INDEX(DIFFERENTIATION_UNMERGE_VD,MATCH(J9,DIFFERENTIATION_ID_DIFF,0)))</f>
        <v>Водоотведение</v>
      </c>
      <c r="K10" s="666" t="str">
        <f>IF(K9="","",INDEX(DIFFERENTIATION_UNMERGE_VD,MATCH(K9,DIFFERENTIATION_ID_DIFF,0)))</f>
        <v>Подключение (технологическое присоединение) к централизованной системе водоотведения</v>
      </c>
      <c r="L10" s="666" t="str">
        <f>IF(L9="","",INDEX(DIFFERENTIATION_UNMERGE_VD,MATCH(L9,DIFFERENTIATION_ID_DIFF,0)))</f>
        <v>Водоотведение</v>
      </c>
      <c r="M10" s="152" t="s">
        <v>379</v>
      </c>
      <c r="AI10" s="79">
        <v>11</v>
      </c>
    </row>
    <row customHeight="1" ht="11.549999999999999">
      <c r="E11" s="663"/>
      <c r="F11" s="664" t="s">
        <v>642</v>
      </c>
      <c r="G11" s="665"/>
      <c r="H11" s="666" t="str">
        <f>IF(H9="","",INDEX(DIFFERENTIATION_UNMERGE_AREA,MATCH(H9,DIFFERENTIATION_ID_DIFF,0)))</f>
        <v/>
      </c>
      <c r="I11" s="666" t="str">
        <f>IF(I9="","",INDEX(DIFFERENTIATION_UNMERGE_AREA,MATCH(I9,DIFFERENTIATION_ID_DIFF,0)))</f>
        <v>Территория 1</v>
      </c>
      <c r="J11" s="666" t="str">
        <f>IF(J9="","",INDEX(DIFFERENTIATION_UNMERGE_AREA,MATCH(J9,DIFFERENTIATION_ID_DIFF,0)))</f>
        <v>Территория 2</v>
      </c>
      <c r="K11" s="666" t="str">
        <f>IF(K9="","",INDEX(DIFFERENTIATION_UNMERGE_AREA,MATCH(K9,DIFFERENTIATION_ID_DIFF,0)))</f>
        <v>Территория 1</v>
      </c>
      <c r="L11" s="666" t="str">
        <f>IF(L9="","",INDEX(DIFFERENTIATION_UNMERGE_AREA,MATCH(L9,DIFFERENTIATION_ID_DIFF,0)))</f>
        <v>Территория 1</v>
      </c>
      <c r="M11" s="152"/>
      <c r="AI11" s="79">
        <v>11</v>
      </c>
    </row>
    <row customHeight="1" ht="11.25" hidden="1">
      <c r="E12" s="739"/>
      <c r="F12" s="767" t="s">
        <v>643</v>
      </c>
      <c r="G12" s="768"/>
      <c r="H12" s="769" t="str">
        <f>IF(H9="","",INDEX(DIFFERENTIATION_UNMERGE_SYSTEM,MATCH(H9,DIFFERENTIATION_ID_DIFF,0)))</f>
        <v/>
      </c>
      <c r="I12" s="769" t="str">
        <f>IF(I9="","",INDEX(DIFFERENTIATION_UNMERGE_SYSTEM,MATCH(I9,DIFFERENTIATION_ID_DIFF,0)))</f>
        <v>Потребители Ставропольского края</v>
      </c>
      <c r="J12" s="769" t="str">
        <f>IF(J9="","",INDEX(DIFFERENTIATION_UNMERGE_SYSTEM,MATCH(J9,DIFFERENTIATION_ID_DIFF,0)))</f>
        <v>Потребители, осуществляющие деятельность в сфере водоотведения (Карачаево-Черкесская Республика)</v>
      </c>
      <c r="K12" s="769" t="str">
        <f>IF(K9="","",INDEX(DIFFERENTIATION_UNMERGE_SYSTEM,MATCH(K9,DIFFERENTIATION_ID_DIFF,0)))</f>
        <v>Подключение к централизованным системам водоотведения ГУП СК "Ставрополькрайводоканал"</v>
      </c>
      <c r="L12" s="769" t="str">
        <f>IF(L9="","",INDEX(DIFFERENTIATION_UNMERGE_SYSTEM,MATCH(L9,DIFFERENTIATION_ID_DIFF,0)))</f>
        <v>Водоотведение (услуга по очистке сточных вод)</v>
      </c>
      <c r="M12" s="152"/>
      <c r="AI12" s="79">
        <v>0</v>
      </c>
    </row>
    <row customHeight="1" ht="11.549999999999999">
      <c r="E13" s="667" t="s">
        <v>378</v>
      </c>
      <c r="F13" s="668"/>
      <c r="G13" s="668"/>
      <c r="H13" s="664"/>
      <c r="I13" s="664"/>
      <c r="J13" s="664"/>
      <c r="K13" s="664"/>
      <c r="L13" s="664"/>
      <c r="M13" s="152"/>
      <c r="AI13" s="79">
        <v>11</v>
      </c>
    </row>
    <row customHeight="1" ht="24">
      <c r="E14" s="152" t="s">
        <v>87</v>
      </c>
      <c r="F14" s="152" t="s">
        <v>380</v>
      </c>
      <c r="G14" s="152" t="s">
        <v>644</v>
      </c>
      <c r="H14" s="152" t="s">
        <v>381</v>
      </c>
      <c r="I14" s="152" t="s">
        <v>381</v>
      </c>
      <c r="J14" s="152" t="s">
        <v>381</v>
      </c>
      <c r="K14" s="152" t="s">
        <v>381</v>
      </c>
      <c r="L14" s="152" t="s">
        <v>381</v>
      </c>
      <c r="M14" s="152"/>
      <c r="AI14" s="79">
        <v>23</v>
      </c>
    </row>
    <row customHeight="1" ht="19.95">
      <c r="E15" s="741" t="s">
        <v>98</v>
      </c>
      <c r="F15" s="298" t="s">
        <v>877</v>
      </c>
      <c r="G15" s="152" t="s">
        <v>630</v>
      </c>
      <c r="H15" s="669"/>
      <c r="I15" s="669"/>
      <c r="J15" s="669"/>
      <c r="K15" s="669"/>
      <c r="L15" s="669"/>
      <c r="M15" s="450" t="s">
        <v>878</v>
      </c>
      <c r="N15" s="743" t="s">
        <v>726</v>
      </c>
      <c r="AI15" s="79">
        <v>19</v>
      </c>
    </row>
    <row customHeight="1" ht="24">
      <c r="E16" s="741" t="s">
        <v>101</v>
      </c>
      <c r="F16" s="309" t="s">
        <v>879</v>
      </c>
      <c r="G16" s="152" t="s">
        <v>630</v>
      </c>
      <c r="H16" s="670">
        <f>SUM(H17,H20:H27)</f>
        <v>0</v>
      </c>
      <c r="I16" s="670">
        <f>SUM(I17,I20:I27)</f>
        <v>0</v>
      </c>
      <c r="J16" s="670">
        <f>SUM(J17,J20:J27)</f>
        <v>0</v>
      </c>
      <c r="K16" s="670">
        <f>SUM(K17,K20:K27)</f>
        <v>0</v>
      </c>
      <c r="L16" s="670">
        <f>SUM(L17,L20:L27)</f>
        <v>0</v>
      </c>
      <c r="M16" s="450" t="s">
        <v>880</v>
      </c>
      <c r="N16" s="743" t="s">
        <v>726</v>
      </c>
      <c r="AI16" s="79">
        <v>23</v>
      </c>
    </row>
    <row customHeight="1" ht="35.699999999999996">
      <c r="E17" s="748" t="s">
        <v>804</v>
      </c>
      <c r="F17" s="357" t="s">
        <v>881</v>
      </c>
      <c r="G17" s="83" t="s">
        <v>630</v>
      </c>
      <c r="H17" s="669"/>
      <c r="I17" s="669"/>
      <c r="J17" s="669"/>
      <c r="K17" s="669"/>
      <c r="L17" s="669"/>
      <c r="M17" s="450" t="s">
        <v>882</v>
      </c>
      <c r="AI17" s="79">
        <v>34</v>
      </c>
    </row>
    <row customHeight="1" ht="19.95">
      <c r="E18" s="748" t="s">
        <v>807</v>
      </c>
      <c r="F18" s="773" t="s">
        <v>883</v>
      </c>
      <c r="G18" s="83" t="s">
        <v>630</v>
      </c>
      <c r="H18" s="669"/>
      <c r="I18" s="669"/>
      <c r="J18" s="669"/>
      <c r="K18" s="669"/>
      <c r="L18" s="669"/>
      <c r="M18" s="450"/>
      <c r="AI18" s="79">
        <v>19</v>
      </c>
    </row>
    <row customHeight="1" ht="24">
      <c r="E19" s="748" t="s">
        <v>810</v>
      </c>
      <c r="F19" s="773" t="s">
        <v>884</v>
      </c>
      <c r="G19" s="83" t="s">
        <v>630</v>
      </c>
      <c r="H19" s="669"/>
      <c r="I19" s="669"/>
      <c r="J19" s="669"/>
      <c r="K19" s="669"/>
      <c r="L19" s="669"/>
      <c r="M19" s="450"/>
      <c r="AI19" s="79">
        <v>23</v>
      </c>
    </row>
    <row customHeight="1" ht="35.699999999999996">
      <c r="E20" s="748" t="s">
        <v>385</v>
      </c>
      <c r="F20" s="357" t="s">
        <v>885</v>
      </c>
      <c r="G20" s="83" t="s">
        <v>630</v>
      </c>
      <c r="H20" s="669"/>
      <c r="I20" s="669"/>
      <c r="J20" s="669"/>
      <c r="K20" s="669"/>
      <c r="L20" s="669"/>
      <c r="M20" s="450"/>
      <c r="AI20" s="79">
        <v>34</v>
      </c>
    </row>
    <row customHeight="1" ht="48.29999999999999">
      <c r="E21" s="748" t="s">
        <v>388</v>
      </c>
      <c r="F21" s="357" t="s">
        <v>886</v>
      </c>
      <c r="G21" s="83" t="s">
        <v>630</v>
      </c>
      <c r="H21" s="669"/>
      <c r="I21" s="669"/>
      <c r="J21" s="669"/>
      <c r="K21" s="669"/>
      <c r="L21" s="669"/>
      <c r="M21" s="450"/>
      <c r="AI21" s="79">
        <v>46</v>
      </c>
    </row>
    <row customHeight="1" ht="60">
      <c r="E22" s="748" t="s">
        <v>824</v>
      </c>
      <c r="F22" s="357" t="s">
        <v>887</v>
      </c>
      <c r="G22" s="83" t="s">
        <v>630</v>
      </c>
      <c r="H22" s="669"/>
      <c r="I22" s="669"/>
      <c r="J22" s="669"/>
      <c r="K22" s="669"/>
      <c r="L22" s="669"/>
      <c r="M22" s="450"/>
      <c r="AI22" s="79">
        <v>57</v>
      </c>
    </row>
    <row customHeight="1" ht="35.699999999999996">
      <c r="E23" s="748" t="s">
        <v>831</v>
      </c>
      <c r="F23" s="357" t="s">
        <v>888</v>
      </c>
      <c r="G23" s="83" t="s">
        <v>630</v>
      </c>
      <c r="H23" s="669"/>
      <c r="I23" s="669"/>
      <c r="J23" s="669"/>
      <c r="K23" s="669"/>
      <c r="L23" s="669"/>
      <c r="M23" s="450"/>
      <c r="AI23" s="79">
        <v>34</v>
      </c>
    </row>
    <row customHeight="1" ht="35.699999999999996">
      <c r="E24" s="748" t="s">
        <v>833</v>
      </c>
      <c r="F24" s="357" t="s">
        <v>889</v>
      </c>
      <c r="G24" s="83" t="s">
        <v>630</v>
      </c>
      <c r="H24" s="669"/>
      <c r="I24" s="669"/>
      <c r="J24" s="669"/>
      <c r="K24" s="669"/>
      <c r="L24" s="669"/>
      <c r="M24" s="450"/>
      <c r="AI24" s="79">
        <v>34</v>
      </c>
    </row>
    <row customHeight="1" ht="24">
      <c r="E25" s="748" t="s">
        <v>835</v>
      </c>
      <c r="F25" s="357" t="s">
        <v>890</v>
      </c>
      <c r="G25" s="83" t="s">
        <v>630</v>
      </c>
      <c r="H25" s="669"/>
      <c r="I25" s="669"/>
      <c r="J25" s="669"/>
      <c r="K25" s="669"/>
      <c r="L25" s="669"/>
      <c r="M25" s="450"/>
      <c r="AI25" s="79">
        <v>23</v>
      </c>
    </row>
    <row customHeight="1" ht="76.5">
      <c r="E26" s="748" t="s">
        <v>837</v>
      </c>
      <c r="F26" s="357" t="s">
        <v>891</v>
      </c>
      <c r="G26" s="83" t="s">
        <v>630</v>
      </c>
      <c r="H26" s="669"/>
      <c r="I26" s="669"/>
      <c r="J26" s="669"/>
      <c r="K26" s="669"/>
      <c r="L26" s="669"/>
      <c r="M26" s="450"/>
      <c r="AI26" s="79">
        <v>73</v>
      </c>
    </row>
    <row customHeight="1" ht="35.699999999999996">
      <c r="E27" s="744" t="s">
        <v>841</v>
      </c>
      <c r="F27" s="184" t="s">
        <v>892</v>
      </c>
      <c r="G27" s="291" t="s">
        <v>630</v>
      </c>
      <c r="H27" s="687">
        <f>SUM(H28:H29)</f>
        <v>0</v>
      </c>
      <c r="I27" s="687">
        <f>SUM(I28:I29)</f>
        <v>0</v>
      </c>
      <c r="J27" s="687">
        <f>SUM(J28:J29)</f>
        <v>0</v>
      </c>
      <c r="K27" s="687">
        <f>SUM(K28:K29)</f>
        <v>0</v>
      </c>
      <c r="L27" s="687">
        <f>SUM(L28:L29)</f>
        <v>0</v>
      </c>
      <c r="M27" s="450" t="s">
        <v>839</v>
      </c>
      <c r="AI27" s="100">
        <v>34</v>
      </c>
    </row>
    <row customHeight="1" ht="1.05">
      <c r="E28" s="153" t="str">
        <f>E27&amp;".0"</f>
        <v>2.9.0</v>
      </c>
      <c r="F28" s="688"/>
      <c r="G28" s="153"/>
      <c r="H28" s="689"/>
      <c r="I28" s="689"/>
      <c r="J28" s="689"/>
      <c r="K28" s="689"/>
      <c r="L28" s="689"/>
      <c r="M28" s="690"/>
      <c r="AI28" s="138">
        <v>1</v>
      </c>
    </row>
    <row customHeight="1" ht="19.95">
      <c r="E29" s="680"/>
      <c r="F29" s="770" t="s">
        <v>669</v>
      </c>
      <c r="G29" s="681"/>
      <c r="H29" s="682" t="s">
        <v>22</v>
      </c>
      <c r="I29" s="682" t="s">
        <v>22</v>
      </c>
      <c r="J29" s="682" t="s">
        <v>22</v>
      </c>
      <c r="K29" s="682" t="s">
        <v>22</v>
      </c>
      <c r="L29" s="682" t="s">
        <v>22</v>
      </c>
      <c r="M29" s="506" t="s">
        <v>840</v>
      </c>
      <c r="AI29" s="100">
        <v>19</v>
      </c>
    </row>
    <row customHeight="1" ht="76.5">
      <c r="E30" s="748" t="s">
        <v>893</v>
      </c>
      <c r="F30" s="357" t="s">
        <v>848</v>
      </c>
      <c r="G30" s="83" t="s">
        <v>630</v>
      </c>
      <c r="H30" s="669"/>
      <c r="I30" s="669"/>
      <c r="J30" s="669"/>
      <c r="K30" s="669"/>
      <c r="L30" s="669"/>
      <c r="M30" s="450" t="s">
        <v>894</v>
      </c>
      <c r="AI30" s="79">
        <v>73</v>
      </c>
    </row>
    <row customHeight="1" ht="24">
      <c r="E31" s="748" t="s">
        <v>89</v>
      </c>
      <c r="F31" s="774" t="s">
        <v>895</v>
      </c>
      <c r="G31" s="83" t="s">
        <v>630</v>
      </c>
      <c r="H31" s="669"/>
      <c r="I31" s="669"/>
      <c r="J31" s="669"/>
      <c r="K31" s="669"/>
      <c r="L31" s="669"/>
      <c r="M31" s="450"/>
      <c r="AI31" s="100">
        <v>23</v>
      </c>
    </row>
    <row customHeight="1" ht="35.699999999999996">
      <c r="E32" s="748" t="s">
        <v>90</v>
      </c>
      <c r="F32" s="774" t="s">
        <v>896</v>
      </c>
      <c r="G32" s="83" t="s">
        <v>630</v>
      </c>
      <c r="H32" s="669"/>
      <c r="I32" s="669"/>
      <c r="J32" s="669"/>
      <c r="K32" s="669"/>
      <c r="L32" s="669"/>
      <c r="M32" s="450" t="s">
        <v>897</v>
      </c>
      <c r="AI32" s="100">
        <v>34</v>
      </c>
    </row>
    <row customHeight="1" ht="24">
      <c r="E33" s="748" t="s">
        <v>855</v>
      </c>
      <c r="F33" s="357" t="s">
        <v>859</v>
      </c>
      <c r="G33" s="83" t="s">
        <v>630</v>
      </c>
      <c r="H33" s="669"/>
      <c r="I33" s="669"/>
      <c r="J33" s="669"/>
      <c r="K33" s="669"/>
      <c r="L33" s="669"/>
      <c r="M33" s="450" t="s">
        <v>898</v>
      </c>
      <c r="AI33" s="100">
        <v>23</v>
      </c>
    </row>
    <row customHeight="1" ht="24">
      <c r="E34" s="748" t="s">
        <v>899</v>
      </c>
      <c r="F34" s="357" t="s">
        <v>900</v>
      </c>
      <c r="G34" s="83" t="s">
        <v>630</v>
      </c>
      <c r="H34" s="669"/>
      <c r="I34" s="669"/>
      <c r="J34" s="669"/>
      <c r="K34" s="669"/>
      <c r="L34" s="669"/>
      <c r="M34" s="450" t="s">
        <v>901</v>
      </c>
      <c r="AI34" s="100">
        <v>23</v>
      </c>
    </row>
    <row customHeight="1" ht="24">
      <c r="E35" s="748" t="s">
        <v>902</v>
      </c>
      <c r="F35" s="357" t="s">
        <v>865</v>
      </c>
      <c r="G35" s="83" t="s">
        <v>630</v>
      </c>
      <c r="H35" s="669"/>
      <c r="I35" s="669"/>
      <c r="J35" s="669"/>
      <c r="K35" s="669"/>
      <c r="L35" s="669"/>
      <c r="M35" s="450" t="s">
        <v>903</v>
      </c>
      <c r="AI35" s="100">
        <v>23</v>
      </c>
    </row>
    <row customHeight="1" ht="35.699999999999996">
      <c r="C36" s="138" t="s">
        <v>672</v>
      </c>
      <c r="E36" s="748" t="s">
        <v>109</v>
      </c>
      <c r="F36" s="774" t="s">
        <v>725</v>
      </c>
      <c r="G36" s="152" t="s">
        <v>384</v>
      </c>
      <c r="H36" s="440"/>
      <c r="I36" s="440"/>
      <c r="J36" s="440"/>
      <c r="K36" s="440"/>
      <c r="L36" s="440"/>
      <c r="M36" s="450" t="s">
        <v>904</v>
      </c>
      <c r="AI36" s="100">
        <v>34</v>
      </c>
    </row>
    <row customHeight="1" ht="35.699999999999996">
      <c r="E37" s="748" t="s">
        <v>91</v>
      </c>
      <c r="F37" s="774" t="s">
        <v>905</v>
      </c>
      <c r="G37" s="83" t="s">
        <v>870</v>
      </c>
      <c r="H37" s="775" t="s">
        <v>22</v>
      </c>
      <c r="I37" s="775" t="s">
        <v>22</v>
      </c>
      <c r="J37" s="775" t="s">
        <v>22</v>
      </c>
      <c r="K37" s="775" t="s">
        <v>22</v>
      </c>
      <c r="L37" s="775" t="s">
        <v>22</v>
      </c>
      <c r="M37" s="450" t="s">
        <v>871</v>
      </c>
      <c r="AI37" s="100">
        <v>34</v>
      </c>
    </row>
    <row customHeight="1" ht="35.699999999999996">
      <c r="E38" s="748" t="s">
        <v>748</v>
      </c>
      <c r="F38" s="357" t="s">
        <v>906</v>
      </c>
      <c r="G38" s="83" t="s">
        <v>907</v>
      </c>
      <c r="H38" s="660" t="s">
        <v>22</v>
      </c>
      <c r="I38" s="660" t="s">
        <v>22</v>
      </c>
      <c r="J38" s="660" t="s">
        <v>22</v>
      </c>
      <c r="K38" s="660" t="s">
        <v>22</v>
      </c>
      <c r="L38" s="660" t="s">
        <v>22</v>
      </c>
      <c r="M38" s="450" t="s">
        <v>908</v>
      </c>
      <c r="AI38" s="79">
        <v>34</v>
      </c>
    </row>
    <row customHeight="1" ht="48.29999999999999">
      <c r="E39" s="748" t="s">
        <v>752</v>
      </c>
      <c r="F39" s="357" t="s">
        <v>909</v>
      </c>
      <c r="G39" s="83" t="s">
        <v>907</v>
      </c>
      <c r="H39" s="660" t="s">
        <v>22</v>
      </c>
      <c r="I39" s="660" t="s">
        <v>22</v>
      </c>
      <c r="J39" s="660" t="s">
        <v>22</v>
      </c>
      <c r="K39" s="660" t="s">
        <v>22</v>
      </c>
      <c r="L39" s="660" t="s">
        <v>22</v>
      </c>
      <c r="M39" s="450" t="s">
        <v>910</v>
      </c>
      <c r="AI39" s="79">
        <v>46</v>
      </c>
    </row>
    <row customHeight="1" ht="24">
      <c r="E40" s="748" t="s">
        <v>92</v>
      </c>
      <c r="F40" s="774" t="s">
        <v>911</v>
      </c>
      <c r="G40" s="83" t="s">
        <v>873</v>
      </c>
      <c r="H40" s="775" t="s">
        <v>22</v>
      </c>
      <c r="I40" s="775" t="s">
        <v>22</v>
      </c>
      <c r="J40" s="775" t="s">
        <v>22</v>
      </c>
      <c r="K40" s="775" t="s">
        <v>22</v>
      </c>
      <c r="L40" s="775" t="s">
        <v>22</v>
      </c>
      <c r="M40" s="450" t="s">
        <v>874</v>
      </c>
      <c r="AI40" s="100">
        <v>23</v>
      </c>
    </row>
    <row customHeight="1" ht="35.699999999999996">
      <c r="E41" s="748" t="s">
        <v>912</v>
      </c>
      <c r="F41" s="357" t="s">
        <v>913</v>
      </c>
      <c r="G41" s="83" t="s">
        <v>873</v>
      </c>
      <c r="H41" s="660" t="s">
        <v>22</v>
      </c>
      <c r="I41" s="660" t="s">
        <v>22</v>
      </c>
      <c r="J41" s="660" t="s">
        <v>22</v>
      </c>
      <c r="K41" s="660" t="s">
        <v>22</v>
      </c>
      <c r="L41" s="660" t="s">
        <v>22</v>
      </c>
      <c r="M41" s="450" t="s">
        <v>914</v>
      </c>
      <c r="AI41" s="79">
        <v>34</v>
      </c>
    </row>
    <row customHeight="1" ht="48.29999999999999">
      <c r="E42" s="748" t="s">
        <v>915</v>
      </c>
      <c r="F42" s="357" t="s">
        <v>916</v>
      </c>
      <c r="G42" s="83" t="s">
        <v>873</v>
      </c>
      <c r="H42" s="660" t="s">
        <v>22</v>
      </c>
      <c r="I42" s="660" t="s">
        <v>22</v>
      </c>
      <c r="J42" s="660" t="s">
        <v>22</v>
      </c>
      <c r="K42" s="660" t="s">
        <v>22</v>
      </c>
      <c r="L42" s="660" t="s">
        <v>22</v>
      </c>
      <c r="M42" s="450" t="s">
        <v>917</v>
      </c>
      <c r="AI42" s="79">
        <v>46</v>
      </c>
    </row>
    <row customHeight="1" ht="11.549999999999999">
      <c r="AI43" s="79">
        <v>11</v>
      </c>
    </row>
    <row customHeight="1" ht="27.299999999999997">
      <c r="E44" s="776" t="s">
        <v>918</v>
      </c>
      <c r="F44" s="777" t="s">
        <v>919</v>
      </c>
      <c r="AI44" s="79">
        <v>26</v>
      </c>
    </row>
    <row customHeight="1" ht="39.75">
      <c r="F45" s="777" t="s">
        <v>920</v>
      </c>
      <c r="AI45" s="403">
        <v>38</v>
      </c>
    </row>
    <row customHeight="1" ht="11.549999999999999">
      <c r="AI46" s="403">
        <v>11</v>
      </c>
    </row>
    <row customHeight="1" ht="11.549999999999999">
      <c r="AI47" s="403">
        <v>11</v>
      </c>
    </row>
    <row customHeight="1" ht="11.549999999999999">
      <c r="AI48" s="403">
        <v>11</v>
      </c>
    </row>
    <row customHeight="1" ht="11.549999999999999">
      <c r="AI49" s="403">
        <v>11</v>
      </c>
    </row>
    <row customHeight="1" ht="11.549999999999999">
      <c r="AI50" s="403">
        <v>11</v>
      </c>
    </row>
    <row customHeight="1" ht="11.549999999999999">
      <c r="AI51" s="403">
        <v>11</v>
      </c>
    </row>
    <row customHeight="1" ht="11.549999999999999">
      <c r="AI52" s="403">
        <v>11</v>
      </c>
    </row>
    <row customHeight="1" ht="11.549999999999999">
      <c r="AI53" s="403">
        <v>11</v>
      </c>
    </row>
    <row customHeight="1" ht="11.549999999999999">
      <c r="AI54" s="403">
        <v>11</v>
      </c>
    </row>
    <row customHeight="1" ht="11.549999999999999">
      <c r="AI55" s="403">
        <v>11</v>
      </c>
    </row>
    <row customHeight="1" ht="11.549999999999999">
      <c r="AI56" s="403">
        <v>11</v>
      </c>
    </row>
    <row customHeight="1" ht="11.549999999999999">
      <c r="AI57" s="403">
        <v>11</v>
      </c>
    </row>
    <row customHeight="1" ht="11.549999999999999">
      <c r="AI58" s="403">
        <v>11</v>
      </c>
    </row>
    <row customHeight="1" ht="11.549999999999999">
      <c r="AI59" s="403">
        <v>11</v>
      </c>
    </row>
    <row customHeight="1" ht="11.549999999999999">
      <c r="AI60" s="403">
        <v>11</v>
      </c>
    </row>
    <row customHeight="1" ht="11.549999999999999">
      <c r="AI61" s="403">
        <v>11</v>
      </c>
    </row>
    <row customHeight="1" ht="11.549999999999999">
      <c r="AI62" s="403">
        <v>11</v>
      </c>
    </row>
    <row customHeight="1" ht="11.549999999999999">
      <c r="AI63" s="403">
        <v>11</v>
      </c>
    </row>
    <row customHeight="1" ht="11.549999999999999">
      <c r="AI64" s="403">
        <v>11</v>
      </c>
    </row>
    <row customHeight="1" ht="11.549999999999999">
      <c r="AI65" s="403">
        <v>11</v>
      </c>
    </row>
    <row customHeight="1" ht="11.549999999999999">
      <c r="AI66" s="403">
        <v>11</v>
      </c>
    </row>
    <row customHeight="1" ht="11.549999999999999">
      <c r="AI67" s="403">
        <v>11</v>
      </c>
    </row>
    <row customHeight="1" ht="11.549999999999999">
      <c r="AI68" s="403">
        <v>11</v>
      </c>
    </row>
    <row customHeight="1" ht="11.549999999999999">
      <c r="AI69" s="403">
        <v>11</v>
      </c>
    </row>
    <row customHeight="1" ht="11.549999999999999">
      <c r="AI70" s="403">
        <v>11</v>
      </c>
    </row>
    <row customHeight="1" ht="11.549999999999999">
      <c r="AI71" s="403">
        <v>11</v>
      </c>
    </row>
    <row customHeight="1" ht="11.549999999999999">
      <c r="AI72" s="403">
        <v>11</v>
      </c>
    </row>
    <row customHeight="1" ht="11.549999999999999">
      <c r="AI73" s="403">
        <v>11</v>
      </c>
    </row>
    <row customHeight="1" ht="11.549999999999999">
      <c r="AI74" s="403">
        <v>11</v>
      </c>
    </row>
    <row customHeight="1" ht="11.549999999999999">
      <c r="AI75" s="403">
        <v>11</v>
      </c>
    </row>
    <row customHeight="1" ht="11.549999999999999">
      <c r="AI76" s="403">
        <v>11</v>
      </c>
    </row>
    <row customHeight="1" ht="11.549999999999999">
      <c r="AI77" s="403">
        <v>11</v>
      </c>
    </row>
    <row customHeight="1" ht="11.549999999999999">
      <c r="AI78" s="403">
        <v>11</v>
      </c>
    </row>
    <row customHeight="1" ht="11.549999999999999">
      <c r="AI79" s="403">
        <v>11</v>
      </c>
    </row>
    <row customHeight="1" ht="11.549999999999999">
      <c r="AI80" s="403">
        <v>11</v>
      </c>
    </row>
    <row customHeight="1" ht="11.549999999999999">
      <c r="AI81" s="403">
        <v>11</v>
      </c>
    </row>
    <row customHeight="1" ht="11.549999999999999">
      <c r="AI82" s="403">
        <v>11</v>
      </c>
    </row>
    <row customHeight="1" ht="11.549999999999999">
      <c r="AI83" s="403">
        <v>11</v>
      </c>
    </row>
    <row customHeight="1" ht="11.549999999999999">
      <c r="AI84" s="403">
        <v>11</v>
      </c>
    </row>
    <row customHeight="1" ht="11.549999999999999">
      <c r="AI85" s="403">
        <v>11</v>
      </c>
    </row>
    <row customHeight="1" ht="11.549999999999999">
      <c r="AI86" s="403">
        <v>11</v>
      </c>
    </row>
    <row customHeight="1" ht="11.549999999999999">
      <c r="AI87" s="403">
        <v>11</v>
      </c>
    </row>
    <row customHeight="1" ht="11.549999999999999">
      <c r="AI88" s="403">
        <v>11</v>
      </c>
    </row>
    <row customHeight="1" ht="11.549999999999999">
      <c r="AI89" s="403">
        <v>11</v>
      </c>
    </row>
    <row customHeight="1" ht="11.549999999999999">
      <c r="AI90" s="403">
        <v>11</v>
      </c>
    </row>
    <row customHeight="1" ht="11.549999999999999">
      <c r="AI91" s="403">
        <v>11</v>
      </c>
    </row>
    <row customHeight="1" ht="11.549999999999999">
      <c r="AI92" s="403">
        <v>11</v>
      </c>
    </row>
    <row customHeight="1" ht="11.549999999999999">
      <c r="AI93" s="403">
        <v>11</v>
      </c>
    </row>
    <row customHeight="1" ht="11.549999999999999">
      <c r="AI94" s="403">
        <v>11</v>
      </c>
    </row>
    <row customHeight="1" ht="11.549999999999999">
      <c r="AI95" s="403">
        <v>11</v>
      </c>
    </row>
    <row customHeight="1" ht="11.549999999999999">
      <c r="AI96" s="403">
        <v>11</v>
      </c>
    </row>
    <row customHeight="1" ht="11.549999999999999">
      <c r="AI97" s="403">
        <v>11</v>
      </c>
    </row>
    <row customHeight="1" ht="11.549999999999999">
      <c r="AI98" s="403">
        <v>11</v>
      </c>
    </row>
    <row customHeight="1" ht="11.549999999999999">
      <c r="AI99" s="403">
        <v>11</v>
      </c>
    </row>
    <row customHeight="1" ht="11.549999999999999">
      <c r="AI100" s="403">
        <v>11</v>
      </c>
    </row>
    <row customHeight="1" ht="11.549999999999999">
      <c r="AI101" s="403">
        <v>11</v>
      </c>
    </row>
    <row customHeight="1" ht="11.549999999999999">
      <c r="AI102" s="403">
        <v>11</v>
      </c>
    </row>
    <row customHeight="1" ht="11.549999999999999">
      <c r="AI103" s="403">
        <v>11</v>
      </c>
    </row>
    <row customHeight="1" ht="11.549999999999999">
      <c r="AI104" s="403">
        <v>11</v>
      </c>
    </row>
    <row customHeight="1" ht="11.549999999999999">
      <c r="AI105" s="403">
        <v>11</v>
      </c>
    </row>
    <row customHeight="1" ht="11.549999999999999">
      <c r="AI106" s="403">
        <v>11</v>
      </c>
    </row>
    <row customHeight="1" ht="11.549999999999999">
      <c r="AI107" s="403">
        <v>11</v>
      </c>
    </row>
    <row customHeight="1" ht="11.549999999999999">
      <c r="AI108" s="403">
        <v>11</v>
      </c>
    </row>
    <row customHeight="1" ht="11.549999999999999">
      <c r="AI109" s="403">
        <v>11</v>
      </c>
    </row>
    <row customHeight="1" ht="11.549999999999999">
      <c r="AI110" s="403">
        <v>11</v>
      </c>
    </row>
    <row customHeight="1" ht="11.549999999999999">
      <c r="AI111" s="403">
        <v>11</v>
      </c>
    </row>
    <row customHeight="1" ht="11.549999999999999">
      <c r="AI112" s="403">
        <v>11</v>
      </c>
    </row>
    <row customHeight="1" ht="11.549999999999999">
      <c r="AI113" s="403">
        <v>11</v>
      </c>
    </row>
    <row customHeight="1" ht="11.549999999999999">
      <c r="AI114" s="403">
        <v>11</v>
      </c>
    </row>
    <row customHeight="1" ht="11.549999999999999">
      <c r="AI115" s="403">
        <v>11</v>
      </c>
    </row>
    <row customHeight="1" ht="11.549999999999999">
      <c r="AI116" s="403">
        <v>11</v>
      </c>
    </row>
    <row customHeight="1" ht="11.549999999999999">
      <c r="AI117" s="403">
        <v>11</v>
      </c>
    </row>
    <row customHeight="1" ht="11.549999999999999">
      <c r="AI118" s="403">
        <v>11</v>
      </c>
    </row>
    <row customHeight="1" ht="11.549999999999999">
      <c r="AI119" s="403">
        <v>11</v>
      </c>
    </row>
    <row customHeight="1" ht="11.549999999999999">
      <c r="AI120" s="403">
        <v>11</v>
      </c>
    </row>
    <row customHeight="1" ht="11.549999999999999">
      <c r="AI121" s="403">
        <v>11</v>
      </c>
    </row>
    <row customHeight="1" ht="11.549999999999999">
      <c r="AI122" s="403">
        <v>11</v>
      </c>
    </row>
    <row customHeight="1" ht="11.549999999999999">
      <c r="AI123" s="403">
        <v>11</v>
      </c>
    </row>
    <row customHeight="1" ht="11.549999999999999">
      <c r="AI124" s="403">
        <v>11</v>
      </c>
    </row>
    <row customHeight="1" ht="11.549999999999999">
      <c r="AI125" s="403">
        <v>11</v>
      </c>
    </row>
    <row customHeight="1" ht="11.549999999999999">
      <c r="AI126" s="403">
        <v>11</v>
      </c>
    </row>
    <row customHeight="1" ht="11.549999999999999">
      <c r="AI127" s="403">
        <v>11</v>
      </c>
    </row>
    <row customHeight="1" ht="11.549999999999999">
      <c r="AI128" s="403">
        <v>11</v>
      </c>
    </row>
    <row customHeight="1" ht="11.549999999999999">
      <c r="AI129" s="403">
        <v>11</v>
      </c>
    </row>
    <row customHeight="1" ht="11.549999999999999">
      <c r="AI130" s="403">
        <v>11</v>
      </c>
    </row>
    <row customHeight="1" ht="11.549999999999999">
      <c r="AI131" s="403">
        <v>11</v>
      </c>
    </row>
    <row customHeight="1" ht="11.549999999999999">
      <c r="AI132" s="403">
        <v>11</v>
      </c>
    </row>
    <row customHeight="1" ht="11.549999999999999">
      <c r="AI133" s="403">
        <v>11</v>
      </c>
    </row>
    <row customHeight="1" ht="11.549999999999999">
      <c r="AI134" s="403">
        <v>11</v>
      </c>
    </row>
    <row customHeight="1" ht="11.549999999999999">
      <c r="AI135" s="403">
        <v>11</v>
      </c>
    </row>
    <row customHeight="1" ht="11.549999999999999">
      <c r="AI136" s="403">
        <v>11</v>
      </c>
    </row>
    <row customHeight="1" ht="11.549999999999999">
      <c r="AI137" s="403">
        <v>11</v>
      </c>
    </row>
    <row customHeight="1" ht="11.549999999999999">
      <c r="AI138" s="403">
        <v>11</v>
      </c>
    </row>
    <row customHeight="1" ht="11.549999999999999">
      <c r="AI139" s="403">
        <v>11</v>
      </c>
    </row>
    <row customHeight="1" ht="11.549999999999999">
      <c r="AI140" s="403">
        <v>11</v>
      </c>
    </row>
    <row customHeight="1" ht="11.549999999999999">
      <c r="AI141" s="403">
        <v>11</v>
      </c>
    </row>
    <row customHeight="1" ht="11.549999999999999">
      <c r="AI142" s="403">
        <v>11</v>
      </c>
    </row>
    <row customHeight="1" ht="11.549999999999999">
      <c r="AI143" s="403">
        <v>11</v>
      </c>
    </row>
    <row customHeight="1" ht="11.549999999999999">
      <c r="AI144" s="403">
        <v>11</v>
      </c>
    </row>
    <row customHeight="1" ht="11.549999999999999">
      <c r="AI145" s="403">
        <v>11</v>
      </c>
    </row>
    <row customHeight="1" ht="11.549999999999999">
      <c r="AI146" s="403">
        <v>11</v>
      </c>
    </row>
    <row customHeight="1" ht="11.549999999999999">
      <c r="AI147" s="403">
        <v>11</v>
      </c>
    </row>
    <row customHeight="1" ht="11.549999999999999">
      <c r="AI148" s="403">
        <v>11</v>
      </c>
    </row>
    <row customHeight="1" ht="11.549999999999999">
      <c r="AI149" s="403">
        <v>11</v>
      </c>
    </row>
    <row customHeight="1" ht="11.549999999999999">
      <c r="AI150" s="403">
        <v>11</v>
      </c>
    </row>
    <row customHeight="1" ht="11.549999999999999">
      <c r="AI151" s="403">
        <v>11</v>
      </c>
    </row>
    <row customHeight="1" ht="11.549999999999999">
      <c r="AI152" s="403">
        <v>11</v>
      </c>
    </row>
    <row customHeight="1" ht="11.549999999999999">
      <c r="AI153" s="403">
        <v>11</v>
      </c>
    </row>
    <row customHeight="1" ht="11.549999999999999">
      <c r="AI154" s="403">
        <v>11</v>
      </c>
    </row>
    <row customHeight="1" ht="11.549999999999999">
      <c r="AI155" s="403">
        <v>11</v>
      </c>
    </row>
    <row customHeight="1" ht="11.549999999999999">
      <c r="AI156" s="403">
        <v>11</v>
      </c>
    </row>
    <row customHeight="1" ht="11.549999999999999">
      <c r="AI157" s="403">
        <v>11</v>
      </c>
    </row>
    <row customHeight="1" ht="11.549999999999999">
      <c r="AI158" s="403">
        <v>11</v>
      </c>
    </row>
    <row customHeight="1" ht="11.549999999999999">
      <c r="AI159" s="403">
        <v>11</v>
      </c>
    </row>
    <row customHeight="1" ht="11.549999999999999">
      <c r="AI160" s="403">
        <v>11</v>
      </c>
    </row>
    <row customHeight="1" ht="11.549999999999999">
      <c r="AI161" s="403">
        <v>11</v>
      </c>
    </row>
    <row customHeight="1" ht="11.549999999999999">
      <c r="AI162" s="403">
        <v>11</v>
      </c>
    </row>
    <row customHeight="1" ht="11.549999999999999">
      <c r="AI163" s="403">
        <v>11</v>
      </c>
    </row>
    <row customHeight="1" ht="11.549999999999999">
      <c r="AI164" s="403">
        <v>11</v>
      </c>
    </row>
    <row customHeight="1" ht="11.549999999999999">
      <c r="AI165" s="403">
        <v>11</v>
      </c>
    </row>
    <row customHeight="1" ht="11.549999999999999">
      <c r="AI166" s="403">
        <v>11</v>
      </c>
    </row>
    <row customHeight="1" ht="11.549999999999999">
      <c r="AI167" s="403">
        <v>11</v>
      </c>
    </row>
    <row customHeight="1" ht="11.549999999999999">
      <c r="AI168" s="403">
        <v>11</v>
      </c>
    </row>
    <row customHeight="1" ht="11.549999999999999">
      <c r="AI169" s="403">
        <v>11</v>
      </c>
    </row>
    <row customHeight="1" ht="11.549999999999999">
      <c r="AI170" s="403">
        <v>11</v>
      </c>
    </row>
    <row customHeight="1" ht="11.549999999999999">
      <c r="AI171" s="403">
        <v>11</v>
      </c>
    </row>
    <row customHeight="1" ht="11.549999999999999">
      <c r="AI172" s="403">
        <v>11</v>
      </c>
    </row>
    <row customHeight="1" ht="11.549999999999999">
      <c r="AI173" s="403">
        <v>11</v>
      </c>
    </row>
    <row customHeight="1" ht="11.549999999999999">
      <c r="AI174" s="403">
        <v>11</v>
      </c>
    </row>
    <row customHeight="1" ht="11.549999999999999">
      <c r="AI175" s="403">
        <v>11</v>
      </c>
    </row>
    <row customHeight="1" ht="11.549999999999999">
      <c r="AI176" s="403">
        <v>11</v>
      </c>
    </row>
    <row customHeight="1" ht="11.549999999999999">
      <c r="AI177" s="403">
        <v>11</v>
      </c>
    </row>
    <row customHeight="1" ht="11.549999999999999">
      <c r="AI178" s="403">
        <v>11</v>
      </c>
    </row>
    <row customHeight="1" ht="11.549999999999999">
      <c r="AI179" s="403">
        <v>11</v>
      </c>
    </row>
    <row customHeight="1" ht="11.549999999999999">
      <c r="AI180" s="403">
        <v>11</v>
      </c>
    </row>
    <row customHeight="1" ht="11.549999999999999">
      <c r="AI181" s="403">
        <v>11</v>
      </c>
    </row>
    <row customHeight="1" ht="11.549999999999999">
      <c r="AI182" s="403">
        <v>11</v>
      </c>
    </row>
    <row customHeight="1" ht="11.549999999999999">
      <c r="AI183" s="403">
        <v>11</v>
      </c>
    </row>
    <row customHeight="1" ht="11.549999999999999">
      <c r="AI184" s="403">
        <v>11</v>
      </c>
    </row>
    <row customHeight="1" ht="11.549999999999999">
      <c r="AI185" s="403">
        <v>11</v>
      </c>
    </row>
    <row customHeight="1" ht="11.549999999999999">
      <c r="AI186" s="403">
        <v>11</v>
      </c>
    </row>
    <row customHeight="1" ht="11.549999999999999">
      <c r="AI187" s="403">
        <v>11</v>
      </c>
    </row>
    <row customHeight="1" ht="11.549999999999999">
      <c r="AI188" s="403">
        <v>11</v>
      </c>
    </row>
    <row customHeight="1" ht="11.549999999999999">
      <c r="AI189" s="403">
        <v>11</v>
      </c>
    </row>
    <row customHeight="1" ht="11.549999999999999">
      <c r="AI190" s="403">
        <v>11</v>
      </c>
    </row>
    <row customHeight="1" ht="11.549999999999999">
      <c r="AI191" s="403">
        <v>11</v>
      </c>
    </row>
    <row customHeight="1" ht="11.549999999999999">
      <c r="AI192" s="403">
        <v>11</v>
      </c>
    </row>
    <row customHeight="1" ht="11.549999999999999">
      <c r="AI193" s="403">
        <v>11</v>
      </c>
    </row>
    <row customHeight="1" ht="11.549999999999999">
      <c r="AI194" s="403">
        <v>11</v>
      </c>
    </row>
    <row customHeight="1" ht="11.549999999999999">
      <c r="AI195" s="403">
        <v>11</v>
      </c>
    </row>
    <row customHeight="1" ht="11.549999999999999">
      <c r="AI196" s="403">
        <v>11</v>
      </c>
    </row>
    <row customHeight="1" ht="11.549999999999999">
      <c r="AI197" s="403">
        <v>11</v>
      </c>
    </row>
    <row customHeight="1" ht="11.549999999999999">
      <c r="AI198" s="403">
        <v>11</v>
      </c>
    </row>
    <row customHeight="1" ht="11.549999999999999">
      <c r="AI199" s="403">
        <v>11</v>
      </c>
    </row>
    <row customHeight="1" ht="11.549999999999999">
      <c r="AI200" s="403">
        <v>11</v>
      </c>
    </row>
    <row customHeight="1" ht="11.549999999999999">
      <c r="AI201" s="79">
        <v>11</v>
      </c>
    </row>
    <row customHeight="1" ht="11.549999999999999">
      <c r="AI202" s="79">
        <v>11</v>
      </c>
    </row>
    <row customHeight="1" ht="11.549999999999999">
      <c r="AI203" s="79">
        <v>11</v>
      </c>
    </row>
    <row customHeight="1" ht="11.549999999999999">
      <c r="AI204" s="79">
        <v>11</v>
      </c>
    </row>
    <row customHeight="1" ht="11.549999999999999">
      <c r="AI205" s="79">
        <v>11</v>
      </c>
    </row>
    <row customHeight="1" ht="11.549999999999999">
      <c r="AI206" s="79">
        <v>11</v>
      </c>
    </row>
    <row customHeight="1" ht="11.549999999999999">
      <c r="AI207" s="79">
        <v>11</v>
      </c>
    </row>
    <row customHeight="1" ht="11.549999999999999">
      <c r="AI208" s="79">
        <v>11</v>
      </c>
    </row>
    <row customHeight="1" ht="11.549999999999999">
      <c r="AI209" s="79">
        <v>11</v>
      </c>
    </row>
    <row customHeight="1" ht="11.549999999999999">
      <c r="AI210" s="79">
        <v>11</v>
      </c>
    </row>
    <row customHeight="1" ht="11.549999999999999">
      <c r="AI211" s="79">
        <v>11</v>
      </c>
    </row>
    <row customHeight="1" ht="11.549999999999999">
      <c r="AI212" s="79">
        <v>11</v>
      </c>
    </row>
    <row customHeight="1" ht="11.549999999999999">
      <c r="AI213" s="79">
        <v>11</v>
      </c>
    </row>
    <row customHeight="1" ht="11.549999999999999">
      <c r="AI214" s="79">
        <v>11</v>
      </c>
    </row>
    <row customHeight="1" ht="11.25" hidden="1">
      <c r="A215" s="710" t="s">
        <v>81</v>
      </c>
      <c r="B215" s="100">
        <v>0</v>
      </c>
      <c r="C215" s="138">
        <v>0</v>
      </c>
      <c r="D215" s="79">
        <v>3</v>
      </c>
      <c r="E215" s="79">
        <v>7</v>
      </c>
      <c r="F215" s="79">
        <v>54</v>
      </c>
      <c r="G215" s="79">
        <v>10</v>
      </c>
      <c r="H215" s="79">
        <v>0</v>
      </c>
      <c r="I215" s="79">
        <v>40</v>
      </c>
      <c r="J215" s="79">
        <v>0</v>
      </c>
      <c r="K215" s="79">
        <v>0</v>
      </c>
      <c r="L215" s="79">
        <v>0</v>
      </c>
      <c r="M215" s="79">
        <v>102</v>
      </c>
      <c r="N215" s="100">
        <v>9</v>
      </c>
      <c r="O215" s="138">
        <v>5</v>
      </c>
      <c r="P215" s="138">
        <v>3</v>
      </c>
      <c r="Q215" s="100">
        <v>3</v>
      </c>
      <c r="R215" s="100">
        <v>3</v>
      </c>
      <c r="S215" s="100">
        <v>3</v>
      </c>
      <c r="T215" s="100">
        <v>3</v>
      </c>
      <c r="U215" s="138">
        <v>10</v>
      </c>
      <c r="V215" s="100">
        <v>34</v>
      </c>
      <c r="W215" s="100">
        <v>9</v>
      </c>
      <c r="X215" s="711">
        <v>8</v>
      </c>
      <c r="Y215" s="100">
        <v>8</v>
      </c>
      <c r="Z215" s="100">
        <v>8</v>
      </c>
      <c r="AA215" s="100">
        <v>8</v>
      </c>
      <c r="AB215" s="100">
        <v>8</v>
      </c>
      <c r="AC215" s="100">
        <v>8</v>
      </c>
      <c r="AD215" s="77">
        <v>8</v>
      </c>
      <c r="AE215" s="77">
        <v>8</v>
      </c>
      <c r="AF215" s="77">
        <v>8</v>
      </c>
      <c r="AG215" s="77">
        <v>8</v>
      </c>
      <c r="AH215" s="77">
        <v>8</v>
      </c>
      <c r="AI215" s="79">
        <v>11</v>
      </c>
    </row>
  </sheetData>
  <sheetProtection formatColumns="0" formatRows="0" autoFilter="0" sort="0" insertRows="0" insertColumns="1" deleteRows="0" deleteColumns="0"/>
  <mergeCells count="9">
    <mergeCell ref="F45:G45"/>
    <mergeCell ref="E6:I6"/>
    <mergeCell ref="E7:I7"/>
    <mergeCell ref="F10:G10"/>
    <mergeCell ref="M10:M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L35">
      <formula1>-9.99999999999999E+37</formula1>
      <formula2>9.99999999999999E+37</formula2>
    </dataValidation>
    <dataValidation type="decimal" allowBlank="1" showErrorMessage="1" errorTitle="Ошибка" error="Допускается ввод только действительных чисел!" sqref="H31:L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L36">
      <formula1>900</formula1>
    </dataValidation>
    <dataValidation type="decimal" allowBlank="1" showErrorMessage="1" errorTitle="Ошибка" error="Допускается ввод только неотрицательных чисел!" sqref="H32:L32 H2:L2 H15:L15 H17:L27 H37:L42 H30 I30:L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L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19637-775A-E7DA-424D-0.32907651}" mc:Ignorable="x14ac xr xr2 xr3">
  <sheetPr>
    <tabColor theme="9" tint="-0.25"/>
  </sheetPr>
  <dimension ref="A1:AD102"/>
  <sheetViews>
    <sheetView topLeftCell="A1" showGridLines="0" zoomScale="90" workbookViewId="0">
      <selection activeCell="M98" sqref="M98"/>
    </sheetView>
  </sheetViews>
  <sheetFormatPr defaultColWidth="10.57421875" customHeight="1" defaultRowHeight="11.25"/>
  <cols>
    <col min="1" max="1" style="4219" width="9.140625" hidden="1" customWidth="1"/>
    <col min="2" max="2" style="4219" width="3.57421875" hidden="1" customWidth="1"/>
    <col min="3" max="3" style="4219" width="3.00390625" customWidth="1"/>
    <col min="4" max="4" style="4219" width="7.00390625" customWidth="1"/>
    <col min="5" max="5" style="4219" width="69.00390625" customWidth="1"/>
    <col min="6" max="6" style="4219" width="10.00390625" customWidth="1"/>
    <col min="7" max="8" style="4219" width="44.00390625" hidden="1" customWidth="1"/>
    <col min="9" max="9" style="4219" width="44.00390625" customWidth="1"/>
    <col min="10" max="10" style="4219" width="43.00390625" customWidth="1"/>
    <col min="11" max="16" style="4219" width="44.00390625" customWidth="1"/>
    <col min="17" max="17" style="4219" width="73.00390625" customWidth="1"/>
    <col min="18" max="18" style="4219" width="3.00390625" customWidth="1"/>
    <col min="19" max="29" style="4219" width="10.00390625" customWidth="1"/>
    <col min="30" max="30" style="4219" width="10.57421875" hidden="1"/>
  </cols>
  <sheetData>
    <row customHeight="1" ht="22.5" hidden="1">
      <c r="G1" s="100">
        <v>4</v>
      </c>
      <c r="I1" s="100">
        <v>4</v>
      </c>
      <c r="K1" s="100">
        <v>4</v>
      </c>
      <c r="M1" s="100">
        <v>4</v>
      </c>
      <c r="O1" s="100">
        <v>4</v>
      </c>
      <c r="Q1" s="100">
        <v>5</v>
      </c>
      <c r="AD1" s="100" t="s">
        <v>14</v>
      </c>
    </row>
    <row customHeight="1" ht="3">
      <c r="AD2" s="79">
        <v>3</v>
      </c>
    </row>
    <row customHeight="1" ht="78.75">
      <c r="D3" s="18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84"/>
      <c r="F3" s="185"/>
      <c r="AD3" s="79">
        <v>75</v>
      </c>
    </row>
    <row customHeight="1" ht="21">
      <c r="D4" s="384" t="str">
        <f>IF(org=0,"Не определено",org)</f>
        <v>ГУП СК "Ставрополькрайводоканал"</v>
      </c>
      <c r="E4" s="385"/>
      <c r="F4" s="386"/>
      <c r="AD4" s="79">
        <v>20</v>
      </c>
    </row>
    <row customHeight="1" ht="11.549999999999999">
      <c r="H5" s="320"/>
      <c r="J5" s="320"/>
      <c r="L5" s="320"/>
      <c r="N5" s="320"/>
      <c r="P5" s="320"/>
      <c r="AD5" s="79">
        <v>11</v>
      </c>
    </row>
    <row customHeight="1" ht="1.05">
      <c r="G6" s="778"/>
      <c r="H6" s="778"/>
      <c r="I6" s="778" t="s">
        <v>195</v>
      </c>
      <c r="J6" s="778"/>
      <c r="K6" s="778" t="s">
        <v>202</v>
      </c>
      <c r="L6" s="778"/>
      <c r="M6" s="778" t="s">
        <v>205</v>
      </c>
      <c r="N6" s="778"/>
      <c r="O6" s="778" t="s">
        <v>199</v>
      </c>
      <c r="P6" s="778"/>
      <c r="AD6" s="79">
        <v>1</v>
      </c>
    </row>
    <row customHeight="1" ht="11.549999999999999">
      <c r="D7" s="663"/>
      <c r="E7" s="664" t="s">
        <v>186</v>
      </c>
      <c r="F7" s="665"/>
      <c r="G7" s="666" t="str">
        <f>IF(G6="","",INDEX(DIFFERENTIATION_UNMERGE_VD,MATCH(G6,DIFFERENTIATION_ID_DIFF,0)))</f>
        <v/>
      </c>
      <c r="H7" s="779"/>
      <c r="I7" s="666" t="str">
        <f>IF(I6="","",INDEX(DIFFERENTIATION_UNMERGE_VD,MATCH(I6,DIFFERENTIATION_ID_DIFF,0)))</f>
        <v>Водоотведение</v>
      </c>
      <c r="J7" s="779"/>
      <c r="K7" s="666" t="str">
        <f>IF(K6="","",INDEX(DIFFERENTIATION_UNMERGE_VD,MATCH(K6,DIFFERENTIATION_ID_DIFF,0)))</f>
        <v>Водоотведение</v>
      </c>
      <c r="L7" s="779"/>
      <c r="M7" s="666" t="str">
        <f>IF(M6="","",INDEX(DIFFERENTIATION_UNMERGE_VD,MATCH(M6,DIFFERENTIATION_ID_DIFF,0)))</f>
        <v>Подключение (технологическое присоединение) к централизованной системе водоотведения</v>
      </c>
      <c r="N7" s="779"/>
      <c r="O7" s="666" t="str">
        <f>IF(O6="","",INDEX(DIFFERENTIATION_UNMERGE_VD,MATCH(O6,DIFFERENTIATION_ID_DIFF,0)))</f>
        <v>Водоотведение</v>
      </c>
      <c r="P7" s="779"/>
      <c r="Q7" s="291"/>
      <c r="AD7" s="79">
        <v>11</v>
      </c>
    </row>
    <row customHeight="1" ht="11.549999999999999">
      <c r="D8" s="663"/>
      <c r="E8" s="664" t="s">
        <v>642</v>
      </c>
      <c r="F8" s="665"/>
      <c r="G8" s="666" t="str">
        <f>IF(G6="","",INDEX(DIFFERENTIATION_UNMERGE_AREA,MATCH(G6,DIFFERENTIATION_ID_DIFF,0)))</f>
        <v/>
      </c>
      <c r="H8" s="779"/>
      <c r="I8" s="666" t="str">
        <f>IF(I6="","",INDEX(DIFFERENTIATION_UNMERGE_AREA,MATCH(I6,DIFFERENTIATION_ID_DIFF,0)))</f>
        <v>Территория 1</v>
      </c>
      <c r="J8" s="779"/>
      <c r="K8" s="666" t="str">
        <f>IF(K6="","",INDEX(DIFFERENTIATION_UNMERGE_AREA,MATCH(K6,DIFFERENTIATION_ID_DIFF,0)))</f>
        <v>Территория 2</v>
      </c>
      <c r="L8" s="779"/>
      <c r="M8" s="666" t="str">
        <f>IF(M6="","",INDEX(DIFFERENTIATION_UNMERGE_AREA,MATCH(M6,DIFFERENTIATION_ID_DIFF,0)))</f>
        <v>Территория 1</v>
      </c>
      <c r="N8" s="779"/>
      <c r="O8" s="666" t="str">
        <f>IF(O6="","",INDEX(DIFFERENTIATION_UNMERGE_AREA,MATCH(O6,DIFFERENTIATION_ID_DIFF,0)))</f>
        <v>Территория 1</v>
      </c>
      <c r="P8" s="779"/>
      <c r="Q8" s="290"/>
      <c r="AD8" s="79">
        <v>11</v>
      </c>
    </row>
    <row customHeight="1" ht="11.549999999999999">
      <c r="D9" s="663"/>
      <c r="E9" s="664" t="s">
        <v>643</v>
      </c>
      <c r="F9" s="665"/>
      <c r="G9" s="666" t="str">
        <f>IF(G6="","",INDEX(DIFFERENTIATION_UNMERGE_SYSTEM,MATCH(G6,DIFFERENTIATION_ID_DIFF,0)))</f>
        <v/>
      </c>
      <c r="H9" s="779"/>
      <c r="I9" s="666" t="str">
        <f>IF(I6="","",INDEX(DIFFERENTIATION_UNMERGE_SYSTEM,MATCH(I6,DIFFERENTIATION_ID_DIFF,0)))</f>
        <v>Потребители Ставропольского края</v>
      </c>
      <c r="J9" s="779"/>
      <c r="K9" s="666" t="str">
        <f>IF(K6="","",INDEX(DIFFERENTIATION_UNMERGE_SYSTEM,MATCH(K6,DIFFERENTIATION_ID_DIFF,0)))</f>
        <v>Потребители, осуществляющие деятельность в сфере водоотведения (Карачаево-Черкесская Республика)</v>
      </c>
      <c r="L9" s="779"/>
      <c r="M9" s="666" t="str">
        <f>IF(M6="","",INDEX(DIFFERENTIATION_UNMERGE_SYSTEM,MATCH(M6,DIFFERENTIATION_ID_DIFF,0)))</f>
        <v>Подключение к централизованным системам водоотведения ГУП СК "Ставрополькрайводоканал"</v>
      </c>
      <c r="N9" s="779"/>
      <c r="O9" s="666" t="str">
        <f>IF(O6="","",INDEX(DIFFERENTIATION_UNMERGE_SYSTEM,MATCH(O6,DIFFERENTIATION_ID_DIFF,0)))</f>
        <v>Водоотведение (услуга по очистке сточных вод)</v>
      </c>
      <c r="P9" s="779"/>
      <c r="Q9" s="290"/>
      <c r="AD9" s="79">
        <v>11</v>
      </c>
    </row>
    <row customHeight="1" ht="11.549999999999999">
      <c r="D10" s="84" t="s">
        <v>378</v>
      </c>
      <c r="E10" s="142"/>
      <c r="F10" s="142"/>
      <c r="G10" s="142"/>
      <c r="H10" s="142"/>
      <c r="I10" s="142"/>
      <c r="J10" s="83"/>
      <c r="K10" s="142"/>
      <c r="L10" s="142"/>
      <c r="M10" s="142"/>
      <c r="N10" s="142"/>
      <c r="O10" s="142"/>
      <c r="P10" s="142"/>
      <c r="Q10" s="290"/>
      <c r="AD10" s="79">
        <v>11</v>
      </c>
    </row>
    <row customHeight="1" ht="24">
      <c r="D11" s="152" t="s">
        <v>87</v>
      </c>
      <c r="E11" s="152" t="s">
        <v>921</v>
      </c>
      <c r="F11" s="152" t="s">
        <v>644</v>
      </c>
      <c r="G11" s="152" t="s">
        <v>381</v>
      </c>
      <c r="H11" s="152" t="s">
        <v>468</v>
      </c>
      <c r="I11" s="152" t="s">
        <v>381</v>
      </c>
      <c r="J11" s="84" t="s">
        <v>468</v>
      </c>
      <c r="K11" s="152" t="s">
        <v>381</v>
      </c>
      <c r="L11" s="152" t="s">
        <v>468</v>
      </c>
      <c r="M11" s="152" t="s">
        <v>381</v>
      </c>
      <c r="N11" s="152" t="s">
        <v>468</v>
      </c>
      <c r="O11" s="152" t="s">
        <v>381</v>
      </c>
      <c r="P11" s="152" t="s">
        <v>468</v>
      </c>
      <c r="Q11" s="157"/>
      <c r="AD11" s="79">
        <v>23</v>
      </c>
    </row>
    <row customHeight="1" ht="10.5">
      <c r="D12" s="601" t="s">
        <v>98</v>
      </c>
      <c r="E12" s="601" t="s">
        <v>101</v>
      </c>
      <c r="F12" s="601" t="s">
        <v>89</v>
      </c>
      <c r="G12" s="136" t="str">
        <f>G1&amp;".1"</f>
        <v>4.1</v>
      </c>
      <c r="H12" s="136" t="str">
        <f>G1&amp;".2"</f>
        <v>4.2</v>
      </c>
      <c r="I12" s="136" t="str">
        <f>I1&amp;".1"</f>
        <v>4.1</v>
      </c>
      <c r="J12" s="136" t="str">
        <f>I1&amp;".2"</f>
        <v>4.2</v>
      </c>
      <c r="K12" s="136" t="str">
        <f>K1&amp;".1"</f>
        <v>4.1</v>
      </c>
      <c r="L12" s="136" t="str">
        <f>K1&amp;".2"</f>
        <v>4.2</v>
      </c>
      <c r="M12" s="136" t="str">
        <f>M1&amp;".1"</f>
        <v>4.1</v>
      </c>
      <c r="N12" s="136" t="str">
        <f>M1&amp;".2"</f>
        <v>4.2</v>
      </c>
      <c r="O12" s="136" t="str">
        <f>O1&amp;".1"</f>
        <v>4.1</v>
      </c>
      <c r="P12" s="136" t="str">
        <f>O1&amp;".2"</f>
        <v>4.2</v>
      </c>
      <c r="AD12" s="138">
        <v>10</v>
      </c>
    </row>
    <row customHeight="1" ht="22.5" hidden="1">
      <c r="A13" s="780" t="s">
        <v>922</v>
      </c>
      <c r="D13" s="208" t="s">
        <v>98</v>
      </c>
      <c r="E13" s="298" t="s">
        <v>923</v>
      </c>
      <c r="F13" s="143" t="s">
        <v>924</v>
      </c>
      <c r="G13" s="669"/>
      <c r="H13" s="781"/>
      <c r="I13" s="669"/>
      <c r="J13" s="781"/>
      <c r="K13" s="669"/>
      <c r="L13" s="781"/>
      <c r="M13" s="669"/>
      <c r="N13" s="781"/>
      <c r="O13" s="669"/>
      <c r="P13" s="781"/>
      <c r="Q13" s="450" t="s">
        <v>925</v>
      </c>
      <c r="R13" s="782"/>
      <c r="AD13" s="79">
        <v>0</v>
      </c>
    </row>
    <row customHeight="1" ht="22.5" hidden="1">
      <c r="A14" s="780"/>
      <c r="D14" s="208" t="s">
        <v>101</v>
      </c>
      <c r="E14" s="298" t="s">
        <v>926</v>
      </c>
      <c r="F14" s="143" t="s">
        <v>927</v>
      </c>
      <c r="G14" s="669"/>
      <c r="H14" s="781"/>
      <c r="I14" s="669"/>
      <c r="J14" s="781"/>
      <c r="K14" s="669"/>
      <c r="L14" s="781"/>
      <c r="M14" s="669"/>
      <c r="N14" s="781"/>
      <c r="O14" s="669"/>
      <c r="P14" s="781"/>
      <c r="Q14" s="450" t="s">
        <v>928</v>
      </c>
      <c r="R14" s="782"/>
      <c r="AD14" s="79">
        <v>0</v>
      </c>
    </row>
    <row customHeight="1" ht="78.75" hidden="1">
      <c r="A15" s="780"/>
      <c r="D15" s="208" t="s">
        <v>89</v>
      </c>
      <c r="E15" s="298" t="s">
        <v>929</v>
      </c>
      <c r="F15" s="152" t="s">
        <v>384</v>
      </c>
      <c r="G15" s="152" t="s">
        <v>384</v>
      </c>
      <c r="H15" s="365"/>
      <c r="I15" s="152" t="s">
        <v>384</v>
      </c>
      <c r="J15" s="365"/>
      <c r="K15" s="152" t="s">
        <v>384</v>
      </c>
      <c r="L15" s="365"/>
      <c r="M15" s="152" t="s">
        <v>384</v>
      </c>
      <c r="N15" s="365"/>
      <c r="O15" s="152" t="s">
        <v>384</v>
      </c>
      <c r="P15" s="365"/>
      <c r="Q15" s="450" t="s">
        <v>930</v>
      </c>
      <c r="R15" s="782"/>
      <c r="AD15" s="79">
        <v>0</v>
      </c>
    </row>
    <row customHeight="1" ht="22.5" hidden="1">
      <c r="A16" s="780"/>
      <c r="D16" s="208" t="s">
        <v>402</v>
      </c>
      <c r="E16" s="622" t="s">
        <v>931</v>
      </c>
      <c r="F16" s="152" t="s">
        <v>932</v>
      </c>
      <c r="G16" s="783"/>
      <c r="H16" s="365"/>
      <c r="I16" s="783"/>
      <c r="J16" s="365"/>
      <c r="K16" s="783"/>
      <c r="L16" s="365"/>
      <c r="M16" s="783"/>
      <c r="N16" s="365"/>
      <c r="O16" s="783"/>
      <c r="P16" s="365"/>
      <c r="Q16" s="450"/>
      <c r="R16" s="782"/>
      <c r="AD16" s="79">
        <v>0</v>
      </c>
    </row>
    <row customHeight="1" ht="22.5" hidden="1">
      <c r="A17" s="780"/>
      <c r="D17" s="208" t="s">
        <v>410</v>
      </c>
      <c r="E17" s="622" t="s">
        <v>933</v>
      </c>
      <c r="F17" s="152" t="s">
        <v>934</v>
      </c>
      <c r="G17" s="783"/>
      <c r="H17" s="365"/>
      <c r="I17" s="783"/>
      <c r="J17" s="365"/>
      <c r="K17" s="783"/>
      <c r="L17" s="365"/>
      <c r="M17" s="783"/>
      <c r="N17" s="365"/>
      <c r="O17" s="783"/>
      <c r="P17" s="365"/>
      <c r="Q17" s="450"/>
      <c r="R17" s="782"/>
      <c r="AD17" s="79">
        <v>0</v>
      </c>
    </row>
    <row customHeight="1" ht="33.75" hidden="1">
      <c r="A18" s="780"/>
      <c r="D18" s="208" t="s">
        <v>412</v>
      </c>
      <c r="E18" s="622" t="s">
        <v>935</v>
      </c>
      <c r="F18" s="152" t="s">
        <v>649</v>
      </c>
      <c r="G18" s="784"/>
      <c r="H18" s="365"/>
      <c r="I18" s="784"/>
      <c r="J18" s="365"/>
      <c r="K18" s="784"/>
      <c r="L18" s="365"/>
      <c r="M18" s="784"/>
      <c r="N18" s="365"/>
      <c r="O18" s="784"/>
      <c r="P18" s="365"/>
      <c r="Q18" s="450"/>
      <c r="R18" s="782"/>
      <c r="AD18" s="79">
        <v>0</v>
      </c>
    </row>
    <row customHeight="1" ht="101.25" hidden="1">
      <c r="A19" s="780"/>
      <c r="D19" s="208" t="s">
        <v>90</v>
      </c>
      <c r="E19" s="298" t="s">
        <v>936</v>
      </c>
      <c r="F19" s="143" t="s">
        <v>624</v>
      </c>
      <c r="G19" s="422"/>
      <c r="H19" s="781"/>
      <c r="I19" s="422"/>
      <c r="J19" s="781"/>
      <c r="K19" s="422"/>
      <c r="L19" s="781"/>
      <c r="M19" s="422"/>
      <c r="N19" s="781"/>
      <c r="O19" s="422"/>
      <c r="P19" s="781"/>
      <c r="Q19" s="450" t="s">
        <v>937</v>
      </c>
      <c r="R19" s="782"/>
      <c r="AD19" s="79">
        <v>0</v>
      </c>
    </row>
    <row customHeight="1" ht="18.75" hidden="1">
      <c r="A20" s="780"/>
      <c r="D20" s="208" t="s">
        <v>855</v>
      </c>
      <c r="E20" s="622" t="s">
        <v>938</v>
      </c>
      <c r="F20" s="152" t="s">
        <v>384</v>
      </c>
      <c r="G20" s="152" t="s">
        <v>384</v>
      </c>
      <c r="H20" s="291" t="s">
        <v>384</v>
      </c>
      <c r="I20" s="152" t="s">
        <v>384</v>
      </c>
      <c r="J20" s="291" t="s">
        <v>384</v>
      </c>
      <c r="K20" s="152" t="s">
        <v>384</v>
      </c>
      <c r="L20" s="291" t="s">
        <v>384</v>
      </c>
      <c r="M20" s="152" t="s">
        <v>384</v>
      </c>
      <c r="N20" s="291" t="s">
        <v>384</v>
      </c>
      <c r="O20" s="152" t="s">
        <v>384</v>
      </c>
      <c r="P20" s="291" t="s">
        <v>384</v>
      </c>
      <c r="Q20" s="84"/>
      <c r="R20" s="782"/>
      <c r="AD20" s="79">
        <v>0</v>
      </c>
    </row>
    <row customHeight="1" ht="33.75" hidden="1">
      <c r="A21" s="780"/>
      <c r="D21" s="208" t="s">
        <v>858</v>
      </c>
      <c r="E21" s="683" t="s">
        <v>939</v>
      </c>
      <c r="F21" s="152" t="s">
        <v>940</v>
      </c>
      <c r="G21" s="784"/>
      <c r="H21" s="365"/>
      <c r="I21" s="784"/>
      <c r="J21" s="365"/>
      <c r="K21" s="784"/>
      <c r="L21" s="365"/>
      <c r="M21" s="784"/>
      <c r="N21" s="365"/>
      <c r="O21" s="784"/>
      <c r="P21" s="365"/>
      <c r="Q21" s="84"/>
      <c r="R21" s="782"/>
      <c r="AD21" s="79">
        <v>0</v>
      </c>
    </row>
    <row customHeight="1" ht="33.75" hidden="1">
      <c r="A22" s="780"/>
      <c r="D22" s="208" t="s">
        <v>861</v>
      </c>
      <c r="E22" s="683" t="s">
        <v>941</v>
      </c>
      <c r="F22" s="152" t="s">
        <v>942</v>
      </c>
      <c r="G22" s="784"/>
      <c r="H22" s="365"/>
      <c r="I22" s="784"/>
      <c r="J22" s="365"/>
      <c r="K22" s="784"/>
      <c r="L22" s="365"/>
      <c r="M22" s="784"/>
      <c r="N22" s="365"/>
      <c r="O22" s="784"/>
      <c r="P22" s="365"/>
      <c r="Q22" s="84"/>
      <c r="R22" s="782"/>
      <c r="AD22" s="79">
        <v>0</v>
      </c>
    </row>
    <row customHeight="1" ht="22.5" hidden="1">
      <c r="A23" s="780"/>
      <c r="D23" s="208" t="s">
        <v>899</v>
      </c>
      <c r="E23" s="622" t="s">
        <v>943</v>
      </c>
      <c r="F23" s="152" t="s">
        <v>384</v>
      </c>
      <c r="G23" s="152" t="s">
        <v>384</v>
      </c>
      <c r="H23" s="291" t="s">
        <v>384</v>
      </c>
      <c r="I23" s="152" t="s">
        <v>384</v>
      </c>
      <c r="J23" s="291" t="s">
        <v>384</v>
      </c>
      <c r="K23" s="152" t="s">
        <v>384</v>
      </c>
      <c r="L23" s="291" t="s">
        <v>384</v>
      </c>
      <c r="M23" s="152" t="s">
        <v>384</v>
      </c>
      <c r="N23" s="291" t="s">
        <v>384</v>
      </c>
      <c r="O23" s="152" t="s">
        <v>384</v>
      </c>
      <c r="P23" s="291" t="s">
        <v>384</v>
      </c>
      <c r="Q23" s="84"/>
      <c r="R23" s="782"/>
      <c r="AD23" s="79">
        <v>0</v>
      </c>
    </row>
    <row customHeight="1" ht="22.5" hidden="1">
      <c r="A24" s="780"/>
      <c r="D24" s="208" t="s">
        <v>944</v>
      </c>
      <c r="E24" s="683" t="s">
        <v>945</v>
      </c>
      <c r="F24" s="152" t="s">
        <v>946</v>
      </c>
      <c r="G24" s="784"/>
      <c r="H24" s="629"/>
      <c r="I24" s="784"/>
      <c r="J24" s="629"/>
      <c r="K24" s="784"/>
      <c r="L24" s="629"/>
      <c r="M24" s="784"/>
      <c r="N24" s="629"/>
      <c r="O24" s="784"/>
      <c r="P24" s="629"/>
      <c r="Q24" s="84"/>
      <c r="R24" s="782"/>
      <c r="AD24" s="79">
        <v>0</v>
      </c>
    </row>
    <row customHeight="1" ht="22.5" hidden="1">
      <c r="A25" s="780"/>
      <c r="D25" s="208" t="s">
        <v>947</v>
      </c>
      <c r="E25" s="683" t="s">
        <v>948</v>
      </c>
      <c r="F25" s="152" t="s">
        <v>384</v>
      </c>
      <c r="G25" s="152" t="s">
        <v>384</v>
      </c>
      <c r="H25" s="291" t="s">
        <v>384</v>
      </c>
      <c r="I25" s="152" t="s">
        <v>384</v>
      </c>
      <c r="J25" s="291" t="s">
        <v>384</v>
      </c>
      <c r="K25" s="152" t="s">
        <v>384</v>
      </c>
      <c r="L25" s="291" t="s">
        <v>384</v>
      </c>
      <c r="M25" s="152" t="s">
        <v>384</v>
      </c>
      <c r="N25" s="291" t="s">
        <v>384</v>
      </c>
      <c r="O25" s="152" t="s">
        <v>384</v>
      </c>
      <c r="P25" s="291" t="s">
        <v>384</v>
      </c>
      <c r="Q25" s="84"/>
      <c r="R25" s="782"/>
      <c r="AD25" s="79">
        <v>0</v>
      </c>
    </row>
    <row customHeight="1" ht="18.75" hidden="1">
      <c r="A26" s="780"/>
      <c r="D26" s="208" t="s">
        <v>949</v>
      </c>
      <c r="E26" s="656" t="s">
        <v>950</v>
      </c>
      <c r="F26" s="152" t="s">
        <v>951</v>
      </c>
      <c r="G26" s="784"/>
      <c r="H26" s="629"/>
      <c r="I26" s="784"/>
      <c r="J26" s="629"/>
      <c r="K26" s="784"/>
      <c r="L26" s="629"/>
      <c r="M26" s="784"/>
      <c r="N26" s="629"/>
      <c r="O26" s="784"/>
      <c r="P26" s="629"/>
      <c r="Q26" s="84"/>
      <c r="R26" s="782"/>
      <c r="AD26" s="79">
        <v>0</v>
      </c>
    </row>
    <row customHeight="1" ht="18.75" hidden="1">
      <c r="A27" s="780"/>
      <c r="D27" s="208" t="s">
        <v>952</v>
      </c>
      <c r="E27" s="656" t="s">
        <v>953</v>
      </c>
      <c r="F27" s="152" t="s">
        <v>954</v>
      </c>
      <c r="G27" s="784"/>
      <c r="H27" s="629"/>
      <c r="I27" s="784"/>
      <c r="J27" s="629"/>
      <c r="K27" s="784"/>
      <c r="L27" s="629"/>
      <c r="M27" s="784"/>
      <c r="N27" s="629"/>
      <c r="O27" s="784"/>
      <c r="P27" s="629"/>
      <c r="Q27" s="84"/>
      <c r="R27" s="782"/>
      <c r="AD27" s="79">
        <v>0</v>
      </c>
    </row>
    <row customHeight="1" ht="18.75" hidden="1">
      <c r="A28" s="780"/>
      <c r="D28" s="208" t="s">
        <v>955</v>
      </c>
      <c r="E28" s="683" t="s">
        <v>956</v>
      </c>
      <c r="F28" s="152" t="s">
        <v>384</v>
      </c>
      <c r="G28" s="152" t="s">
        <v>384</v>
      </c>
      <c r="H28" s="291" t="s">
        <v>384</v>
      </c>
      <c r="I28" s="152" t="s">
        <v>384</v>
      </c>
      <c r="J28" s="291" t="s">
        <v>384</v>
      </c>
      <c r="K28" s="152" t="s">
        <v>384</v>
      </c>
      <c r="L28" s="291" t="s">
        <v>384</v>
      </c>
      <c r="M28" s="152" t="s">
        <v>384</v>
      </c>
      <c r="N28" s="291" t="s">
        <v>384</v>
      </c>
      <c r="O28" s="152" t="s">
        <v>384</v>
      </c>
      <c r="P28" s="291" t="s">
        <v>384</v>
      </c>
      <c r="Q28" s="84"/>
      <c r="R28" s="782"/>
      <c r="AD28" s="79">
        <v>0</v>
      </c>
    </row>
    <row customHeight="1" ht="18.75" hidden="1">
      <c r="A29" s="780"/>
      <c r="D29" s="208" t="s">
        <v>957</v>
      </c>
      <c r="E29" s="656" t="s">
        <v>950</v>
      </c>
      <c r="F29" s="152" t="s">
        <v>958</v>
      </c>
      <c r="G29" s="784"/>
      <c r="H29" s="629"/>
      <c r="I29" s="784"/>
      <c r="J29" s="629"/>
      <c r="K29" s="784"/>
      <c r="L29" s="629"/>
      <c r="M29" s="784"/>
      <c r="N29" s="629"/>
      <c r="O29" s="784"/>
      <c r="P29" s="629"/>
      <c r="Q29" s="84"/>
      <c r="R29" s="782"/>
      <c r="AD29" s="79">
        <v>0</v>
      </c>
    </row>
    <row customHeight="1" ht="18.75" hidden="1">
      <c r="A30" s="780"/>
      <c r="D30" s="208" t="s">
        <v>959</v>
      </c>
      <c r="E30" s="656" t="s">
        <v>960</v>
      </c>
      <c r="F30" s="152" t="s">
        <v>961</v>
      </c>
      <c r="G30" s="784"/>
      <c r="H30" s="629"/>
      <c r="I30" s="784"/>
      <c r="J30" s="629"/>
      <c r="K30" s="784"/>
      <c r="L30" s="629"/>
      <c r="M30" s="784"/>
      <c r="N30" s="629"/>
      <c r="O30" s="784"/>
      <c r="P30" s="629"/>
      <c r="Q30" s="84"/>
      <c r="R30" s="782"/>
      <c r="AD30" s="79">
        <v>0</v>
      </c>
    </row>
    <row customHeight="1" ht="126.75" hidden="1">
      <c r="A31" s="780"/>
      <c r="D31" s="208" t="s">
        <v>109</v>
      </c>
      <c r="E31" s="298" t="s">
        <v>962</v>
      </c>
      <c r="F31" s="143" t="s">
        <v>636</v>
      </c>
      <c r="G31" s="669"/>
      <c r="H31" s="781"/>
      <c r="I31" s="669"/>
      <c r="J31" s="781"/>
      <c r="K31" s="669"/>
      <c r="L31" s="781"/>
      <c r="M31" s="669"/>
      <c r="N31" s="781"/>
      <c r="O31" s="669"/>
      <c r="P31" s="781"/>
      <c r="Q31" s="450" t="s">
        <v>963</v>
      </c>
      <c r="R31" s="782"/>
      <c r="AD31" s="79">
        <v>0</v>
      </c>
    </row>
    <row customHeight="1" ht="56.25" hidden="1">
      <c r="A32" s="780"/>
      <c r="D32" s="208" t="s">
        <v>91</v>
      </c>
      <c r="E32" s="298" t="s">
        <v>964</v>
      </c>
      <c r="F32" s="208" t="s">
        <v>934</v>
      </c>
      <c r="G32" s="669"/>
      <c r="H32" s="781"/>
      <c r="I32" s="669"/>
      <c r="J32" s="781"/>
      <c r="K32" s="669"/>
      <c r="L32" s="781"/>
      <c r="M32" s="669"/>
      <c r="N32" s="781"/>
      <c r="O32" s="669"/>
      <c r="P32" s="781"/>
      <c r="Q32" s="450" t="s">
        <v>965</v>
      </c>
      <c r="R32" s="782"/>
      <c r="AD32" s="79">
        <v>0</v>
      </c>
    </row>
    <row customHeight="1" ht="11.25" hidden="1">
      <c r="A33" s="780"/>
      <c r="AD33" s="79">
        <v>0</v>
      </c>
    </row>
    <row customHeight="1" ht="12.75" hidden="1">
      <c r="A34" s="780"/>
      <c r="D34" s="785">
        <v>1</v>
      </c>
      <c r="E34" s="786" t="s">
        <v>966</v>
      </c>
      <c r="AD34" s="79">
        <v>0</v>
      </c>
    </row>
    <row customHeight="1" ht="11.25" hidden="1">
      <c r="A35" s="780"/>
      <c r="E35" s="786" t="s">
        <v>967</v>
      </c>
      <c r="AD35" s="79">
        <v>0</v>
      </c>
    </row>
    <row customHeight="1" ht="11.549999999999999">
      <c r="AD36" s="79">
        <v>11</v>
      </c>
    </row>
    <row customHeight="1" ht="22.5" hidden="1">
      <c r="A37" s="780" t="s">
        <v>968</v>
      </c>
      <c r="D37" s="208">
        <v>1</v>
      </c>
      <c r="E37" s="298" t="s">
        <v>969</v>
      </c>
      <c r="F37" s="143" t="s">
        <v>924</v>
      </c>
      <c r="G37" s="669"/>
      <c r="H37" s="787"/>
      <c r="I37" s="669"/>
      <c r="J37" s="787"/>
      <c r="K37" s="669"/>
      <c r="L37" s="787"/>
      <c r="M37" s="669"/>
      <c r="N37" s="787"/>
      <c r="O37" s="669"/>
      <c r="P37" s="787"/>
      <c r="Q37" s="450" t="s">
        <v>970</v>
      </c>
      <c r="AD37" s="79">
        <v>0</v>
      </c>
    </row>
    <row customHeight="1" ht="22.5" hidden="1">
      <c r="A38" s="780"/>
      <c r="D38" s="788" t="s">
        <v>101</v>
      </c>
      <c r="E38" s="789" t="s">
        <v>971</v>
      </c>
      <c r="F38" s="790" t="s">
        <v>624</v>
      </c>
      <c r="G38" s="790" t="s">
        <v>624</v>
      </c>
      <c r="H38" s="791"/>
      <c r="I38" s="790" t="s">
        <v>624</v>
      </c>
      <c r="J38" s="791"/>
      <c r="K38" s="790" t="s">
        <v>624</v>
      </c>
      <c r="L38" s="791"/>
      <c r="M38" s="790" t="s">
        <v>624</v>
      </c>
      <c r="N38" s="791"/>
      <c r="O38" s="790" t="s">
        <v>624</v>
      </c>
      <c r="P38" s="791"/>
      <c r="Q38" s="512"/>
      <c r="AD38" s="79">
        <v>0</v>
      </c>
    </row>
    <row customHeight="1" ht="33.75" hidden="1">
      <c r="A39" s="780"/>
      <c r="D39" s="792" t="s">
        <v>807</v>
      </c>
      <c r="E39" s="793" t="s">
        <v>972</v>
      </c>
      <c r="F39" s="143" t="s">
        <v>973</v>
      </c>
      <c r="G39" s="794"/>
      <c r="H39" s="795"/>
      <c r="I39" s="794"/>
      <c r="J39" s="795"/>
      <c r="K39" s="794"/>
      <c r="L39" s="795"/>
      <c r="M39" s="794"/>
      <c r="N39" s="795"/>
      <c r="O39" s="794"/>
      <c r="P39" s="795"/>
      <c r="Q39" s="450" t="s">
        <v>974</v>
      </c>
      <c r="AD39" s="79">
        <v>0</v>
      </c>
    </row>
    <row customHeight="1" ht="33.75" hidden="1">
      <c r="A40" s="780"/>
      <c r="D40" s="792" t="s">
        <v>810</v>
      </c>
      <c r="E40" s="793" t="s">
        <v>975</v>
      </c>
      <c r="F40" s="796" t="s">
        <v>976</v>
      </c>
      <c r="G40" s="797"/>
      <c r="H40" s="795"/>
      <c r="I40" s="797"/>
      <c r="J40" s="795"/>
      <c r="K40" s="797"/>
      <c r="L40" s="795"/>
      <c r="M40" s="797"/>
      <c r="N40" s="795"/>
      <c r="O40" s="797"/>
      <c r="P40" s="795"/>
      <c r="Q40" s="450" t="s">
        <v>977</v>
      </c>
      <c r="AD40" s="79">
        <v>0</v>
      </c>
    </row>
    <row customHeight="1" ht="22.5" hidden="1">
      <c r="A41" s="780"/>
      <c r="D41" s="792" t="s">
        <v>89</v>
      </c>
      <c r="E41" s="798" t="s">
        <v>978</v>
      </c>
      <c r="F41" s="143" t="s">
        <v>624</v>
      </c>
      <c r="G41" s="143" t="s">
        <v>624</v>
      </c>
      <c r="H41" s="799"/>
      <c r="I41" s="143" t="s">
        <v>624</v>
      </c>
      <c r="J41" s="799"/>
      <c r="K41" s="143" t="s">
        <v>624</v>
      </c>
      <c r="L41" s="799"/>
      <c r="M41" s="143" t="s">
        <v>624</v>
      </c>
      <c r="N41" s="799"/>
      <c r="O41" s="143" t="s">
        <v>624</v>
      </c>
      <c r="P41" s="799"/>
      <c r="Q41" s="516"/>
      <c r="AD41" s="79">
        <v>0</v>
      </c>
    </row>
    <row customHeight="1" ht="45" hidden="1">
      <c r="A42" s="780"/>
      <c r="D42" s="792" t="s">
        <v>402</v>
      </c>
      <c r="E42" s="793" t="s">
        <v>979</v>
      </c>
      <c r="F42" s="143" t="s">
        <v>636</v>
      </c>
      <c r="G42" s="669"/>
      <c r="H42" s="799"/>
      <c r="I42" s="669"/>
      <c r="J42" s="799"/>
      <c r="K42" s="669"/>
      <c r="L42" s="799"/>
      <c r="M42" s="669"/>
      <c r="N42" s="799"/>
      <c r="O42" s="669"/>
      <c r="P42" s="799"/>
      <c r="Q42" s="516" t="s">
        <v>980</v>
      </c>
      <c r="AD42" s="79">
        <v>0</v>
      </c>
    </row>
    <row customHeight="1" ht="45" hidden="1">
      <c r="A43" s="780"/>
      <c r="D43" s="792" t="s">
        <v>410</v>
      </c>
      <c r="E43" s="800" t="s">
        <v>981</v>
      </c>
      <c r="F43" s="801" t="s">
        <v>636</v>
      </c>
      <c r="G43" s="699"/>
      <c r="H43" s="795"/>
      <c r="I43" s="699"/>
      <c r="J43" s="795"/>
      <c r="K43" s="699"/>
      <c r="L43" s="795"/>
      <c r="M43" s="699"/>
      <c r="N43" s="795"/>
      <c r="O43" s="699"/>
      <c r="P43" s="795"/>
      <c r="Q43" s="516" t="s">
        <v>982</v>
      </c>
      <c r="AD43" s="79">
        <v>0</v>
      </c>
    </row>
    <row customHeight="1" ht="11.25" hidden="1">
      <c r="A44" s="780"/>
      <c r="D44" s="792" t="s">
        <v>90</v>
      </c>
      <c r="E44" s="802" t="s">
        <v>983</v>
      </c>
      <c r="F44" s="143" t="s">
        <v>973</v>
      </c>
      <c r="G44" s="794"/>
      <c r="H44" s="795"/>
      <c r="I44" s="794"/>
      <c r="J44" s="795"/>
      <c r="K44" s="794"/>
      <c r="L44" s="795"/>
      <c r="M44" s="794"/>
      <c r="N44" s="795"/>
      <c r="O44" s="794"/>
      <c r="P44" s="795"/>
      <c r="Q44" s="450"/>
      <c r="AD44" s="79">
        <v>0</v>
      </c>
    </row>
    <row customHeight="1" ht="11.25" hidden="1">
      <c r="A45" s="780"/>
      <c r="D45" s="792" t="s">
        <v>855</v>
      </c>
      <c r="E45" s="800" t="s">
        <v>984</v>
      </c>
      <c r="F45" s="143" t="s">
        <v>973</v>
      </c>
      <c r="G45" s="794"/>
      <c r="H45" s="795"/>
      <c r="I45" s="794"/>
      <c r="J45" s="795"/>
      <c r="K45" s="794"/>
      <c r="L45" s="795"/>
      <c r="M45" s="794"/>
      <c r="N45" s="795"/>
      <c r="O45" s="794"/>
      <c r="P45" s="795"/>
      <c r="Q45" s="450"/>
      <c r="AD45" s="79">
        <v>0</v>
      </c>
    </row>
    <row customHeight="1" ht="11.25" hidden="1">
      <c r="A46" s="780"/>
      <c r="D46" s="792" t="s">
        <v>899</v>
      </c>
      <c r="E46" s="800" t="s">
        <v>985</v>
      </c>
      <c r="F46" s="143" t="s">
        <v>973</v>
      </c>
      <c r="G46" s="794"/>
      <c r="H46" s="795"/>
      <c r="I46" s="794"/>
      <c r="J46" s="795"/>
      <c r="K46" s="794"/>
      <c r="L46" s="795"/>
      <c r="M46" s="794"/>
      <c r="N46" s="795"/>
      <c r="O46" s="794"/>
      <c r="P46" s="795"/>
      <c r="Q46" s="450"/>
      <c r="AD46" s="79">
        <v>0</v>
      </c>
    </row>
    <row customHeight="1" ht="11.25" hidden="1">
      <c r="A47" s="780"/>
      <c r="D47" s="792" t="s">
        <v>902</v>
      </c>
      <c r="E47" s="800" t="s">
        <v>986</v>
      </c>
      <c r="F47" s="143" t="s">
        <v>973</v>
      </c>
      <c r="G47" s="794"/>
      <c r="H47" s="795"/>
      <c r="I47" s="794"/>
      <c r="J47" s="795"/>
      <c r="K47" s="794"/>
      <c r="L47" s="795"/>
      <c r="M47" s="794"/>
      <c r="N47" s="795"/>
      <c r="O47" s="794"/>
      <c r="P47" s="795"/>
      <c r="Q47" s="450"/>
      <c r="AD47" s="79">
        <v>0</v>
      </c>
    </row>
    <row customHeight="1" ht="11.25" hidden="1">
      <c r="A48" s="780"/>
      <c r="D48" s="792" t="s">
        <v>987</v>
      </c>
      <c r="E48" s="803" t="s">
        <v>988</v>
      </c>
      <c r="F48" s="143" t="s">
        <v>973</v>
      </c>
      <c r="G48" s="794"/>
      <c r="H48" s="795"/>
      <c r="I48" s="794"/>
      <c r="J48" s="795"/>
      <c r="K48" s="794"/>
      <c r="L48" s="795"/>
      <c r="M48" s="794"/>
      <c r="N48" s="795"/>
      <c r="O48" s="794"/>
      <c r="P48" s="795"/>
      <c r="Q48" s="450"/>
      <c r="AD48" s="79">
        <v>0</v>
      </c>
    </row>
    <row customHeight="1" ht="11.25" hidden="1">
      <c r="A49" s="780"/>
      <c r="D49" s="792" t="s">
        <v>989</v>
      </c>
      <c r="E49" s="803" t="s">
        <v>990</v>
      </c>
      <c r="F49" s="143" t="s">
        <v>973</v>
      </c>
      <c r="G49" s="794"/>
      <c r="H49" s="795"/>
      <c r="I49" s="794"/>
      <c r="J49" s="795"/>
      <c r="K49" s="794"/>
      <c r="L49" s="795"/>
      <c r="M49" s="794"/>
      <c r="N49" s="795"/>
      <c r="O49" s="794"/>
      <c r="P49" s="795"/>
      <c r="Q49" s="450"/>
      <c r="AD49" s="79">
        <v>0</v>
      </c>
    </row>
    <row customHeight="1" ht="11.25" hidden="1">
      <c r="A50" s="780"/>
      <c r="D50" s="792" t="s">
        <v>991</v>
      </c>
      <c r="E50" s="800" t="s">
        <v>992</v>
      </c>
      <c r="F50" s="143" t="s">
        <v>973</v>
      </c>
      <c r="G50" s="794"/>
      <c r="H50" s="795"/>
      <c r="I50" s="794"/>
      <c r="J50" s="795"/>
      <c r="K50" s="794"/>
      <c r="L50" s="795"/>
      <c r="M50" s="794"/>
      <c r="N50" s="795"/>
      <c r="O50" s="794"/>
      <c r="P50" s="795"/>
      <c r="Q50" s="450"/>
      <c r="AD50" s="79">
        <v>0</v>
      </c>
    </row>
    <row customHeight="1" ht="11.25" hidden="1">
      <c r="A51" s="780"/>
      <c r="D51" s="792" t="s">
        <v>993</v>
      </c>
      <c r="E51" s="800" t="s">
        <v>994</v>
      </c>
      <c r="F51" s="143" t="s">
        <v>973</v>
      </c>
      <c r="G51" s="794"/>
      <c r="H51" s="795"/>
      <c r="I51" s="794"/>
      <c r="J51" s="795"/>
      <c r="K51" s="794"/>
      <c r="L51" s="795"/>
      <c r="M51" s="794"/>
      <c r="N51" s="795"/>
      <c r="O51" s="794"/>
      <c r="P51" s="795"/>
      <c r="Q51" s="450"/>
      <c r="AD51" s="79">
        <v>0</v>
      </c>
    </row>
    <row customHeight="1" ht="45" hidden="1">
      <c r="A52" s="780"/>
      <c r="D52" s="792" t="s">
        <v>109</v>
      </c>
      <c r="E52" s="802" t="s">
        <v>995</v>
      </c>
      <c r="F52" s="143" t="s">
        <v>973</v>
      </c>
      <c r="G52" s="794"/>
      <c r="H52" s="795"/>
      <c r="I52" s="794"/>
      <c r="J52" s="795"/>
      <c r="K52" s="794"/>
      <c r="L52" s="795"/>
      <c r="M52" s="794"/>
      <c r="N52" s="795"/>
      <c r="O52" s="794"/>
      <c r="P52" s="795"/>
      <c r="Q52" s="450"/>
      <c r="AD52" s="79">
        <v>0</v>
      </c>
    </row>
    <row customHeight="1" ht="11.25" hidden="1">
      <c r="A53" s="780"/>
      <c r="D53" s="792" t="s">
        <v>391</v>
      </c>
      <c r="E53" s="800" t="s">
        <v>984</v>
      </c>
      <c r="F53" s="143" t="s">
        <v>973</v>
      </c>
      <c r="G53" s="794"/>
      <c r="H53" s="795"/>
      <c r="I53" s="794"/>
      <c r="J53" s="795"/>
      <c r="K53" s="794"/>
      <c r="L53" s="795"/>
      <c r="M53" s="794"/>
      <c r="N53" s="795"/>
      <c r="O53" s="794"/>
      <c r="P53" s="795"/>
      <c r="Q53" s="450"/>
      <c r="AD53" s="79">
        <v>0</v>
      </c>
    </row>
    <row customHeight="1" ht="11.25" hidden="1">
      <c r="A54" s="780"/>
      <c r="D54" s="792" t="s">
        <v>996</v>
      </c>
      <c r="E54" s="800" t="s">
        <v>985</v>
      </c>
      <c r="F54" s="143" t="s">
        <v>973</v>
      </c>
      <c r="G54" s="794"/>
      <c r="H54" s="795"/>
      <c r="I54" s="794"/>
      <c r="J54" s="795"/>
      <c r="K54" s="794"/>
      <c r="L54" s="795"/>
      <c r="M54" s="794"/>
      <c r="N54" s="795"/>
      <c r="O54" s="794"/>
      <c r="P54" s="795"/>
      <c r="Q54" s="450"/>
      <c r="AD54" s="79">
        <v>0</v>
      </c>
    </row>
    <row customHeight="1" ht="11.25" hidden="1">
      <c r="A55" s="780"/>
      <c r="D55" s="792" t="s">
        <v>997</v>
      </c>
      <c r="E55" s="800" t="s">
        <v>986</v>
      </c>
      <c r="F55" s="143" t="s">
        <v>973</v>
      </c>
      <c r="G55" s="794"/>
      <c r="H55" s="795"/>
      <c r="I55" s="794"/>
      <c r="J55" s="795"/>
      <c r="K55" s="794"/>
      <c r="L55" s="795"/>
      <c r="M55" s="794"/>
      <c r="N55" s="795"/>
      <c r="O55" s="794"/>
      <c r="P55" s="795"/>
      <c r="Q55" s="450"/>
      <c r="AD55" s="79">
        <v>0</v>
      </c>
    </row>
    <row customHeight="1" ht="11.25" hidden="1">
      <c r="A56" s="780"/>
      <c r="D56" s="792" t="s">
        <v>998</v>
      </c>
      <c r="E56" s="803" t="s">
        <v>988</v>
      </c>
      <c r="F56" s="143" t="s">
        <v>973</v>
      </c>
      <c r="G56" s="794"/>
      <c r="H56" s="795"/>
      <c r="I56" s="794"/>
      <c r="J56" s="795"/>
      <c r="K56" s="794"/>
      <c r="L56" s="795"/>
      <c r="M56" s="794"/>
      <c r="N56" s="795"/>
      <c r="O56" s="794"/>
      <c r="P56" s="795"/>
      <c r="Q56" s="450"/>
      <c r="AD56" s="79">
        <v>0</v>
      </c>
    </row>
    <row customHeight="1" ht="11.25" hidden="1">
      <c r="A57" s="780"/>
      <c r="D57" s="792" t="s">
        <v>999</v>
      </c>
      <c r="E57" s="803" t="s">
        <v>990</v>
      </c>
      <c r="F57" s="143" t="s">
        <v>973</v>
      </c>
      <c r="G57" s="794"/>
      <c r="H57" s="795"/>
      <c r="I57" s="794"/>
      <c r="J57" s="795"/>
      <c r="K57" s="794"/>
      <c r="L57" s="795"/>
      <c r="M57" s="794"/>
      <c r="N57" s="795"/>
      <c r="O57" s="794"/>
      <c r="P57" s="795"/>
      <c r="Q57" s="450"/>
      <c r="AD57" s="79">
        <v>0</v>
      </c>
    </row>
    <row customHeight="1" ht="11.25" hidden="1">
      <c r="A58" s="780"/>
      <c r="D58" s="792" t="s">
        <v>1000</v>
      </c>
      <c r="E58" s="800" t="s">
        <v>992</v>
      </c>
      <c r="F58" s="143" t="s">
        <v>973</v>
      </c>
      <c r="G58" s="794"/>
      <c r="H58" s="795"/>
      <c r="I58" s="794"/>
      <c r="J58" s="795"/>
      <c r="K58" s="794"/>
      <c r="L58" s="795"/>
      <c r="M58" s="794"/>
      <c r="N58" s="795"/>
      <c r="O58" s="794"/>
      <c r="P58" s="795"/>
      <c r="Q58" s="450"/>
      <c r="AD58" s="79">
        <v>0</v>
      </c>
    </row>
    <row customHeight="1" ht="11.25" hidden="1">
      <c r="A59" s="780"/>
      <c r="D59" s="792" t="s">
        <v>1001</v>
      </c>
      <c r="E59" s="800" t="s">
        <v>994</v>
      </c>
      <c r="F59" s="143" t="s">
        <v>973</v>
      </c>
      <c r="G59" s="794"/>
      <c r="H59" s="795"/>
      <c r="I59" s="794"/>
      <c r="J59" s="795"/>
      <c r="K59" s="794"/>
      <c r="L59" s="795"/>
      <c r="M59" s="794"/>
      <c r="N59" s="795"/>
      <c r="O59" s="794"/>
      <c r="P59" s="795"/>
      <c r="Q59" s="450"/>
      <c r="AD59" s="79">
        <v>0</v>
      </c>
    </row>
    <row customHeight="1" ht="33.75" hidden="1">
      <c r="A60" s="780"/>
      <c r="D60" s="792" t="s">
        <v>91</v>
      </c>
      <c r="E60" s="802" t="s">
        <v>1002</v>
      </c>
      <c r="F60" s="804" t="s">
        <v>636</v>
      </c>
      <c r="G60" s="699"/>
      <c r="H60" s="795"/>
      <c r="I60" s="699"/>
      <c r="J60" s="795"/>
      <c r="K60" s="699"/>
      <c r="L60" s="795"/>
      <c r="M60" s="699"/>
      <c r="N60" s="795"/>
      <c r="O60" s="699"/>
      <c r="P60" s="795"/>
      <c r="Q60" s="516" t="s">
        <v>1003</v>
      </c>
      <c r="AD60" s="79">
        <v>0</v>
      </c>
    </row>
    <row customHeight="1" ht="33.75" hidden="1">
      <c r="A61" s="780"/>
      <c r="D61" s="792" t="s">
        <v>92</v>
      </c>
      <c r="E61" s="802" t="s">
        <v>1004</v>
      </c>
      <c r="F61" s="805" t="s">
        <v>934</v>
      </c>
      <c r="G61" s="794"/>
      <c r="H61" s="795"/>
      <c r="I61" s="794"/>
      <c r="J61" s="795"/>
      <c r="K61" s="794"/>
      <c r="L61" s="795"/>
      <c r="M61" s="794"/>
      <c r="N61" s="795"/>
      <c r="O61" s="794"/>
      <c r="P61" s="795"/>
      <c r="Q61" s="450"/>
      <c r="AD61" s="79">
        <v>0</v>
      </c>
    </row>
    <row customHeight="1" ht="22.5" hidden="1">
      <c r="A62" s="780"/>
      <c r="B62" s="138" t="s">
        <v>672</v>
      </c>
      <c r="D62" s="792" t="s">
        <v>118</v>
      </c>
      <c r="E62" s="802" t="s">
        <v>1005</v>
      </c>
      <c r="F62" s="805" t="s">
        <v>384</v>
      </c>
      <c r="G62" s="440"/>
      <c r="H62" s="795"/>
      <c r="I62" s="440"/>
      <c r="J62" s="795"/>
      <c r="K62" s="440"/>
      <c r="L62" s="795"/>
      <c r="M62" s="440"/>
      <c r="N62" s="795"/>
      <c r="O62" s="440"/>
      <c r="P62" s="795"/>
      <c r="Q62" s="450" t="s">
        <v>727</v>
      </c>
      <c r="AD62" s="79">
        <v>0</v>
      </c>
    </row>
    <row customHeight="1" ht="45" hidden="1">
      <c r="A63" s="780"/>
      <c r="B63" s="138" t="s">
        <v>672</v>
      </c>
      <c r="D63" s="792" t="s">
        <v>1006</v>
      </c>
      <c r="E63" s="800" t="s">
        <v>1007</v>
      </c>
      <c r="F63" s="804" t="s">
        <v>384</v>
      </c>
      <c r="G63" s="440"/>
      <c r="H63" s="795"/>
      <c r="I63" s="440"/>
      <c r="J63" s="795"/>
      <c r="K63" s="440"/>
      <c r="L63" s="795"/>
      <c r="M63" s="440"/>
      <c r="N63" s="795"/>
      <c r="O63" s="440"/>
      <c r="P63" s="795"/>
      <c r="Q63" s="450" t="s">
        <v>727</v>
      </c>
      <c r="AD63" s="79">
        <v>0</v>
      </c>
    </row>
    <row customHeight="1" ht="11.549999999999999">
      <c r="AD64" s="79">
        <v>11</v>
      </c>
    </row>
    <row customHeight="1" ht="22.5" hidden="1">
      <c r="A65" s="780" t="s">
        <v>1008</v>
      </c>
      <c r="D65" s="792">
        <v>1</v>
      </c>
      <c r="E65" s="806" t="s">
        <v>1009</v>
      </c>
      <c r="F65" s="807" t="s">
        <v>924</v>
      </c>
      <c r="G65" s="797"/>
      <c r="H65" s="808"/>
      <c r="I65" s="797"/>
      <c r="J65" s="808"/>
      <c r="K65" s="797"/>
      <c r="L65" s="808"/>
      <c r="M65" s="797"/>
      <c r="N65" s="808"/>
      <c r="O65" s="797"/>
      <c r="P65" s="808"/>
      <c r="Q65" s="506" t="s">
        <v>1010</v>
      </c>
      <c r="AD65" s="79">
        <v>0</v>
      </c>
    </row>
    <row customHeight="1" ht="56.25" hidden="1">
      <c r="A66" s="780"/>
      <c r="D66" s="809" t="s">
        <v>101</v>
      </c>
      <c r="E66" s="298" t="s">
        <v>1011</v>
      </c>
      <c r="F66" s="143" t="s">
        <v>624</v>
      </c>
      <c r="G66" s="143" t="s">
        <v>624</v>
      </c>
      <c r="H66" s="787"/>
      <c r="I66" s="143" t="s">
        <v>624</v>
      </c>
      <c r="J66" s="787"/>
      <c r="K66" s="143" t="s">
        <v>624</v>
      </c>
      <c r="L66" s="787"/>
      <c r="M66" s="143" t="s">
        <v>624</v>
      </c>
      <c r="N66" s="787"/>
      <c r="O66" s="143" t="s">
        <v>624</v>
      </c>
      <c r="P66" s="787"/>
      <c r="Q66" s="450"/>
      <c r="AD66" s="79">
        <v>0</v>
      </c>
    </row>
    <row customHeight="1" ht="33.75" hidden="1">
      <c r="A67" s="780"/>
      <c r="D67" s="809" t="s">
        <v>804</v>
      </c>
      <c r="E67" s="622" t="s">
        <v>1012</v>
      </c>
      <c r="F67" s="143" t="s">
        <v>976</v>
      </c>
      <c r="G67" s="749"/>
      <c r="H67" s="787"/>
      <c r="I67" s="749"/>
      <c r="J67" s="787"/>
      <c r="K67" s="749"/>
      <c r="L67" s="787"/>
      <c r="M67" s="749"/>
      <c r="N67" s="787"/>
      <c r="O67" s="749"/>
      <c r="P67" s="787"/>
      <c r="Q67" s="450"/>
      <c r="AD67" s="79">
        <v>0</v>
      </c>
    </row>
    <row customHeight="1" ht="22.5" hidden="1">
      <c r="A68" s="780"/>
      <c r="D68" s="809" t="s">
        <v>385</v>
      </c>
      <c r="E68" s="622" t="s">
        <v>1013</v>
      </c>
      <c r="F68" s="143" t="s">
        <v>976</v>
      </c>
      <c r="G68" s="749"/>
      <c r="H68" s="787"/>
      <c r="I68" s="749"/>
      <c r="J68" s="787"/>
      <c r="K68" s="749"/>
      <c r="L68" s="787"/>
      <c r="M68" s="749"/>
      <c r="N68" s="787"/>
      <c r="O68" s="749"/>
      <c r="P68" s="787"/>
      <c r="Q68" s="450"/>
      <c r="AD68" s="79">
        <v>0</v>
      </c>
    </row>
    <row customHeight="1" ht="22.5" hidden="1">
      <c r="A69" s="780"/>
      <c r="D69" s="809" t="s">
        <v>388</v>
      </c>
      <c r="E69" s="622" t="s">
        <v>1014</v>
      </c>
      <c r="F69" s="804" t="s">
        <v>636</v>
      </c>
      <c r="G69" s="699"/>
      <c r="H69" s="787"/>
      <c r="I69" s="699"/>
      <c r="J69" s="787"/>
      <c r="K69" s="699"/>
      <c r="L69" s="787"/>
      <c r="M69" s="699"/>
      <c r="N69" s="787"/>
      <c r="O69" s="699"/>
      <c r="P69" s="787"/>
      <c r="Q69" s="450"/>
      <c r="AD69" s="79">
        <v>0</v>
      </c>
    </row>
    <row customHeight="1" ht="22.5" hidden="1">
      <c r="A70" s="780"/>
      <c r="D70" s="809" t="s">
        <v>824</v>
      </c>
      <c r="E70" s="622" t="s">
        <v>1015</v>
      </c>
      <c r="F70" s="804" t="s">
        <v>636</v>
      </c>
      <c r="G70" s="699"/>
      <c r="H70" s="787"/>
      <c r="I70" s="699"/>
      <c r="J70" s="787"/>
      <c r="K70" s="699"/>
      <c r="L70" s="787"/>
      <c r="M70" s="699"/>
      <c r="N70" s="787"/>
      <c r="O70" s="699"/>
      <c r="P70" s="787"/>
      <c r="Q70" s="450"/>
      <c r="AD70" s="79">
        <v>0</v>
      </c>
    </row>
    <row customHeight="1" ht="22.5" hidden="1">
      <c r="A71" s="780"/>
      <c r="D71" s="792" t="s">
        <v>89</v>
      </c>
      <c r="E71" s="802" t="s">
        <v>1016</v>
      </c>
      <c r="F71" s="143" t="s">
        <v>976</v>
      </c>
      <c r="G71" s="669"/>
      <c r="H71" s="791"/>
      <c r="I71" s="669"/>
      <c r="J71" s="791"/>
      <c r="K71" s="669"/>
      <c r="L71" s="791"/>
      <c r="M71" s="669"/>
      <c r="N71" s="791"/>
      <c r="O71" s="669"/>
      <c r="P71" s="791"/>
      <c r="Q71" s="516"/>
      <c r="AD71" s="79">
        <v>0</v>
      </c>
    </row>
    <row customHeight="1" ht="56.25" hidden="1">
      <c r="A72" s="780"/>
      <c r="D72" s="792" t="s">
        <v>90</v>
      </c>
      <c r="E72" s="802" t="s">
        <v>1017</v>
      </c>
      <c r="F72" s="804" t="s">
        <v>636</v>
      </c>
      <c r="G72" s="699"/>
      <c r="H72" s="795"/>
      <c r="I72" s="699"/>
      <c r="J72" s="795"/>
      <c r="K72" s="699"/>
      <c r="L72" s="795"/>
      <c r="M72" s="699"/>
      <c r="N72" s="795"/>
      <c r="O72" s="699"/>
      <c r="P72" s="795"/>
      <c r="Q72" s="516"/>
      <c r="AD72" s="79">
        <v>0</v>
      </c>
    </row>
    <row customHeight="1" ht="33.75" hidden="1">
      <c r="A73" s="780"/>
      <c r="D73" s="792" t="s">
        <v>109</v>
      </c>
      <c r="E73" s="802" t="s">
        <v>1018</v>
      </c>
      <c r="F73" s="805" t="s">
        <v>934</v>
      </c>
      <c r="G73" s="794"/>
      <c r="H73" s="795"/>
      <c r="I73" s="794"/>
      <c r="J73" s="795"/>
      <c r="K73" s="794"/>
      <c r="L73" s="795"/>
      <c r="M73" s="794"/>
      <c r="N73" s="795"/>
      <c r="O73" s="794"/>
      <c r="P73" s="795"/>
      <c r="Q73" s="450"/>
      <c r="AD73" s="79">
        <v>0</v>
      </c>
    </row>
    <row customHeight="1" ht="22.5" hidden="1">
      <c r="A74" s="780"/>
      <c r="B74" s="138" t="s">
        <v>672</v>
      </c>
      <c r="D74" s="792" t="s">
        <v>91</v>
      </c>
      <c r="E74" s="802" t="s">
        <v>1019</v>
      </c>
      <c r="F74" s="805" t="s">
        <v>384</v>
      </c>
      <c r="G74" s="440"/>
      <c r="H74" s="795"/>
      <c r="I74" s="440"/>
      <c r="J74" s="795"/>
      <c r="K74" s="440"/>
      <c r="L74" s="795"/>
      <c r="M74" s="440"/>
      <c r="N74" s="795"/>
      <c r="O74" s="440"/>
      <c r="P74" s="795"/>
      <c r="Q74" s="450" t="s">
        <v>727</v>
      </c>
      <c r="AD74" s="79">
        <v>0</v>
      </c>
    </row>
    <row customHeight="1" ht="45" hidden="1">
      <c r="A75" s="780"/>
      <c r="B75" s="138" t="s">
        <v>672</v>
      </c>
      <c r="D75" s="792" t="s">
        <v>748</v>
      </c>
      <c r="E75" s="800" t="s">
        <v>1020</v>
      </c>
      <c r="F75" s="804" t="s">
        <v>384</v>
      </c>
      <c r="G75" s="440"/>
      <c r="H75" s="795"/>
      <c r="I75" s="440"/>
      <c r="J75" s="795"/>
      <c r="K75" s="440"/>
      <c r="L75" s="795"/>
      <c r="M75" s="440"/>
      <c r="N75" s="795"/>
      <c r="O75" s="440"/>
      <c r="P75" s="795"/>
      <c r="Q75" s="450" t="s">
        <v>727</v>
      </c>
      <c r="AD75" s="79">
        <v>0</v>
      </c>
    </row>
    <row customHeight="1" ht="11.549999999999999">
      <c r="AD76" s="79">
        <v>11</v>
      </c>
    </row>
    <row customHeight="1" ht="11.25">
      <c r="A77" s="780" t="s">
        <v>1021</v>
      </c>
      <c r="D77" s="792">
        <v>1</v>
      </c>
      <c r="E77" s="802" t="s">
        <v>1022</v>
      </c>
      <c r="F77" s="804" t="s">
        <v>924</v>
      </c>
      <c r="G77" s="810"/>
      <c r="H77" s="795"/>
      <c r="I77" s="810">
        <v>10.92</v>
      </c>
      <c r="J77" s="795"/>
      <c r="K77" s="810">
        <v>0</v>
      </c>
      <c r="L77" s="795"/>
      <c r="M77" s="810">
        <v>0</v>
      </c>
      <c r="N77" s="795"/>
      <c r="O77" s="810">
        <v>0</v>
      </c>
      <c r="P77" s="795"/>
      <c r="Q77" s="450" t="s">
        <v>1023</v>
      </c>
      <c r="AD77" s="79">
        <v>0</v>
      </c>
    </row>
    <row customHeight="1" ht="11.25">
      <c r="A78" s="780"/>
      <c r="D78" s="792" t="s">
        <v>101</v>
      </c>
      <c r="E78" s="802" t="s">
        <v>1024</v>
      </c>
      <c r="F78" s="804" t="s">
        <v>924</v>
      </c>
      <c r="G78" s="810"/>
      <c r="H78" s="795"/>
      <c r="I78" s="810">
        <v>10.92</v>
      </c>
      <c r="J78" s="795"/>
      <c r="K78" s="810">
        <v>0</v>
      </c>
      <c r="L78" s="795"/>
      <c r="M78" s="810">
        <v>0</v>
      </c>
      <c r="N78" s="795"/>
      <c r="O78" s="810">
        <v>0</v>
      </c>
      <c r="P78" s="795"/>
      <c r="Q78" s="450" t="s">
        <v>1025</v>
      </c>
      <c r="AD78" s="79">
        <v>0</v>
      </c>
    </row>
    <row customHeight="1" ht="22.5">
      <c r="A79" s="780"/>
      <c r="D79" s="792" t="s">
        <v>89</v>
      </c>
      <c r="E79" s="798" t="s">
        <v>1026</v>
      </c>
      <c r="F79" s="143" t="s">
        <v>973</v>
      </c>
      <c r="G79" s="810"/>
      <c r="H79" s="795"/>
      <c r="I79" s="810">
        <v>6531</v>
      </c>
      <c r="J79" s="795"/>
      <c r="K79" s="810">
        <v>996</v>
      </c>
      <c r="L79" s="795"/>
      <c r="M79" s="810">
        <v>6531</v>
      </c>
      <c r="N79" s="795"/>
      <c r="O79" s="810">
        <v>6531</v>
      </c>
      <c r="P79" s="795"/>
      <c r="Q79" s="450" t="s">
        <v>1027</v>
      </c>
      <c r="AD79" s="79">
        <v>0</v>
      </c>
    </row>
    <row customHeight="1" ht="11.25">
      <c r="A80" s="780"/>
      <c r="D80" s="792" t="s">
        <v>402</v>
      </c>
      <c r="E80" s="793" t="s">
        <v>1028</v>
      </c>
      <c r="F80" s="143" t="s">
        <v>973</v>
      </c>
      <c r="G80" s="810"/>
      <c r="H80" s="795"/>
      <c r="I80" s="810">
        <v>1155</v>
      </c>
      <c r="J80" s="795"/>
      <c r="K80" s="810">
        <v>258</v>
      </c>
      <c r="L80" s="795"/>
      <c r="M80" s="810">
        <v>1155</v>
      </c>
      <c r="N80" s="795"/>
      <c r="O80" s="810">
        <v>1155</v>
      </c>
      <c r="P80" s="795"/>
      <c r="Q80" s="450"/>
      <c r="AD80" s="79">
        <v>0</v>
      </c>
    </row>
    <row customHeight="1" ht="11.25">
      <c r="A81" s="780"/>
      <c r="D81" s="792" t="s">
        <v>410</v>
      </c>
      <c r="E81" s="793" t="s">
        <v>1029</v>
      </c>
      <c r="F81" s="143" t="s">
        <v>973</v>
      </c>
      <c r="G81" s="810"/>
      <c r="H81" s="795"/>
      <c r="I81" s="810">
        <v>796</v>
      </c>
      <c r="J81" s="795"/>
      <c r="K81" s="810">
        <v>30</v>
      </c>
      <c r="L81" s="795"/>
      <c r="M81" s="810">
        <v>796</v>
      </c>
      <c r="N81" s="795"/>
      <c r="O81" s="810">
        <v>796</v>
      </c>
      <c r="P81" s="795"/>
      <c r="Q81" s="450"/>
      <c r="AD81" s="79">
        <v>0</v>
      </c>
    </row>
    <row customHeight="1" ht="11.25">
      <c r="A82" s="780"/>
      <c r="D82" s="792" t="s">
        <v>412</v>
      </c>
      <c r="E82" s="793" t="s">
        <v>1030</v>
      </c>
      <c r="F82" s="143" t="s">
        <v>973</v>
      </c>
      <c r="G82" s="810"/>
      <c r="H82" s="795"/>
      <c r="I82" s="810">
        <v>808</v>
      </c>
      <c r="J82" s="795"/>
      <c r="K82" s="810">
        <v>30</v>
      </c>
      <c r="L82" s="795"/>
      <c r="M82" s="810">
        <v>808</v>
      </c>
      <c r="N82" s="795"/>
      <c r="O82" s="810">
        <v>808</v>
      </c>
      <c r="P82" s="795"/>
      <c r="Q82" s="450"/>
      <c r="AD82" s="79">
        <v>0</v>
      </c>
    </row>
    <row customHeight="1" ht="11.25">
      <c r="A83" s="780"/>
      <c r="D83" s="792" t="s">
        <v>414</v>
      </c>
      <c r="E83" s="793" t="s">
        <v>1031</v>
      </c>
      <c r="F83" s="143" t="s">
        <v>973</v>
      </c>
      <c r="G83" s="810"/>
      <c r="H83" s="795"/>
      <c r="I83" s="810">
        <v>708</v>
      </c>
      <c r="J83" s="795"/>
      <c r="K83" s="810">
        <v>30</v>
      </c>
      <c r="L83" s="795"/>
      <c r="M83" s="810">
        <v>708</v>
      </c>
      <c r="N83" s="795"/>
      <c r="O83" s="810">
        <v>708</v>
      </c>
      <c r="P83" s="795"/>
      <c r="Q83" s="450"/>
      <c r="AD83" s="79">
        <v>0</v>
      </c>
    </row>
    <row customHeight="1" ht="11.25">
      <c r="A84" s="780"/>
      <c r="D84" s="792" t="s">
        <v>1032</v>
      </c>
      <c r="E84" s="793" t="s">
        <v>1033</v>
      </c>
      <c r="F84" s="143" t="s">
        <v>973</v>
      </c>
      <c r="G84" s="810"/>
      <c r="H84" s="795"/>
      <c r="I84" s="810">
        <v>808</v>
      </c>
      <c r="J84" s="795"/>
      <c r="K84" s="810">
        <v>30</v>
      </c>
      <c r="L84" s="795"/>
      <c r="M84" s="810">
        <v>808</v>
      </c>
      <c r="N84" s="795"/>
      <c r="O84" s="810">
        <v>808</v>
      </c>
      <c r="P84" s="795"/>
      <c r="Q84" s="450"/>
      <c r="AD84" s="79">
        <v>0</v>
      </c>
    </row>
    <row customHeight="1" ht="11.25">
      <c r="A85" s="780"/>
      <c r="D85" s="792" t="s">
        <v>1034</v>
      </c>
      <c r="E85" s="793" t="s">
        <v>1035</v>
      </c>
      <c r="F85" s="143" t="s">
        <v>973</v>
      </c>
      <c r="G85" s="810"/>
      <c r="H85" s="795"/>
      <c r="I85" s="810">
        <v>663</v>
      </c>
      <c r="J85" s="795"/>
      <c r="K85" s="810">
        <v>30</v>
      </c>
      <c r="L85" s="795"/>
      <c r="M85" s="810">
        <v>663</v>
      </c>
      <c r="N85" s="795"/>
      <c r="O85" s="810">
        <v>663</v>
      </c>
      <c r="P85" s="795"/>
      <c r="Q85" s="450"/>
      <c r="AD85" s="79">
        <v>0</v>
      </c>
    </row>
    <row customHeight="1" ht="11.25">
      <c r="A86" s="780"/>
      <c r="D86" s="792" t="s">
        <v>1036</v>
      </c>
      <c r="E86" s="793" t="s">
        <v>1037</v>
      </c>
      <c r="F86" s="143" t="s">
        <v>973</v>
      </c>
      <c r="G86" s="810"/>
      <c r="H86" s="795"/>
      <c r="I86" s="810">
        <v>1593</v>
      </c>
      <c r="J86" s="795"/>
      <c r="K86" s="810">
        <v>588</v>
      </c>
      <c r="L86" s="795"/>
      <c r="M86" s="810">
        <v>1593</v>
      </c>
      <c r="N86" s="795"/>
      <c r="O86" s="810">
        <v>1593</v>
      </c>
      <c r="P86" s="795"/>
      <c r="Q86" s="450"/>
      <c r="AD86" s="79">
        <v>0</v>
      </c>
    </row>
    <row customHeight="1" ht="45">
      <c r="A87" s="780"/>
      <c r="D87" s="792" t="s">
        <v>90</v>
      </c>
      <c r="E87" s="802" t="s">
        <v>1038</v>
      </c>
      <c r="F87" s="143" t="s">
        <v>973</v>
      </c>
      <c r="G87" s="810"/>
      <c r="H87" s="795"/>
      <c r="I87" s="810">
        <v>227</v>
      </c>
      <c r="J87" s="795"/>
      <c r="K87" s="810">
        <v>0</v>
      </c>
      <c r="L87" s="795"/>
      <c r="M87" s="810">
        <v>227</v>
      </c>
      <c r="N87" s="795"/>
      <c r="O87" s="810">
        <v>227</v>
      </c>
      <c r="P87" s="795"/>
      <c r="Q87" s="450" t="s">
        <v>1039</v>
      </c>
      <c r="AD87" s="79">
        <v>0</v>
      </c>
    </row>
    <row customHeight="1" ht="11.25">
      <c r="A88" s="780"/>
      <c r="D88" s="792" t="s">
        <v>855</v>
      </c>
      <c r="E88" s="793" t="s">
        <v>1028</v>
      </c>
      <c r="F88" s="143" t="s">
        <v>973</v>
      </c>
      <c r="G88" s="810"/>
      <c r="H88" s="795"/>
      <c r="I88" s="810">
        <v>45</v>
      </c>
      <c r="J88" s="795"/>
      <c r="K88" s="810">
        <v>0</v>
      </c>
      <c r="L88" s="795"/>
      <c r="M88" s="810">
        <v>45</v>
      </c>
      <c r="N88" s="795"/>
      <c r="O88" s="810">
        <v>45</v>
      </c>
      <c r="P88" s="795"/>
      <c r="Q88" s="450"/>
      <c r="AD88" s="79">
        <v>0</v>
      </c>
    </row>
    <row customHeight="1" ht="11.25">
      <c r="A89" s="780"/>
      <c r="D89" s="792" t="s">
        <v>899</v>
      </c>
      <c r="E89" s="793" t="s">
        <v>1029</v>
      </c>
      <c r="F89" s="143" t="s">
        <v>973</v>
      </c>
      <c r="G89" s="810"/>
      <c r="H89" s="795"/>
      <c r="I89" s="810">
        <v>44</v>
      </c>
      <c r="J89" s="795"/>
      <c r="K89" s="810">
        <v>0</v>
      </c>
      <c r="L89" s="795"/>
      <c r="M89" s="810">
        <v>44</v>
      </c>
      <c r="N89" s="795"/>
      <c r="O89" s="810">
        <v>44</v>
      </c>
      <c r="P89" s="795"/>
      <c r="Q89" s="450"/>
      <c r="AD89" s="79">
        <v>0</v>
      </c>
    </row>
    <row customHeight="1" ht="11.25">
      <c r="A90" s="780"/>
      <c r="D90" s="792" t="s">
        <v>902</v>
      </c>
      <c r="E90" s="793" t="s">
        <v>1030</v>
      </c>
      <c r="F90" s="143" t="s">
        <v>973</v>
      </c>
      <c r="G90" s="810"/>
      <c r="H90" s="795"/>
      <c r="I90" s="810">
        <v>33</v>
      </c>
      <c r="J90" s="795"/>
      <c r="K90" s="810">
        <v>0</v>
      </c>
      <c r="L90" s="795"/>
      <c r="M90" s="810">
        <v>33</v>
      </c>
      <c r="N90" s="795"/>
      <c r="O90" s="810">
        <v>33</v>
      </c>
      <c r="P90" s="795"/>
      <c r="Q90" s="450"/>
      <c r="AD90" s="79">
        <v>0</v>
      </c>
    </row>
    <row customHeight="1" ht="11.25">
      <c r="A91" s="780"/>
      <c r="D91" s="792" t="s">
        <v>991</v>
      </c>
      <c r="E91" s="793" t="s">
        <v>1031</v>
      </c>
      <c r="F91" s="143" t="s">
        <v>973</v>
      </c>
      <c r="G91" s="810"/>
      <c r="H91" s="795"/>
      <c r="I91" s="810">
        <v>31</v>
      </c>
      <c r="J91" s="795"/>
      <c r="K91" s="810">
        <v>0</v>
      </c>
      <c r="L91" s="795"/>
      <c r="M91" s="810">
        <v>31</v>
      </c>
      <c r="N91" s="795"/>
      <c r="O91" s="810">
        <v>31</v>
      </c>
      <c r="P91" s="795"/>
      <c r="Q91" s="450"/>
      <c r="AD91" s="79">
        <v>0</v>
      </c>
    </row>
    <row customHeight="1" ht="11.25">
      <c r="A92" s="780"/>
      <c r="D92" s="792" t="s">
        <v>993</v>
      </c>
      <c r="E92" s="793" t="s">
        <v>1033</v>
      </c>
      <c r="F92" s="143" t="s">
        <v>973</v>
      </c>
      <c r="G92" s="810"/>
      <c r="H92" s="795"/>
      <c r="I92" s="810">
        <v>34</v>
      </c>
      <c r="J92" s="795"/>
      <c r="K92" s="810">
        <v>0</v>
      </c>
      <c r="L92" s="795"/>
      <c r="M92" s="810">
        <v>34</v>
      </c>
      <c r="N92" s="795"/>
      <c r="O92" s="810">
        <v>34</v>
      </c>
      <c r="P92" s="795"/>
      <c r="Q92" s="450"/>
      <c r="AD92" s="79">
        <v>0</v>
      </c>
    </row>
    <row customHeight="1" ht="11.25">
      <c r="A93" s="780"/>
      <c r="D93" s="792" t="s">
        <v>1040</v>
      </c>
      <c r="E93" s="793" t="s">
        <v>1035</v>
      </c>
      <c r="F93" s="143" t="s">
        <v>973</v>
      </c>
      <c r="G93" s="810"/>
      <c r="H93" s="795"/>
      <c r="I93" s="810">
        <v>25</v>
      </c>
      <c r="J93" s="795"/>
      <c r="K93" s="810">
        <v>0</v>
      </c>
      <c r="L93" s="795"/>
      <c r="M93" s="810">
        <v>25</v>
      </c>
      <c r="N93" s="795"/>
      <c r="O93" s="810">
        <v>25</v>
      </c>
      <c r="P93" s="795"/>
      <c r="Q93" s="450"/>
      <c r="AD93" s="79">
        <v>0</v>
      </c>
    </row>
    <row customHeight="1" ht="11.25">
      <c r="A94" s="780"/>
      <c r="D94" s="792" t="s">
        <v>1041</v>
      </c>
      <c r="E94" s="793" t="s">
        <v>1037</v>
      </c>
      <c r="F94" s="143" t="s">
        <v>973</v>
      </c>
      <c r="G94" s="810"/>
      <c r="H94" s="795"/>
      <c r="I94" s="810">
        <v>15</v>
      </c>
      <c r="J94" s="795"/>
      <c r="K94" s="810">
        <v>0</v>
      </c>
      <c r="L94" s="795"/>
      <c r="M94" s="810">
        <v>15</v>
      </c>
      <c r="N94" s="795"/>
      <c r="O94" s="810">
        <v>15</v>
      </c>
      <c r="P94" s="795"/>
      <c r="Q94" s="450"/>
      <c r="AD94" s="79">
        <v>0</v>
      </c>
    </row>
    <row customHeight="1" ht="24.75">
      <c r="A95" s="780"/>
      <c r="D95" s="792" t="s">
        <v>109</v>
      </c>
      <c r="E95" s="802" t="s">
        <v>1042</v>
      </c>
      <c r="F95" s="811" t="s">
        <v>636</v>
      </c>
      <c r="G95" s="749"/>
      <c r="H95" s="795"/>
      <c r="I95" s="749">
        <v>0</v>
      </c>
      <c r="J95" s="795"/>
      <c r="K95" s="749">
        <v>0</v>
      </c>
      <c r="L95" s="795"/>
      <c r="M95" s="749">
        <v>100</v>
      </c>
      <c r="N95" s="795"/>
      <c r="O95" s="749">
        <v>0</v>
      </c>
      <c r="P95" s="795"/>
      <c r="Q95" s="450" t="s">
        <v>1043</v>
      </c>
      <c r="AD95" s="79">
        <v>0</v>
      </c>
    </row>
    <row customHeight="1" ht="33.75">
      <c r="A96" s="780"/>
      <c r="D96" s="792" t="s">
        <v>91</v>
      </c>
      <c r="E96" s="802" t="s">
        <v>1044</v>
      </c>
      <c r="F96" s="805" t="s">
        <v>934</v>
      </c>
      <c r="G96" s="812"/>
      <c r="H96" s="795"/>
      <c r="I96" s="812">
        <v>0</v>
      </c>
      <c r="J96" s="795"/>
      <c r="K96" s="812">
        <v>0</v>
      </c>
      <c r="L96" s="795"/>
      <c r="M96" s="812">
        <v>6.97</v>
      </c>
      <c r="N96" s="795"/>
      <c r="O96" s="812">
        <v>0</v>
      </c>
      <c r="P96" s="795"/>
      <c r="Q96" s="450"/>
      <c r="AD96" s="79">
        <v>0</v>
      </c>
    </row>
    <row customHeight="1" ht="22.5">
      <c r="A97" s="780"/>
      <c r="B97" s="138" t="s">
        <v>672</v>
      </c>
      <c r="D97" s="792" t="s">
        <v>92</v>
      </c>
      <c r="E97" s="802" t="s">
        <v>1045</v>
      </c>
      <c r="F97" s="805" t="s">
        <v>384</v>
      </c>
      <c r="G97" s="742"/>
      <c r="H97" s="795"/>
      <c r="I97" s="2381" t="s">
        <v>1046</v>
      </c>
      <c r="J97" s="795"/>
      <c r="K97" s="2381" t="s">
        <v>1046</v>
      </c>
      <c r="L97" s="795"/>
      <c r="M97" s="742" t="s">
        <v>1046</v>
      </c>
      <c r="N97" s="795"/>
      <c r="O97" s="742" t="s">
        <v>1047</v>
      </c>
      <c r="P97" s="795"/>
      <c r="Q97" s="450" t="s">
        <v>727</v>
      </c>
      <c r="AD97" s="79">
        <v>0</v>
      </c>
    </row>
    <row customHeight="1" ht="45">
      <c r="A98" s="780"/>
      <c r="B98" s="138" t="s">
        <v>672</v>
      </c>
      <c r="D98" s="792" t="s">
        <v>912</v>
      </c>
      <c r="E98" s="800" t="s">
        <v>1048</v>
      </c>
      <c r="F98" s="804" t="s">
        <v>384</v>
      </c>
      <c r="G98" s="742"/>
      <c r="H98" s="795"/>
      <c r="I98" s="2381" t="s">
        <v>1046</v>
      </c>
      <c r="J98" s="795"/>
      <c r="K98" s="2381" t="s">
        <v>1046</v>
      </c>
      <c r="L98" s="795"/>
      <c r="M98" s="742" t="s">
        <v>1046</v>
      </c>
      <c r="N98" s="795"/>
      <c r="O98" s="742" t="s">
        <v>1047</v>
      </c>
      <c r="P98" s="795"/>
      <c r="Q98" s="450" t="s">
        <v>727</v>
      </c>
      <c r="AD98" s="79">
        <v>0</v>
      </c>
    </row>
    <row customHeight="1" ht="95.25">
      <c r="A99" s="780"/>
      <c r="B99" s="138" t="s">
        <v>672</v>
      </c>
      <c r="D99" s="792" t="s">
        <v>118</v>
      </c>
      <c r="E99" s="802" t="s">
        <v>1049</v>
      </c>
      <c r="F99" s="804" t="s">
        <v>384</v>
      </c>
      <c r="G99" s="742"/>
      <c r="H99" s="795"/>
      <c r="I99" s="742" t="s">
        <v>1050</v>
      </c>
      <c r="J99" s="795"/>
      <c r="K99" s="742" t="s">
        <v>1050</v>
      </c>
      <c r="L99" s="795"/>
      <c r="M99" s="742" t="s">
        <v>1050</v>
      </c>
      <c r="N99" s="795"/>
      <c r="O99" s="742" t="s">
        <v>1050</v>
      </c>
      <c r="P99" s="795"/>
      <c r="Q99" s="450" t="s">
        <v>727</v>
      </c>
      <c r="AD99" s="79">
        <v>0</v>
      </c>
    </row>
    <row customHeight="1" ht="22.5">
      <c r="A100" s="780"/>
      <c r="B100" s="138" t="s">
        <v>672</v>
      </c>
      <c r="D100" s="792" t="s">
        <v>112</v>
      </c>
      <c r="E100" s="802" t="s">
        <v>1051</v>
      </c>
      <c r="F100" s="804" t="s">
        <v>384</v>
      </c>
      <c r="G100" s="742"/>
      <c r="H100" s="795"/>
      <c r="I100" s="742" t="s">
        <v>1052</v>
      </c>
      <c r="J100" s="795"/>
      <c r="K100" s="742" t="s">
        <v>1053</v>
      </c>
      <c r="L100" s="795"/>
      <c r="M100" s="742" t="s">
        <v>1052</v>
      </c>
      <c r="N100" s="795"/>
      <c r="O100" s="742" t="s">
        <v>1052</v>
      </c>
      <c r="P100" s="795"/>
      <c r="Q100" s="450" t="s">
        <v>727</v>
      </c>
      <c r="AD100" s="79">
        <v>0</v>
      </c>
    </row>
    <row customHeight="1" ht="11.549999999999999">
      <c r="AD101" s="79">
        <v>11</v>
      </c>
    </row>
    <row customHeight="1" ht="22.5" hidden="1">
      <c r="A102" s="129" t="s">
        <v>81</v>
      </c>
      <c r="B102" s="138">
        <v>0</v>
      </c>
      <c r="C102" s="79">
        <v>3</v>
      </c>
      <c r="D102" s="79">
        <v>7</v>
      </c>
      <c r="E102" s="79">
        <v>69</v>
      </c>
      <c r="F102" s="79">
        <v>10</v>
      </c>
      <c r="G102" s="79">
        <v>0</v>
      </c>
      <c r="H102" s="79">
        <v>0</v>
      </c>
      <c r="I102" s="79">
        <v>43</v>
      </c>
      <c r="J102" s="79">
        <v>43</v>
      </c>
      <c r="K102" s="79">
        <v>0</v>
      </c>
      <c r="L102" s="79">
        <v>0</v>
      </c>
      <c r="M102" s="79">
        <v>0</v>
      </c>
      <c r="N102" s="79">
        <v>0</v>
      </c>
      <c r="O102" s="79">
        <v>0</v>
      </c>
      <c r="P102" s="79">
        <v>0</v>
      </c>
      <c r="Q102" s="79">
        <v>73</v>
      </c>
      <c r="R102" s="79">
        <v>3</v>
      </c>
      <c r="S102" s="79">
        <v>10</v>
      </c>
      <c r="T102" s="79">
        <v>10</v>
      </c>
      <c r="U102" s="79">
        <v>10</v>
      </c>
      <c r="V102" s="79">
        <v>10</v>
      </c>
      <c r="W102" s="79">
        <v>10</v>
      </c>
      <c r="X102" s="79">
        <v>10</v>
      </c>
      <c r="Y102" s="79">
        <v>10</v>
      </c>
      <c r="Z102" s="79">
        <v>10</v>
      </c>
      <c r="AA102" s="79">
        <v>10</v>
      </c>
      <c r="AB102" s="79">
        <v>10</v>
      </c>
      <c r="AC102" s="79">
        <v>10</v>
      </c>
      <c r="AD102" s="79">
        <v>23</v>
      </c>
    </row>
  </sheetData>
  <sheetProtection formatColumns="0" formatRows="0" autoFilter="0" sort="0" insertRows="0" insertColumns="1" deleteRows="0" deleteColumns="0"/>
  <mergeCells count="27">
    <mergeCell ref="D3:F3"/>
    <mergeCell ref="Q7: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formula1>900</formula1>
    </dataValidation>
    <dataValidation type="whole" allowBlank="1" showErrorMessage="1" errorTitle="Ошибка" error="Допускается ввод только неотрицательных целых чисел!" sqref="G16:G17 I16:I17 K16 K17 M16 M17 O16 O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G62:G63 G74:G75 G97:G100 I62:I63 I74:I75 I97:I100 H13:H14 H19 J19 L19 N19 P19 J13:J14 L13:L14 N13:N14 P13:P14 K62 K63 K74 K75 K97 K98 K99 K100 M62 M63 M74 M75 M97 M98 M99 M100 O62 O63 O74 O75 O97 O98 O99 O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formula1>"Не утверждены"</formula1>
    </dataValidation>
  </dataValidations>
  <hyperlinks>
    <hyperlink ref="I97" r:id="rId1" tooltip="Кликните по гиперссылке, чтобы перейти по ней или отредактировать её" xr:uid="{E1972846-83D5-531D-EDDE-0.104E0182}"/>
    <hyperlink ref="K97" r:id="rId2" tooltip="Кликните по гиперссылке, чтобы перейти по ней или отредактировать её" xr:uid="{02D0170E-7551-2412-D283-0.E1C350D}"/>
    <hyperlink ref="M97" r:id="rId3" tooltip="Кликните по гиперссылке, чтобы перейти по ней или отредактировать её" xr:uid="{BACA8E58-3C21-0FF8-38A6-0.EBEE4945}"/>
    <hyperlink ref="O97" r:id="rId4" tooltip="Кликните по гиперссылке, чтобы перейти по ней или отредактировать её" xr:uid="{6BBCF65A-F376-B0E1-E4CF-0.F86D0434}"/>
    <hyperlink ref="I98" r:id="rId5" tooltip="Кликните по гиперссылке, чтобы перейти по ней или отредактировать её" xr:uid="{EE1F15B2-308D-21AD-ED6B-0.221A6101}"/>
    <hyperlink ref="K98" r:id="rId6" tooltip="Кликните по гиперссылке, чтобы перейти по ней или отредактировать её" xr:uid="{45317431-A65B-2009-8669-0.122CA713}"/>
    <hyperlink ref="M98" r:id="rId7" tooltip="Кликните по гиперссылке, чтобы перейти по ней или отредактировать её" xr:uid="{C4A68423-7AFC-AA76-A7B1-0.28881F23}"/>
    <hyperlink ref="O98" r:id="rId8" tooltip="Кликните по гиперссылке, чтобы перейти по ней или отредактировать её" xr:uid="{E7A20CFE-0BA9-411F-8E39-0.F55730B}"/>
    <hyperlink ref="I99" r:id="rId9" tooltip="Кликните по гиперссылке, чтобы перейти по ней или отредактировать её" xr:uid="{188948E3-026C-3552-878E-0.826EBEBB}"/>
    <hyperlink ref="K99" r:id="rId10" tooltip="Кликните по гиперссылке, чтобы перейти по ней или отредактировать её" xr:uid="{0828246C-9F1D-E1C2-3B37-0.817EB397}"/>
    <hyperlink ref="M99" r:id="rId11" tooltip="Кликните по гиперссылке, чтобы перейти по ней или отредактировать её" xr:uid="{BA1F5A9D-D53C-0A68-3B97-0.647A8A79}"/>
    <hyperlink ref="O99" r:id="rId12" tooltip="Кликните по гиперссылке, чтобы перейти по ней или отредактировать её" xr:uid="{CAC1AAC6-829E-0B98-DCF1-0.DEB7045E}"/>
    <hyperlink ref="I100" r:id="rId13" tooltip="Кликните по гиперссылке, чтобы перейти по ней или отредактировать её" xr:uid="{64891AA9-3408-CFA4-9402-0.C5D8859E}"/>
    <hyperlink ref="K100" r:id="rId14" tooltip="Кликните по гиперссылке, чтобы перейти по ней или отредактировать её" xr:uid="{91F2777D-76B2-8D48-C914-0.F51A01A7}"/>
    <hyperlink ref="M100" r:id="rId15" tooltip="Кликните по гиперссылке, чтобы перейти по ней или отредактировать её" xr:uid="{28ACEEE9-7ABE-ACB1-C389-0.E1189C62}"/>
    <hyperlink ref="O100" r:id="rId16" tooltip="Кликните по гиперссылке, чтобы перейти по ней или отредактировать её" xr:uid="{06AA5096-58A4-334E-6646-0.59E7E2E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1057D5-662A-3957-D028-0.2BE5CAC1}" mc:Ignorable="x14ac xr xr2 xr3">
  <sheetPr>
    <tabColor rgb="FFE26B0A"/>
  </sheetPr>
  <dimension ref="A1:AB40"/>
  <sheetViews>
    <sheetView topLeftCell="A1" showGridLines="0" zoomScale="90" workbookViewId="0">
      <selection activeCell="O25" sqref="O25"/>
    </sheetView>
  </sheetViews>
  <sheetFormatPr defaultColWidth="10.57421875" customHeight="1" defaultRowHeight="15"/>
  <cols>
    <col min="1" max="2" style="4219" width="9.140625" hidden="1" customWidth="1"/>
    <col min="3" max="3" style="4219" width="4.00390625" customWidth="1"/>
    <col min="4" max="4" style="4219" width="6.00390625" customWidth="1"/>
    <col min="5" max="5" style="4219" width="36.00390625" customWidth="1"/>
    <col min="6" max="6" style="4219" width="9.00390625" customWidth="1"/>
    <col min="7" max="7" style="4219" width="25.7109375" hidden="1" customWidth="1"/>
    <col min="8" max="8" style="4219" width="33.7109375" hidden="1" customWidth="1"/>
    <col min="9" max="9" style="4219" width="25.7109375" customWidth="1"/>
    <col min="10" max="10" style="4219" width="33.00390625" customWidth="1"/>
    <col min="11" max="11" style="4219" width="25.7109375" customWidth="1"/>
    <col min="12" max="12" style="4219" width="33.7109375" customWidth="1"/>
    <col min="13" max="13" style="4219" width="25.7109375" customWidth="1"/>
    <col min="14" max="14" style="4219" width="33.7109375" customWidth="1"/>
    <col min="15" max="15" style="4219" width="25.7109375" customWidth="1"/>
    <col min="16" max="16" style="4219" width="33.7109375" customWidth="1"/>
    <col min="17" max="17" style="4219" width="93.00390625" customWidth="1"/>
    <col min="18" max="27" style="4219" width="10.00390625" customWidth="1"/>
    <col min="28" max="28" style="4219" width="10.57421875" hidden="1"/>
  </cols>
  <sheetData>
    <row customHeight="1" ht="22.5" hidden="1">
      <c r="G1" s="100">
        <v>4</v>
      </c>
      <c r="I1" s="100">
        <v>4</v>
      </c>
      <c r="K1" s="100">
        <v>4</v>
      </c>
      <c r="M1" s="100">
        <v>4</v>
      </c>
      <c r="O1" s="100">
        <v>4</v>
      </c>
      <c r="AB1" s="100" t="s">
        <v>14</v>
      </c>
    </row>
    <row customHeight="1" ht="15" hidden="1">
      <c r="AB2" s="100">
        <v>0</v>
      </c>
    </row>
    <row customHeight="1" ht="22.5" hidden="1">
      <c r="C3" s="231" t="s">
        <v>102</v>
      </c>
      <c r="D3" s="813" t="str">
        <f>B3&amp;".1"</f>
        <v>.1</v>
      </c>
      <c r="E3" s="357" t="s">
        <v>1054</v>
      </c>
      <c r="F3" s="83" t="s">
        <v>384</v>
      </c>
      <c r="G3" s="629"/>
      <c r="H3" s="709"/>
      <c r="I3" s="629"/>
      <c r="J3" s="709"/>
      <c r="K3" s="629"/>
      <c r="L3" s="709"/>
      <c r="M3" s="629"/>
      <c r="N3" s="709"/>
      <c r="O3" s="629"/>
      <c r="P3" s="709"/>
      <c r="Q3" s="450" t="s">
        <v>1055</v>
      </c>
      <c r="AB3" s="79">
        <v>0</v>
      </c>
    </row>
    <row customHeight="1" ht="15" hidden="1">
      <c r="C4" s="231"/>
      <c r="D4" s="813" t="str">
        <f>B3&amp;".2"</f>
        <v>.2</v>
      </c>
      <c r="E4" s="357" t="s">
        <v>1056</v>
      </c>
      <c r="F4" s="83" t="s">
        <v>384</v>
      </c>
      <c r="G4" s="814" t="s">
        <v>22</v>
      </c>
      <c r="H4" s="709"/>
      <c r="I4" s="814" t="s">
        <v>22</v>
      </c>
      <c r="J4" s="709"/>
      <c r="K4" s="814" t="s">
        <v>22</v>
      </c>
      <c r="L4" s="709"/>
      <c r="M4" s="814" t="s">
        <v>22</v>
      </c>
      <c r="N4" s="709"/>
      <c r="O4" s="814" t="s">
        <v>22</v>
      </c>
      <c r="P4" s="709"/>
      <c r="Q4" s="450" t="s">
        <v>1057</v>
      </c>
      <c r="AB4" s="79">
        <v>0</v>
      </c>
    </row>
    <row customHeight="1" ht="15" hidden="1">
      <c r="AB5" s="100">
        <v>0</v>
      </c>
    </row>
    <row customHeight="1" ht="22.5" hidden="1">
      <c r="C6" s="231" t="s">
        <v>102</v>
      </c>
      <c r="D6" s="813" t="str">
        <f>B6&amp;".1"</f>
        <v>.1</v>
      </c>
      <c r="E6" s="357" t="s">
        <v>1058</v>
      </c>
      <c r="F6" s="83" t="s">
        <v>384</v>
      </c>
      <c r="G6" s="629"/>
      <c r="H6" s="709"/>
      <c r="I6" s="629"/>
      <c r="J6" s="709"/>
      <c r="K6" s="629"/>
      <c r="L6" s="709"/>
      <c r="M6" s="629"/>
      <c r="N6" s="709"/>
      <c r="O6" s="629"/>
      <c r="P6" s="709"/>
      <c r="Q6" s="450" t="s">
        <v>1059</v>
      </c>
      <c r="AB6" s="79">
        <v>0</v>
      </c>
    </row>
    <row customHeight="1" ht="15" hidden="1">
      <c r="C7" s="231"/>
      <c r="D7" s="813" t="str">
        <f>B6&amp;".2"</f>
        <v>.2</v>
      </c>
      <c r="E7" s="357" t="s">
        <v>1056</v>
      </c>
      <c r="F7" s="83" t="s">
        <v>384</v>
      </c>
      <c r="G7" s="814" t="s">
        <v>22</v>
      </c>
      <c r="H7" s="709"/>
      <c r="I7" s="814" t="s">
        <v>22</v>
      </c>
      <c r="J7" s="709"/>
      <c r="K7" s="814" t="s">
        <v>22</v>
      </c>
      <c r="L7" s="709"/>
      <c r="M7" s="814" t="s">
        <v>22</v>
      </c>
      <c r="N7" s="709"/>
      <c r="O7" s="814" t="s">
        <v>22</v>
      </c>
      <c r="P7" s="709"/>
      <c r="Q7" s="450" t="s">
        <v>1057</v>
      </c>
      <c r="AB7" s="79">
        <v>0</v>
      </c>
    </row>
    <row customHeight="1" ht="15" hidden="1">
      <c r="AB8" s="100">
        <v>0</v>
      </c>
    </row>
    <row customHeight="1" ht="22.5" hidden="1">
      <c r="C9" s="231" t="s">
        <v>102</v>
      </c>
      <c r="D9" s="813" t="str">
        <f>B9&amp;".1"</f>
        <v>.1</v>
      </c>
      <c r="E9" s="357" t="s">
        <v>1060</v>
      </c>
      <c r="F9" s="83" t="s">
        <v>384</v>
      </c>
      <c r="G9" s="361" t="s">
        <v>22</v>
      </c>
      <c r="H9" s="709" t="s">
        <v>22</v>
      </c>
      <c r="I9" s="361" t="s">
        <v>22</v>
      </c>
      <c r="J9" s="709" t="s">
        <v>22</v>
      </c>
      <c r="K9" s="361" t="s">
        <v>22</v>
      </c>
      <c r="L9" s="709" t="s">
        <v>22</v>
      </c>
      <c r="M9" s="361" t="s">
        <v>22</v>
      </c>
      <c r="N9" s="709" t="s">
        <v>22</v>
      </c>
      <c r="O9" s="361" t="s">
        <v>22</v>
      </c>
      <c r="P9" s="709" t="s">
        <v>22</v>
      </c>
      <c r="Q9" s="450"/>
      <c r="AB9" s="79">
        <v>0</v>
      </c>
    </row>
    <row customHeight="1" ht="15" hidden="1">
      <c r="C10" s="231"/>
      <c r="D10" s="813" t="str">
        <f>B9&amp;".2"</f>
        <v>.2</v>
      </c>
      <c r="E10" s="357" t="s">
        <v>1061</v>
      </c>
      <c r="F10" s="83" t="s">
        <v>384</v>
      </c>
      <c r="G10" s="98" t="s">
        <v>22</v>
      </c>
      <c r="H10" s="709" t="s">
        <v>22</v>
      </c>
      <c r="I10" s="98" t="s">
        <v>22</v>
      </c>
      <c r="J10" s="709" t="s">
        <v>22</v>
      </c>
      <c r="K10" s="98" t="s">
        <v>22</v>
      </c>
      <c r="L10" s="709" t="s">
        <v>22</v>
      </c>
      <c r="M10" s="98" t="s">
        <v>22</v>
      </c>
      <c r="N10" s="709" t="s">
        <v>22</v>
      </c>
      <c r="O10" s="98" t="s">
        <v>22</v>
      </c>
      <c r="P10" s="709" t="s">
        <v>22</v>
      </c>
      <c r="Q10" s="450" t="s">
        <v>1062</v>
      </c>
      <c r="AB10" s="79">
        <v>0</v>
      </c>
    </row>
    <row customHeight="1" ht="15" hidden="1">
      <c r="C11" s="231"/>
      <c r="D11" s="813" t="str">
        <f>B9&amp;".3"</f>
        <v>.3</v>
      </c>
      <c r="E11" s="357" t="s">
        <v>1063</v>
      </c>
      <c r="F11" s="83" t="s">
        <v>384</v>
      </c>
      <c r="G11" s="98" t="s">
        <v>22</v>
      </c>
      <c r="H11" s="709" t="s">
        <v>22</v>
      </c>
      <c r="I11" s="98" t="s">
        <v>22</v>
      </c>
      <c r="J11" s="709" t="s">
        <v>22</v>
      </c>
      <c r="K11" s="98" t="s">
        <v>22</v>
      </c>
      <c r="L11" s="709" t="s">
        <v>22</v>
      </c>
      <c r="M11" s="98" t="s">
        <v>22</v>
      </c>
      <c r="N11" s="709" t="s">
        <v>22</v>
      </c>
      <c r="O11" s="98" t="s">
        <v>22</v>
      </c>
      <c r="P11" s="709" t="s">
        <v>22</v>
      </c>
      <c r="Q11" s="450" t="s">
        <v>1064</v>
      </c>
      <c r="AB11" s="79">
        <v>0</v>
      </c>
    </row>
    <row customHeight="1" ht="15" hidden="1">
      <c r="AB12" s="100">
        <v>0</v>
      </c>
    </row>
    <row customHeight="1" ht="33.75" hidden="1">
      <c r="C13" s="231" t="s">
        <v>102</v>
      </c>
      <c r="D13" s="813" t="str">
        <f>B13&amp;".1"</f>
        <v>.1</v>
      </c>
      <c r="E13" s="357" t="s">
        <v>1065</v>
      </c>
      <c r="F13" s="83" t="s">
        <v>384</v>
      </c>
      <c r="G13" s="361" t="s">
        <v>22</v>
      </c>
      <c r="H13" s="709" t="s">
        <v>22</v>
      </c>
      <c r="I13" s="361" t="s">
        <v>22</v>
      </c>
      <c r="J13" s="709" t="s">
        <v>22</v>
      </c>
      <c r="K13" s="361" t="s">
        <v>22</v>
      </c>
      <c r="L13" s="709" t="s">
        <v>22</v>
      </c>
      <c r="M13" s="361" t="s">
        <v>22</v>
      </c>
      <c r="N13" s="709" t="s">
        <v>22</v>
      </c>
      <c r="O13" s="361" t="s">
        <v>22</v>
      </c>
      <c r="P13" s="709" t="s">
        <v>22</v>
      </c>
      <c r="Q13" s="450" t="s">
        <v>1066</v>
      </c>
      <c r="AB13" s="79">
        <v>0</v>
      </c>
    </row>
    <row customHeight="1" ht="15" hidden="1">
      <c r="C14" s="231"/>
      <c r="D14" s="813" t="str">
        <f>B13&amp;".2"</f>
        <v>.2</v>
      </c>
      <c r="E14" s="357" t="s">
        <v>1067</v>
      </c>
      <c r="F14" s="83" t="s">
        <v>384</v>
      </c>
      <c r="G14" s="98" t="s">
        <v>22</v>
      </c>
      <c r="H14" s="709" t="s">
        <v>22</v>
      </c>
      <c r="I14" s="98" t="s">
        <v>22</v>
      </c>
      <c r="J14" s="709" t="s">
        <v>22</v>
      </c>
      <c r="K14" s="98" t="s">
        <v>22</v>
      </c>
      <c r="L14" s="709" t="s">
        <v>22</v>
      </c>
      <c r="M14" s="98" t="s">
        <v>22</v>
      </c>
      <c r="N14" s="709" t="s">
        <v>22</v>
      </c>
      <c r="O14" s="98" t="s">
        <v>22</v>
      </c>
      <c r="P14" s="709" t="s">
        <v>22</v>
      </c>
      <c r="Q14" s="450" t="s">
        <v>1068</v>
      </c>
      <c r="AB14" s="79">
        <v>0</v>
      </c>
    </row>
    <row customHeight="1" ht="15" hidden="1">
      <c r="AB15" s="100">
        <v>0</v>
      </c>
    </row>
    <row customHeight="1" ht="15" hidden="1">
      <c r="AB16" s="100">
        <v>0</v>
      </c>
    </row>
    <row customHeight="1" ht="15" hidden="1">
      <c r="AB17" s="100">
        <v>0</v>
      </c>
    </row>
    <row customHeight="1" ht="15" hidden="1">
      <c r="AB18" s="100">
        <v>0</v>
      </c>
    </row>
    <row customHeight="1" ht="15" hidden="1">
      <c r="AB19" s="100">
        <v>0</v>
      </c>
    </row>
    <row customHeight="1" ht="15" hidden="1">
      <c r="AB20" s="100">
        <v>0</v>
      </c>
    </row>
    <row customHeight="1" ht="15.75">
      <c r="AB21" s="79">
        <v>15</v>
      </c>
    </row>
    <row customHeight="1" ht="23.25">
      <c r="D22" s="42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426"/>
      <c r="F22" s="426"/>
      <c r="G22" s="426"/>
      <c r="H22" s="426"/>
      <c r="I22" s="426"/>
      <c r="K22" s="426"/>
      <c r="L22" s="426"/>
      <c r="M22" s="426"/>
      <c r="N22" s="426"/>
      <c r="O22" s="426"/>
      <c r="P22" s="426"/>
      <c r="AB22" s="79">
        <v>22</v>
      </c>
    </row>
    <row customHeight="1" ht="15.75">
      <c r="D23" s="287" t="str">
        <f>IF(org=0,"Не определено",org)</f>
        <v>ГУП СК "Ставрополькрайводоканал"</v>
      </c>
      <c r="E23" s="287"/>
      <c r="F23" s="287"/>
      <c r="G23" s="287"/>
      <c r="H23" s="287"/>
      <c r="I23" s="287"/>
      <c r="K23" s="287"/>
      <c r="L23" s="287"/>
      <c r="M23" s="287"/>
      <c r="N23" s="287"/>
      <c r="O23" s="287"/>
      <c r="P23" s="287"/>
      <c r="AB23" s="79">
        <v>15</v>
      </c>
    </row>
    <row customHeight="1" ht="15.75">
      <c r="G24" s="100">
        <v>22</v>
      </c>
      <c r="H24" s="320"/>
      <c r="I24" s="100">
        <v>22</v>
      </c>
      <c r="J24" s="320"/>
      <c r="K24" s="0" t="s">
        <v>22</v>
      </c>
      <c r="L24" s="320"/>
      <c r="M24" s="0" t="s">
        <v>22</v>
      </c>
      <c r="N24" s="320"/>
      <c r="O24" s="0" t="s">
        <v>22</v>
      </c>
      <c r="P24" s="320"/>
      <c r="AB24" s="79">
        <v>15</v>
      </c>
    </row>
    <row customHeight="1" ht="1.05">
      <c r="H25" s="320"/>
      <c r="I25" s="100" t="s">
        <v>195</v>
      </c>
      <c r="J25" s="320"/>
      <c r="K25" s="100" t="s">
        <v>202</v>
      </c>
      <c r="L25" s="320"/>
      <c r="M25" s="100" t="s">
        <v>205</v>
      </c>
      <c r="N25" s="320"/>
      <c r="O25" s="100" t="s">
        <v>199</v>
      </c>
      <c r="P25" s="320"/>
      <c r="AB25" s="79">
        <v>1</v>
      </c>
    </row>
    <row customHeight="1" ht="15.75">
      <c r="D26" s="663"/>
      <c r="E26" s="664" t="s">
        <v>186</v>
      </c>
      <c r="F26" s="665"/>
      <c r="G26" s="815" t="str">
        <f>IF(G25="","",INDEX(DIFFERENTIATION_UNMERGE_VD,MATCH(G25,DIFFERENTIATION_ID_DIFF,0)))</f>
        <v/>
      </c>
      <c r="H26" s="816"/>
      <c r="I26" s="815" t="str">
        <f>IF(I25="","",INDEX(DIFFERENTIATION_UNMERGE_VD,MATCH(I25,DIFFERENTIATION_ID_DIFF,0)))</f>
        <v>Водоотведение</v>
      </c>
      <c r="J26" s="816"/>
      <c r="K26" s="815" t="str">
        <f>IF(K25="","",INDEX(DIFFERENTIATION_UNMERGE_VD,MATCH(K25,DIFFERENTIATION_ID_DIFF,0)))</f>
        <v>Водоотведение</v>
      </c>
      <c r="L26" s="816"/>
      <c r="M26" s="815" t="str">
        <f>IF(M25="","",INDEX(DIFFERENTIATION_UNMERGE_VD,MATCH(M25,DIFFERENTIATION_ID_DIFF,0)))</f>
        <v>Подключение (технологическое присоединение) к централизованной системе водоотведения</v>
      </c>
      <c r="N26" s="816"/>
      <c r="O26" s="815" t="str">
        <f>IF(O25="","",INDEX(DIFFERENTIATION_UNMERGE_VD,MATCH(O25,DIFFERENTIATION_ID_DIFF,0)))</f>
        <v>Водоотведение</v>
      </c>
      <c r="P26" s="816"/>
      <c r="Q26" s="291" t="s">
        <v>379</v>
      </c>
      <c r="AB26" s="79">
        <v>15</v>
      </c>
    </row>
    <row customHeight="1" ht="15.75">
      <c r="D27" s="663"/>
      <c r="E27" s="664" t="s">
        <v>642</v>
      </c>
      <c r="F27" s="665"/>
      <c r="G27" s="815" t="str">
        <f>IF(G25="","",INDEX(DIFFERENTIATION_UNMERGE_AREA,MATCH(G25,DIFFERENTIATION_ID_DIFF,0)))</f>
        <v/>
      </c>
      <c r="H27" s="816"/>
      <c r="I27" s="815" t="str">
        <f>IF(I25="","",INDEX(DIFFERENTIATION_UNMERGE_AREA,MATCH(I25,DIFFERENTIATION_ID_DIFF,0)))</f>
        <v>Территория 1</v>
      </c>
      <c r="J27" s="816"/>
      <c r="K27" s="815" t="str">
        <f>IF(K25="","",INDEX(DIFFERENTIATION_UNMERGE_AREA,MATCH(K25,DIFFERENTIATION_ID_DIFF,0)))</f>
        <v>Территория 2</v>
      </c>
      <c r="L27" s="816"/>
      <c r="M27" s="815" t="str">
        <f>IF(M25="","",INDEX(DIFFERENTIATION_UNMERGE_AREA,MATCH(M25,DIFFERENTIATION_ID_DIFF,0)))</f>
        <v>Территория 1</v>
      </c>
      <c r="N27" s="816"/>
      <c r="O27" s="815" t="str">
        <f>IF(O25="","",INDEX(DIFFERENTIATION_UNMERGE_AREA,MATCH(O25,DIFFERENTIATION_ID_DIFF,0)))</f>
        <v>Территория 1</v>
      </c>
      <c r="P27" s="816"/>
      <c r="Q27" s="293"/>
      <c r="AB27" s="79">
        <v>15</v>
      </c>
    </row>
    <row customHeight="1" ht="15.75">
      <c r="D28" s="663"/>
      <c r="E28" s="664" t="s">
        <v>643</v>
      </c>
      <c r="F28" s="665"/>
      <c r="G28" s="815" t="str">
        <f>IF(G25="","",INDEX(DIFFERENTIATION_UNMERGE_SYSTEM,MATCH(G25,DIFFERENTIATION_ID_DIFF,0)))</f>
        <v/>
      </c>
      <c r="H28" s="816"/>
      <c r="I28" s="815" t="str">
        <f>IF(I25="","",INDEX(DIFFERENTIATION_UNMERGE_SYSTEM,MATCH(I25,DIFFERENTIATION_ID_DIFF,0)))</f>
        <v>Потребители Ставропольского края</v>
      </c>
      <c r="J28" s="816"/>
      <c r="K28" s="815" t="str">
        <f>IF(K25="","",INDEX(DIFFERENTIATION_UNMERGE_SYSTEM,MATCH(K25,DIFFERENTIATION_ID_DIFF,0)))</f>
        <v>Потребители, осуществляющие деятельность в сфере водоотведения (Карачаево-Черкесская Республика)</v>
      </c>
      <c r="L28" s="816"/>
      <c r="M28" s="815" t="str">
        <f>IF(M25="","",INDEX(DIFFERENTIATION_UNMERGE_SYSTEM,MATCH(M25,DIFFERENTIATION_ID_DIFF,0)))</f>
        <v>Подключение к централизованным системам водоотведения ГУП СК "Ставрополькрайводоканал"</v>
      </c>
      <c r="N28" s="816"/>
      <c r="O28" s="815" t="str">
        <f>IF(O25="","",INDEX(DIFFERENTIATION_UNMERGE_SYSTEM,MATCH(O25,DIFFERENTIATION_ID_DIFF,0)))</f>
        <v>Водоотведение (услуга по очистке сточных вод)</v>
      </c>
      <c r="P28" s="816"/>
      <c r="Q28" s="293"/>
      <c r="AB28" s="79">
        <v>15</v>
      </c>
    </row>
    <row customHeight="1" ht="15.75">
      <c r="D29" s="667" t="s">
        <v>378</v>
      </c>
      <c r="E29" s="668"/>
      <c r="F29" s="668"/>
      <c r="G29" s="664"/>
      <c r="H29" s="664"/>
      <c r="I29" s="664"/>
      <c r="J29" s="665"/>
      <c r="K29" s="664"/>
      <c r="L29" s="664"/>
      <c r="M29" s="664"/>
      <c r="N29" s="664"/>
      <c r="O29" s="664"/>
      <c r="P29" s="664"/>
      <c r="Q29" s="293"/>
      <c r="AB29" s="79">
        <v>15</v>
      </c>
    </row>
    <row customHeight="1" ht="35.699999999999996">
      <c r="D30" s="152" t="s">
        <v>87</v>
      </c>
      <c r="E30" s="152" t="s">
        <v>380</v>
      </c>
      <c r="F30" s="152" t="s">
        <v>644</v>
      </c>
      <c r="G30" s="84" t="s">
        <v>381</v>
      </c>
      <c r="H30" s="152" t="s">
        <v>468</v>
      </c>
      <c r="I30" s="84" t="s">
        <v>381</v>
      </c>
      <c r="J30" s="152" t="s">
        <v>468</v>
      </c>
      <c r="K30" s="84" t="s">
        <v>381</v>
      </c>
      <c r="L30" s="152" t="s">
        <v>468</v>
      </c>
      <c r="M30" s="84" t="s">
        <v>381</v>
      </c>
      <c r="N30" s="152" t="s">
        <v>468</v>
      </c>
      <c r="O30" s="84" t="s">
        <v>381</v>
      </c>
      <c r="P30" s="152" t="s">
        <v>468</v>
      </c>
      <c r="Q30" s="295"/>
      <c r="AB30" s="79">
        <v>34</v>
      </c>
    </row>
    <row customHeight="1" ht="15" hidden="1">
      <c r="Q31" s="450"/>
      <c r="AB31" s="79">
        <v>0</v>
      </c>
    </row>
    <row customHeight="1" ht="24">
      <c r="B32" s="79" t="s">
        <v>1069</v>
      </c>
      <c r="D32" s="817">
        <v>1</v>
      </c>
      <c r="E32" s="774" t="s">
        <v>1070</v>
      </c>
      <c r="F32" s="83" t="s">
        <v>384</v>
      </c>
      <c r="G32" s="83" t="s">
        <v>384</v>
      </c>
      <c r="H32" s="83" t="s">
        <v>384</v>
      </c>
      <c r="I32" s="83" t="s">
        <v>384</v>
      </c>
      <c r="J32" s="83" t="s">
        <v>384</v>
      </c>
      <c r="K32" s="83" t="s">
        <v>384</v>
      </c>
      <c r="L32" s="83" t="s">
        <v>384</v>
      </c>
      <c r="M32" s="83" t="s">
        <v>384</v>
      </c>
      <c r="N32" s="83" t="s">
        <v>384</v>
      </c>
      <c r="O32" s="83" t="s">
        <v>384</v>
      </c>
      <c r="P32" s="83" t="s">
        <v>384</v>
      </c>
      <c r="Q32" s="450"/>
      <c r="AB32" s="79">
        <v>23</v>
      </c>
    </row>
    <row customHeight="1" ht="11.549999999999999">
      <c r="D33" s="762"/>
      <c r="E33" s="167" t="s">
        <v>680</v>
      </c>
      <c r="F33" s="681"/>
      <c r="G33" s="681"/>
      <c r="H33" s="681"/>
      <c r="I33" s="681"/>
      <c r="J33" s="681"/>
      <c r="K33" s="681"/>
      <c r="L33" s="681"/>
      <c r="M33" s="681"/>
      <c r="N33" s="681"/>
      <c r="O33" s="681"/>
      <c r="P33" s="681"/>
      <c r="Q33" s="682"/>
      <c r="AB33" s="79">
        <v>11</v>
      </c>
    </row>
    <row customHeight="1" ht="24">
      <c r="B34" s="95" t="s">
        <v>732</v>
      </c>
      <c r="D34" s="817">
        <v>2</v>
      </c>
      <c r="E34" s="774" t="s">
        <v>1071</v>
      </c>
      <c r="F34" s="83" t="s">
        <v>384</v>
      </c>
      <c r="G34" s="83" t="s">
        <v>384</v>
      </c>
      <c r="H34" s="83" t="s">
        <v>384</v>
      </c>
      <c r="I34" s="83"/>
      <c r="J34" s="83"/>
      <c r="K34" s="83" t="s">
        <v>384</v>
      </c>
      <c r="L34" s="83" t="s">
        <v>384</v>
      </c>
      <c r="M34" s="83" t="s">
        <v>384</v>
      </c>
      <c r="N34" s="83" t="s">
        <v>384</v>
      </c>
      <c r="O34" s="83" t="s">
        <v>384</v>
      </c>
      <c r="P34" s="83" t="s">
        <v>384</v>
      </c>
      <c r="Q34" s="450"/>
      <c r="AB34" s="79">
        <v>23</v>
      </c>
    </row>
    <row customHeight="1" ht="11.549999999999999">
      <c r="D35" s="762"/>
      <c r="E35" s="167" t="s">
        <v>1072</v>
      </c>
      <c r="F35" s="681"/>
      <c r="G35" s="818"/>
      <c r="H35" s="681"/>
      <c r="I35" s="818"/>
      <c r="J35" s="681"/>
      <c r="K35" s="818"/>
      <c r="L35" s="681"/>
      <c r="M35" s="818"/>
      <c r="N35" s="681"/>
      <c r="O35" s="818"/>
      <c r="P35" s="681"/>
      <c r="Q35" s="682"/>
      <c r="AB35" s="79">
        <v>11</v>
      </c>
    </row>
    <row customHeight="1" ht="71.25">
      <c r="B36" s="79" t="s">
        <v>1073</v>
      </c>
      <c r="D36" s="817">
        <v>3</v>
      </c>
      <c r="E36" s="774" t="s">
        <v>1074</v>
      </c>
      <c r="F36" s="142" t="s">
        <v>384</v>
      </c>
      <c r="G36" s="214" t="s">
        <v>1075</v>
      </c>
      <c r="H36" s="83" t="s">
        <v>384</v>
      </c>
      <c r="I36" s="214" t="s">
        <v>1075</v>
      </c>
      <c r="J36" s="83" t="s">
        <v>384</v>
      </c>
      <c r="K36" s="214" t="s">
        <v>1075</v>
      </c>
      <c r="L36" s="83" t="s">
        <v>384</v>
      </c>
      <c r="M36" s="214" t="s">
        <v>1075</v>
      </c>
      <c r="N36" s="83" t="s">
        <v>384</v>
      </c>
      <c r="O36" s="214" t="s">
        <v>1075</v>
      </c>
      <c r="P36" s="83" t="s">
        <v>384</v>
      </c>
      <c r="Q36" s="450" t="s">
        <v>1076</v>
      </c>
      <c r="AB36" s="79">
        <v>68</v>
      </c>
    </row>
    <row customHeight="1" ht="11.549999999999999">
      <c r="D37" s="762"/>
      <c r="E37" s="167" t="s">
        <v>1077</v>
      </c>
      <c r="F37" s="681"/>
      <c r="G37" s="818"/>
      <c r="H37" s="818"/>
      <c r="I37" s="818"/>
      <c r="J37" s="818"/>
      <c r="K37" s="818"/>
      <c r="L37" s="818"/>
      <c r="M37" s="818"/>
      <c r="N37" s="818"/>
      <c r="O37" s="818"/>
      <c r="P37" s="818"/>
      <c r="Q37" s="682"/>
      <c r="AB37" s="79">
        <v>11</v>
      </c>
    </row>
    <row customHeight="1" ht="71.25">
      <c r="B38" s="79" t="s">
        <v>1078</v>
      </c>
      <c r="D38" s="817">
        <v>4</v>
      </c>
      <c r="E38" s="774" t="s">
        <v>1079</v>
      </c>
      <c r="F38" s="142" t="s">
        <v>384</v>
      </c>
      <c r="G38" s="214" t="s">
        <v>1075</v>
      </c>
      <c r="H38" s="152" t="s">
        <v>384</v>
      </c>
      <c r="I38" s="214" t="s">
        <v>1075</v>
      </c>
      <c r="J38" s="152" t="s">
        <v>384</v>
      </c>
      <c r="K38" s="214" t="s">
        <v>1075</v>
      </c>
      <c r="L38" s="152" t="s">
        <v>384</v>
      </c>
      <c r="M38" s="214" t="s">
        <v>1075</v>
      </c>
      <c r="N38" s="152" t="s">
        <v>384</v>
      </c>
      <c r="O38" s="214" t="s">
        <v>1075</v>
      </c>
      <c r="P38" s="152" t="s">
        <v>384</v>
      </c>
      <c r="Q38" s="819" t="s">
        <v>1080</v>
      </c>
      <c r="AB38" s="79">
        <v>68</v>
      </c>
    </row>
    <row customHeight="1" ht="11.549999999999999">
      <c r="D39" s="762"/>
      <c r="E39" s="167" t="s">
        <v>1081</v>
      </c>
      <c r="F39" s="681"/>
      <c r="G39" s="681"/>
      <c r="H39" s="820"/>
      <c r="I39" s="681"/>
      <c r="J39" s="820"/>
      <c r="K39" s="681"/>
      <c r="L39" s="820"/>
      <c r="M39" s="681"/>
      <c r="N39" s="820"/>
      <c r="O39" s="681"/>
      <c r="P39" s="820"/>
      <c r="Q39" s="682"/>
      <c r="AB39" s="79">
        <v>11</v>
      </c>
    </row>
    <row customHeight="1" ht="22.5" hidden="1">
      <c r="A40" s="77" t="s">
        <v>81</v>
      </c>
      <c r="B40" s="79">
        <v>0</v>
      </c>
      <c r="C40" s="821">
        <v>4</v>
      </c>
      <c r="D40" s="79">
        <v>6</v>
      </c>
      <c r="E40" s="79">
        <v>36</v>
      </c>
      <c r="F40" s="79">
        <v>9</v>
      </c>
      <c r="G40" s="79">
        <v>0</v>
      </c>
      <c r="H40" s="79">
        <v>0</v>
      </c>
      <c r="I40" s="79">
        <v>25</v>
      </c>
      <c r="J40" s="79">
        <v>33</v>
      </c>
      <c r="K40" s="79">
        <v>0</v>
      </c>
      <c r="L40" s="79">
        <v>0</v>
      </c>
      <c r="M40" s="79">
        <v>0</v>
      </c>
      <c r="N40" s="79">
        <v>0</v>
      </c>
      <c r="O40" s="79">
        <v>0</v>
      </c>
      <c r="P40" s="79">
        <v>0</v>
      </c>
      <c r="Q40" s="100">
        <v>93</v>
      </c>
      <c r="R40" s="79">
        <v>10</v>
      </c>
      <c r="S40" s="79">
        <v>10</v>
      </c>
      <c r="T40" s="79">
        <v>10</v>
      </c>
      <c r="U40" s="79">
        <v>10</v>
      </c>
      <c r="V40" s="79">
        <v>10</v>
      </c>
      <c r="W40" s="79">
        <v>10</v>
      </c>
      <c r="X40" s="79">
        <v>10</v>
      </c>
      <c r="Y40" s="79">
        <v>10</v>
      </c>
      <c r="Z40" s="79">
        <v>10</v>
      </c>
      <c r="AA40" s="822">
        <v>10</v>
      </c>
      <c r="AB40" s="79">
        <v>23</v>
      </c>
    </row>
  </sheetData>
  <sheetProtection formatColumns="0" formatRows="0" autoFilter="0" sort="0" insertRows="0" insertColumns="1" deleteRows="0" deleteColumns="0"/>
  <mergeCells count="30">
    <mergeCell ref="B3:B4"/>
    <mergeCell ref="C3:C4"/>
    <mergeCell ref="B6:B7"/>
    <mergeCell ref="C6:C7"/>
    <mergeCell ref="B9:B11"/>
    <mergeCell ref="C9:C11"/>
    <mergeCell ref="B13:B14"/>
    <mergeCell ref="C13:C14"/>
    <mergeCell ref="D22:I22"/>
    <mergeCell ref="D23:I23"/>
    <mergeCell ref="I26:J26"/>
    <mergeCell ref="E26:F26"/>
    <mergeCell ref="G28:H28"/>
    <mergeCell ref="Q26: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H6:H7 J6:J7 L6:L7 N6:N7 P6:P7 J9:J11 L9:L11 N9:N11 P9:P11 H9:H11 J13:J14 L13:L14 N13:N14 P13:P14 H13:H14">
      <formula1>900</formula1>
    </dataValidation>
    <dataValidation allowBlank="1" showInputMessage="1" showErrorMessage="1" prompt="Для выбора выполните двойной щелчок левой клавиши мыши по ячейке." sqref="I36 G38 I38 G36 K36 K38 M36 M38 O36 O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370DD-4714-059E-A7E5-0.1D16D5DA}" mc:Ignorable="x14ac xr xr2 xr3">
  <sheetPr>
    <tabColor theme="9" tint="-0.25"/>
  </sheetPr>
  <dimension ref="A1:AE18"/>
  <sheetViews>
    <sheetView topLeftCell="A1" showGridLines="0" zoomScale="85" workbookViewId="0">
      <selection activeCell="E13" sqref="E13:E14"/>
    </sheetView>
  </sheetViews>
  <sheetFormatPr defaultColWidth="9.140625" customHeight="1" defaultRowHeight="10.5"/>
  <cols>
    <col min="1" max="4" style="4219" width="6.7109375" hidden="1" customWidth="1"/>
    <col min="5" max="5" style="4219" width="3.00390625" customWidth="1"/>
    <col min="6" max="6" style="4219" width="6.00390625" customWidth="1"/>
    <col min="7" max="7" style="4219" width="37.00390625" customWidth="1"/>
    <col min="8" max="8" style="4219" width="16.00390625" customWidth="1"/>
    <col min="9" max="10" style="4219" width="19.00390625" customWidth="1"/>
    <col min="11" max="11" style="4219" width="24.00390625" customWidth="1"/>
    <col min="12" max="13" style="4219" width="25.00390625" customWidth="1"/>
    <col min="14" max="16" style="4219" width="17.00390625" customWidth="1"/>
    <col min="17" max="24" style="4219" width="19.00390625" customWidth="1"/>
    <col min="25" max="25" style="4219" width="7.00390625" customWidth="1"/>
    <col min="26" max="26" style="4219" width="3.00390625" customWidth="1"/>
    <col min="27" max="27" style="4219" width="6.00390625" customWidth="1"/>
    <col min="28" max="28" style="4219" width="34.00390625" customWidth="1"/>
    <col min="29" max="30" style="4219" width="8.00390625" customWidth="1"/>
    <col min="31" max="31" style="4219" width="9.140625" hidden="1"/>
  </cols>
  <sheetData>
    <row customHeight="1" ht="10.5" hidden="1">
      <c r="AE1" s="100" t="s">
        <v>14</v>
      </c>
    </row>
    <row customHeight="1" ht="10.5" hidden="1">
      <c r="AE2" s="79">
        <v>0</v>
      </c>
    </row>
    <row customHeight="1" ht="10.5" hidden="1">
      <c r="G3" s="77" t="s">
        <v>1082</v>
      </c>
      <c r="AE3" s="77">
        <v>0</v>
      </c>
    </row>
    <row customHeight="1" ht="3">
      <c r="AE4" s="79">
        <v>3</v>
      </c>
    </row>
    <row customHeight="1" ht="27.299999999999997">
      <c r="F5" s="426" t="str">
        <f>IP_NAME_FORM</f>
        <v>Форма 7. Информация об инвестиционных программах организации водоотведения и отчетах об их исполнении</v>
      </c>
      <c r="G5" s="426"/>
      <c r="H5" s="426"/>
      <c r="I5" s="426"/>
      <c r="J5" s="426"/>
      <c r="K5" s="426"/>
      <c r="AE5" s="79">
        <v>26</v>
      </c>
    </row>
    <row customHeight="1" ht="16.8">
      <c r="F6" s="287" t="str">
        <f>IF(org=0,"Не определено",org)</f>
        <v>ГУП СК "Ставрополькрайводоканал"</v>
      </c>
      <c r="G6" s="287"/>
      <c r="H6" s="287"/>
      <c r="I6" s="287"/>
      <c r="J6" s="287"/>
      <c r="K6" s="287"/>
      <c r="AE6" s="79">
        <v>16</v>
      </c>
    </row>
    <row customHeight="1" ht="10.5">
      <c r="AE7" s="79">
        <v>10</v>
      </c>
    </row>
    <row customHeight="1" ht="10.5">
      <c r="F8" s="84" t="s">
        <v>378</v>
      </c>
      <c r="G8" s="142"/>
      <c r="H8" s="142"/>
      <c r="I8" s="142"/>
      <c r="J8" s="142"/>
      <c r="K8" s="142"/>
      <c r="L8" s="142"/>
      <c r="M8" s="142"/>
      <c r="N8" s="142"/>
      <c r="O8" s="142"/>
      <c r="P8" s="142"/>
      <c r="Q8" s="142"/>
      <c r="R8" s="142"/>
      <c r="S8" s="142"/>
      <c r="T8" s="142"/>
      <c r="U8" s="142"/>
      <c r="V8" s="142"/>
      <c r="W8" s="142"/>
      <c r="X8" s="142"/>
      <c r="Y8" s="142"/>
      <c r="Z8" s="142"/>
      <c r="AA8" s="142"/>
      <c r="AB8" s="83"/>
      <c r="AE8" s="79">
        <v>10</v>
      </c>
    </row>
    <row customHeight="1" ht="43.050000000000004">
      <c r="F9" s="152" t="s">
        <v>87</v>
      </c>
      <c r="G9" s="152" t="s">
        <v>1082</v>
      </c>
      <c r="H9" s="291" t="s">
        <v>1083</v>
      </c>
      <c r="I9" s="152" t="s">
        <v>1084</v>
      </c>
      <c r="J9" s="152" t="s">
        <v>1085</v>
      </c>
      <c r="K9" s="152" t="s">
        <v>1086</v>
      </c>
      <c r="L9" s="152" t="s">
        <v>1087</v>
      </c>
      <c r="M9" s="152" t="s">
        <v>1088</v>
      </c>
      <c r="N9" s="326" t="s">
        <v>1089</v>
      </c>
      <c r="O9" s="326"/>
      <c r="P9" s="326"/>
      <c r="Q9" s="507" t="s">
        <v>1090</v>
      </c>
      <c r="R9" s="508"/>
      <c r="S9" s="508"/>
      <c r="T9" s="509"/>
      <c r="U9" s="507" t="s">
        <v>1091</v>
      </c>
      <c r="V9" s="508"/>
      <c r="W9" s="508"/>
      <c r="X9" s="509"/>
      <c r="Y9" s="84" t="s">
        <v>1092</v>
      </c>
      <c r="Z9" s="142"/>
      <c r="AA9" s="142"/>
      <c r="AB9" s="83"/>
      <c r="AE9" s="79">
        <v>41</v>
      </c>
    </row>
    <row customHeight="1" ht="43.050000000000004">
      <c r="F10" s="291"/>
      <c r="G10" s="291"/>
      <c r="H10" s="157"/>
      <c r="I10" s="291"/>
      <c r="J10" s="291"/>
      <c r="K10" s="291"/>
      <c r="L10" s="291"/>
      <c r="M10" s="291"/>
      <c r="N10" s="823" t="s">
        <v>1093</v>
      </c>
      <c r="O10" s="823" t="s">
        <v>1094</v>
      </c>
      <c r="P10" s="510" t="s">
        <v>1095</v>
      </c>
      <c r="Q10" s="823" t="s">
        <v>88</v>
      </c>
      <c r="R10" s="823" t="s">
        <v>1096</v>
      </c>
      <c r="S10" s="823" t="s">
        <v>1097</v>
      </c>
      <c r="T10" s="610" t="s">
        <v>1098</v>
      </c>
      <c r="U10" s="823" t="s">
        <v>88</v>
      </c>
      <c r="V10" s="823" t="s">
        <v>1099</v>
      </c>
      <c r="W10" s="823" t="s">
        <v>1097</v>
      </c>
      <c r="X10" s="610" t="s">
        <v>1098</v>
      </c>
      <c r="Y10" s="506" t="s">
        <v>1100</v>
      </c>
      <c r="Z10" s="84" t="s">
        <v>87</v>
      </c>
      <c r="AA10" s="83"/>
      <c r="AB10" s="152" t="s">
        <v>1101</v>
      </c>
      <c r="AE10" s="79">
        <v>41</v>
      </c>
    </row>
    <row customHeight="1" ht="5.25" hidden="1">
      <c r="F11" s="606" t="s">
        <v>454</v>
      </c>
      <c r="G11" s="824"/>
      <c r="H11" s="404"/>
      <c r="I11" s="404"/>
      <c r="J11" s="404"/>
      <c r="K11" s="430"/>
      <c r="L11" s="430"/>
      <c r="M11" s="430"/>
      <c r="N11" s="404"/>
      <c r="O11" s="404"/>
      <c r="P11" s="152"/>
      <c r="Q11" s="298"/>
      <c r="R11" s="298"/>
      <c r="S11" s="298"/>
      <c r="T11" s="404"/>
      <c r="U11" s="298"/>
      <c r="V11" s="298"/>
      <c r="W11" s="298"/>
      <c r="X11" s="404"/>
      <c r="Y11" s="208"/>
      <c r="Z11" s="208"/>
      <c r="AA11" s="208"/>
      <c r="AB11" s="208"/>
      <c r="AD11" s="138" t="s">
        <v>1102</v>
      </c>
      <c r="AE11" s="138">
        <v>0</v>
      </c>
    </row>
    <row customHeight="1" ht="5.25" hidden="1">
      <c r="F12" s="606"/>
      <c r="G12" s="824"/>
      <c r="H12" s="404"/>
      <c r="I12" s="404"/>
      <c r="J12" s="404"/>
      <c r="K12" s="430"/>
      <c r="L12" s="430"/>
      <c r="M12" s="430"/>
      <c r="N12" s="404"/>
      <c r="O12" s="404"/>
      <c r="P12" s="152"/>
      <c r="Q12" s="298"/>
      <c r="R12" s="298"/>
      <c r="S12" s="298"/>
      <c r="T12" s="404"/>
      <c r="U12" s="298"/>
      <c r="V12" s="298"/>
      <c r="W12" s="298"/>
      <c r="X12" s="404"/>
      <c r="Y12" s="825"/>
      <c r="Z12" s="825"/>
      <c r="AA12" s="825"/>
      <c r="AB12" s="825"/>
      <c r="AE12" s="138">
        <v>0</v>
      </c>
    </row>
    <row customHeight="1" ht="27">
      <c r="A13" s="0"/>
      <c r="B13" s="0"/>
      <c r="C13" s="0"/>
      <c r="D13" s="0"/>
      <c r="E13" s="821" t="s">
        <v>102</v>
      </c>
      <c r="F13" s="1063" t="s">
        <v>98</v>
      </c>
      <c r="G13" s="1064" t="s">
        <v>1103</v>
      </c>
      <c r="H13" s="1065" t="s">
        <v>61</v>
      </c>
      <c r="I13" s="1066">
        <v>43827.57392361111</v>
      </c>
      <c r="J13" s="1067">
        <v>45629.57409722222</v>
      </c>
      <c r="K13" s="1068" t="s">
        <v>1104</v>
      </c>
      <c r="L13" s="1069" t="s">
        <v>1105</v>
      </c>
      <c r="M13" s="1069" t="s">
        <v>1105</v>
      </c>
      <c r="N13" s="1070" t="s">
        <v>1106</v>
      </c>
      <c r="O13" s="1070" t="s">
        <v>1107</v>
      </c>
      <c r="P13" s="1071" t="str">
        <f>DATEDIF(DATEVALUE(N13),DATEVALUE(O13),"y")&amp;"г. "&amp;DATEDIF(DATEVALUE(N13),DATEVALUE(O13),"ym")&amp;"мес. "&amp;DATEVALUE(O13)-DATE(YEAR(DATEVALUE(O13)),MONTH(DATEVALUE(O13)),1)&amp;"дн. "</f>
        <v>8г. 11мес. 30дн. </v>
      </c>
      <c r="Q13" s="1072" t="s">
        <v>1108</v>
      </c>
      <c r="R13" s="1072" t="s">
        <v>1109</v>
      </c>
      <c r="S13" s="1072" t="s">
        <v>1110</v>
      </c>
      <c r="T13" s="1067" t="s">
        <v>1111</v>
      </c>
      <c r="U13" s="1072" t="s">
        <v>1112</v>
      </c>
      <c r="V13" s="1072" t="s">
        <v>1109</v>
      </c>
      <c r="W13" s="1072">
        <v>873</v>
      </c>
      <c r="X13" s="1067">
        <v>45629.57611111111</v>
      </c>
      <c r="Y13" s="1073" t="s">
        <v>19</v>
      </c>
      <c r="Z13" s="290"/>
      <c r="AA13" s="152">
        <v>1</v>
      </c>
      <c r="AB13" s="1965" t="s">
        <v>22</v>
      </c>
      <c r="AC13" s="0"/>
      <c r="AD13" s="138" t="s">
        <v>1113</v>
      </c>
      <c r="AE13" s="0"/>
    </row>
    <row customHeight="1" ht="10.5">
      <c r="A14" s="0"/>
      <c r="B14" s="0"/>
      <c r="C14" s="0"/>
      <c r="D14" s="0"/>
      <c r="E14" s="1075"/>
      <c r="F14" s="1063" t="s">
        <v>454</v>
      </c>
      <c r="G14" s="1064"/>
      <c r="H14" s="1076"/>
      <c r="I14" s="1077"/>
      <c r="J14" s="1078"/>
      <c r="K14" s="1068"/>
      <c r="L14" s="1069"/>
      <c r="M14" s="1069"/>
      <c r="N14" s="1070"/>
      <c r="O14" s="1070"/>
      <c r="P14" s="1071"/>
      <c r="Q14" s="1072"/>
      <c r="R14" s="1072"/>
      <c r="S14" s="1072"/>
      <c r="T14" s="1078"/>
      <c r="U14" s="1072"/>
      <c r="V14" s="1072"/>
      <c r="W14" s="1072"/>
      <c r="X14" s="1078"/>
      <c r="Y14" s="1079"/>
      <c r="Z14" s="762"/>
      <c r="AA14" s="681"/>
      <c r="AB14" s="224" t="s">
        <v>1114</v>
      </c>
      <c r="AC14" s="0"/>
      <c r="AD14" s="0"/>
      <c r="AE14" s="0"/>
    </row>
    <row customHeight="1" ht="10.5">
      <c r="F15" s="595"/>
      <c r="G15" s="167" t="s">
        <v>1115</v>
      </c>
      <c r="H15" s="167"/>
      <c r="I15" s="681"/>
      <c r="J15" s="681"/>
      <c r="K15" s="681"/>
      <c r="L15" s="681"/>
      <c r="M15" s="681"/>
      <c r="N15" s="681"/>
      <c r="O15" s="681"/>
      <c r="P15" s="681"/>
      <c r="Q15" s="681"/>
      <c r="R15" s="681"/>
      <c r="S15" s="681"/>
      <c r="T15" s="681"/>
      <c r="U15" s="681"/>
      <c r="V15" s="681"/>
      <c r="W15" s="681"/>
      <c r="X15" s="681"/>
      <c r="Y15" s="681"/>
      <c r="Z15" s="820"/>
      <c r="AA15" s="820"/>
      <c r="AB15" s="826"/>
      <c r="AE15" s="79">
        <v>10</v>
      </c>
    </row>
    <row customHeight="1" ht="10.5">
      <c r="AE16" s="79">
        <v>10</v>
      </c>
    </row>
    <row customHeight="1" ht="10.5">
      <c r="H17" s="138">
        <f>_xlfn.IFERROR(MATCH("нет",IP_MAIN_DIFFERENTIATION_EVENTS_FLAG,0),0)</f>
        <v>0</v>
      </c>
      <c r="AE17" s="138">
        <v>10</v>
      </c>
    </row>
    <row customHeight="1" ht="10.5" hidden="1">
      <c r="A18" s="129" t="s">
        <v>81</v>
      </c>
      <c r="B18" s="129">
        <v>0</v>
      </c>
      <c r="C18" s="129">
        <v>0</v>
      </c>
      <c r="D18" s="100">
        <v>0</v>
      </c>
      <c r="E18" s="79">
        <v>3</v>
      </c>
      <c r="F18" s="79">
        <v>6</v>
      </c>
      <c r="G18" s="79">
        <v>37</v>
      </c>
      <c r="H18" s="79">
        <v>16</v>
      </c>
      <c r="I18" s="79">
        <v>19</v>
      </c>
      <c r="J18" s="79">
        <v>19</v>
      </c>
      <c r="K18" s="79">
        <v>24</v>
      </c>
      <c r="L18" s="79">
        <v>25</v>
      </c>
      <c r="M18" s="79">
        <v>25</v>
      </c>
      <c r="N18" s="79">
        <v>17</v>
      </c>
      <c r="O18" s="79">
        <v>17</v>
      </c>
      <c r="P18" s="79">
        <v>17</v>
      </c>
      <c r="Q18" s="79">
        <v>19</v>
      </c>
      <c r="R18" s="79">
        <v>19</v>
      </c>
      <c r="S18" s="79">
        <v>19</v>
      </c>
      <c r="T18" s="79">
        <v>19</v>
      </c>
      <c r="U18" s="79">
        <v>19</v>
      </c>
      <c r="V18" s="79">
        <v>19</v>
      </c>
      <c r="W18" s="79">
        <v>19</v>
      </c>
      <c r="X18" s="79">
        <v>19</v>
      </c>
      <c r="Y18" s="79">
        <v>7</v>
      </c>
      <c r="Z18" s="79">
        <v>3</v>
      </c>
      <c r="AA18" s="79">
        <v>6</v>
      </c>
      <c r="AB18" s="79">
        <v>34</v>
      </c>
      <c r="AC18" s="79">
        <v>8</v>
      </c>
      <c r="AD18" s="79">
        <v>8</v>
      </c>
      <c r="AE18" s="79">
        <v>10</v>
      </c>
    </row>
  </sheetData>
  <sheetProtection formatColumns="0" formatRows="0" autoFilter="0" sort="0" insertRows="0" insertColumns="1" deleteRows="0" deleteColumns="0"/>
  <mergeCells count="60">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F13:F14"/>
    <mergeCell ref="G13:G14"/>
    <mergeCell ref="H13:H14"/>
    <mergeCell ref="I13:I14"/>
    <mergeCell ref="J13:J14"/>
    <mergeCell ref="K13:K14"/>
    <mergeCell ref="L13:L14"/>
    <mergeCell ref="U13:U14"/>
    <mergeCell ref="V13:V14"/>
    <mergeCell ref="Y13:Y14"/>
    <mergeCell ref="S13:S14"/>
    <mergeCell ref="T13:T14"/>
    <mergeCell ref="M13:M14"/>
    <mergeCell ref="N13:N14"/>
    <mergeCell ref="O13:O14"/>
    <mergeCell ref="Q13:Q14"/>
    <mergeCell ref="R13:R14"/>
    <mergeCell ref="W13:W14"/>
    <mergeCell ref="X13:X14"/>
    <mergeCell ref="P13:P14"/>
    <mergeCell ref="E13:E14"/>
  </mergeCells>
  <dataValidations count="15">
    <dataValidation type="textLength" operator="lessThanOrEqual" allowBlank="1" showInputMessage="1" showErrorMessage="1" errorTitle="Ошибка" error="Допускается ввод не более 900 символов!" sqref="AB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U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S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Title="Ввод" prompt="Для выбора ИП необходимо два раза нажать левую кнопку мыши!" sqref="G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4578C3-D4E7-96C1-1E45-0.A704CF8}" mc:Ignorable="x14ac xr xr2 xr3">
  <sheetPr>
    <tabColor theme="9" tint="-0.25"/>
  </sheetPr>
  <dimension ref="A1:BG395"/>
  <sheetViews>
    <sheetView topLeftCell="A1" showGridLines="0" zoomScale="90" workbookViewId="0">
      <selection activeCell="AE392" sqref="AE392"/>
    </sheetView>
  </sheetViews>
  <sheetFormatPr defaultColWidth="9.140625" customHeight="1" defaultRowHeight="10.5"/>
  <cols>
    <col min="1" max="4" style="4219" width="4.140625" hidden="1" customWidth="1"/>
    <col min="5" max="5" style="4219" width="3.00390625" customWidth="1"/>
    <col min="6" max="6" style="4219" width="14.00390625" customWidth="1"/>
    <col min="7" max="7" style="4219" width="3.00390625" customWidth="1"/>
    <col min="8" max="8" style="4219" width="7.00390625" customWidth="1"/>
    <col min="9" max="10" style="4219" width="16.00390625" customWidth="1"/>
    <col min="11" max="11" style="4219" width="96.7109375" customWidth="1"/>
    <col min="12" max="12" style="4219" width="7.00390625" customWidth="1"/>
    <col min="13" max="13" style="4219" width="15.00390625" customWidth="1"/>
    <col min="14" max="14" style="4219" width="3.00390625" customWidth="1"/>
    <col min="15" max="15" style="4219" width="4.00390625" customWidth="1"/>
    <col min="16" max="16" style="4219" width="8.00390625" customWidth="1"/>
    <col min="17" max="17" style="4219" width="21.00390625" customWidth="1"/>
    <col min="18" max="18" style="4219" width="14.00390625" customWidth="1"/>
    <col min="19" max="20" style="4219" width="17.00390625" customWidth="1"/>
    <col min="21" max="21" style="4219" width="9.00390625" customWidth="1"/>
    <col min="22" max="22" style="4219" width="12.00390625" customWidth="1"/>
    <col min="23" max="23" style="4219" width="9.00390625" customWidth="1"/>
    <col min="24" max="24" style="4219" width="21.00390625" customWidth="1"/>
    <col min="25" max="25" style="4219" width="12.00390625" customWidth="1"/>
    <col min="26" max="26" style="4219" width="3.00390625" customWidth="1"/>
    <col min="27" max="27" style="4219" width="6.00390625" customWidth="1"/>
    <col min="28" max="28" style="4219" width="38.00390625" customWidth="1"/>
    <col min="29" max="29" style="4219" width="15.00390625" customWidth="1"/>
    <col min="30" max="30" style="4219" width="37.57421875" customWidth="1"/>
    <col min="31" max="31" style="4219" width="15.7109375" customWidth="1"/>
    <col min="32" max="34" style="4219" width="16.00390625" customWidth="1"/>
    <col min="35" max="37" style="4219" width="16.7109375" customWidth="1"/>
    <col min="38" max="58" style="4219" width="8.00390625" customWidth="1"/>
    <col min="59" max="59" style="4219" width="9.140625" hidden="1"/>
  </cols>
  <sheetData>
    <row customHeight="1" ht="10.5" hidden="1">
      <c r="BG1" s="100" t="s">
        <v>14</v>
      </c>
    </row>
    <row customHeight="1" ht="10.5" hidden="1">
      <c r="BG2" s="79">
        <v>0</v>
      </c>
    </row>
    <row customHeight="1" ht="10.5" hidden="1">
      <c r="BG3" s="77">
        <v>0</v>
      </c>
    </row>
    <row customHeight="1" ht="3">
      <c r="BG4" s="79">
        <v>3</v>
      </c>
    </row>
    <row customHeight="1" ht="27.299999999999997">
      <c r="F5" s="426" t="str">
        <f>IP_NAME_FORM</f>
        <v>Форма 7. Информация об инвестиционных программах организации водоотведения и отчетах об их исполнении</v>
      </c>
      <c r="G5" s="426"/>
      <c r="H5" s="426"/>
      <c r="I5" s="426"/>
      <c r="J5" s="426"/>
      <c r="K5" s="426"/>
      <c r="BG5" s="79">
        <v>26</v>
      </c>
    </row>
    <row customHeight="1" ht="10.5">
      <c r="F6" s="287" t="str">
        <f>IF(org=0,"Не определено",org)</f>
        <v>ГУП СК "Ставрополькрайводоканал"</v>
      </c>
      <c r="G6" s="287"/>
      <c r="H6" s="287"/>
      <c r="I6" s="287"/>
      <c r="J6" s="287"/>
      <c r="K6" s="287"/>
      <c r="BG6" s="79">
        <v>10</v>
      </c>
    </row>
    <row customHeight="1" ht="11.549999999999999">
      <c r="E7" s="101"/>
      <c r="F7" s="827"/>
      <c r="G7" s="827"/>
      <c r="H7" s="827"/>
      <c r="I7" s="827"/>
      <c r="J7" s="827"/>
      <c r="K7" s="828"/>
      <c r="L7" s="828"/>
      <c r="M7" s="828"/>
      <c r="N7" s="827"/>
      <c r="O7" s="827"/>
      <c r="P7" s="827"/>
      <c r="Q7" s="828"/>
      <c r="R7" s="827"/>
      <c r="S7" s="827"/>
      <c r="T7" s="827"/>
      <c r="U7" s="827"/>
      <c r="V7" s="827"/>
      <c r="W7" s="827"/>
      <c r="X7" s="827"/>
      <c r="Y7" s="827"/>
      <c r="Z7" s="827"/>
      <c r="AA7" s="827"/>
      <c r="AB7" s="827"/>
      <c r="AC7" s="829"/>
      <c r="AD7" s="829"/>
      <c r="AE7" s="829"/>
      <c r="AF7" s="827"/>
      <c r="AG7" s="827"/>
      <c r="AH7" s="827"/>
      <c r="AI7" s="827"/>
      <c r="AJ7" s="827"/>
      <c r="AK7" s="827"/>
      <c r="BG7" s="79">
        <v>11</v>
      </c>
    </row>
    <row customHeight="1" ht="10.5">
      <c r="E8" s="101"/>
      <c r="F8" s="830" t="s">
        <v>378</v>
      </c>
      <c r="G8" s="831"/>
      <c r="H8" s="831"/>
      <c r="I8" s="831"/>
      <c r="J8" s="831"/>
      <c r="K8" s="831"/>
      <c r="L8" s="831"/>
      <c r="M8" s="831"/>
      <c r="N8" s="831"/>
      <c r="O8" s="831"/>
      <c r="P8" s="831"/>
      <c r="Q8" s="831"/>
      <c r="R8" s="831"/>
      <c r="S8" s="831"/>
      <c r="T8" s="831"/>
      <c r="U8" s="831"/>
      <c r="V8" s="831"/>
      <c r="W8" s="831"/>
      <c r="X8" s="831"/>
      <c r="Y8" s="831"/>
      <c r="Z8" s="831"/>
      <c r="AA8" s="831"/>
      <c r="AB8" s="831"/>
      <c r="AC8" s="831"/>
      <c r="AD8" s="831"/>
      <c r="AE8" s="831"/>
      <c r="AF8" s="831"/>
      <c r="AG8" s="831"/>
      <c r="AH8" s="831"/>
      <c r="AI8" s="831"/>
      <c r="AJ8" s="831"/>
      <c r="AK8" s="832"/>
      <c r="AL8" s="833"/>
      <c r="BG8" s="79">
        <v>10</v>
      </c>
    </row>
    <row customHeight="1" ht="24">
      <c r="E9" s="101"/>
      <c r="F9" s="326" t="s">
        <v>1116</v>
      </c>
      <c r="G9" s="609" t="s">
        <v>1117</v>
      </c>
      <c r="H9" s="758"/>
      <c r="I9" s="152" t="s">
        <v>1118</v>
      </c>
      <c r="J9" s="152"/>
      <c r="K9" s="152" t="s">
        <v>1119</v>
      </c>
      <c r="L9" s="152"/>
      <c r="M9" s="152"/>
      <c r="N9" s="152"/>
      <c r="O9" s="152"/>
      <c r="P9" s="152"/>
      <c r="Q9" s="152"/>
      <c r="R9" s="152"/>
      <c r="S9" s="152"/>
      <c r="T9" s="152"/>
      <c r="U9" s="152"/>
      <c r="V9" s="152"/>
      <c r="W9" s="152"/>
      <c r="X9" s="152"/>
      <c r="Y9" s="152"/>
      <c r="Z9" s="288" t="s">
        <v>1120</v>
      </c>
      <c r="AA9" s="289"/>
      <c r="AB9" s="152" t="s">
        <v>1121</v>
      </c>
      <c r="AC9" s="152"/>
      <c r="AD9" s="152"/>
      <c r="AE9" s="152"/>
      <c r="AF9" s="291" t="s">
        <v>1122</v>
      </c>
      <c r="AG9" s="152" t="s">
        <v>1123</v>
      </c>
      <c r="AH9" s="152"/>
      <c r="AI9" s="291" t="s">
        <v>1124</v>
      </c>
      <c r="AJ9" s="152" t="s">
        <v>1125</v>
      </c>
      <c r="AK9" s="152"/>
      <c r="BG9" s="79">
        <v>23</v>
      </c>
    </row>
    <row customHeight="1" ht="25.2">
      <c r="E10" s="101"/>
      <c r="F10" s="326"/>
      <c r="G10" s="612"/>
      <c r="H10" s="339"/>
      <c r="I10" s="152"/>
      <c r="J10" s="152"/>
      <c r="K10" s="152" t="s">
        <v>1126</v>
      </c>
      <c r="L10" s="84" t="s">
        <v>1127</v>
      </c>
      <c r="M10" s="83"/>
      <c r="N10" s="152" t="s">
        <v>1128</v>
      </c>
      <c r="O10" s="152"/>
      <c r="P10" s="152"/>
      <c r="Q10" s="152"/>
      <c r="R10" s="152"/>
      <c r="S10" s="152"/>
      <c r="T10" s="152"/>
      <c r="U10" s="152"/>
      <c r="V10" s="152"/>
      <c r="W10" s="152"/>
      <c r="X10" s="152"/>
      <c r="Y10" s="152"/>
      <c r="Z10" s="292"/>
      <c r="AA10" s="293"/>
      <c r="AB10" s="152"/>
      <c r="AC10" s="152"/>
      <c r="AD10" s="152"/>
      <c r="AE10" s="152"/>
      <c r="AF10" s="290"/>
      <c r="AG10" s="152"/>
      <c r="AH10" s="152"/>
      <c r="AI10" s="290"/>
      <c r="AJ10" s="152"/>
      <c r="AK10" s="152"/>
      <c r="BG10" s="79">
        <v>24</v>
      </c>
    </row>
    <row customHeight="1" ht="25.2">
      <c r="E11" s="101"/>
      <c r="F11" s="326"/>
      <c r="G11" s="612"/>
      <c r="H11" s="339"/>
      <c r="I11" s="152"/>
      <c r="J11" s="152"/>
      <c r="K11" s="152"/>
      <c r="L11" s="291" t="s">
        <v>1129</v>
      </c>
      <c r="M11" s="291" t="s">
        <v>1130</v>
      </c>
      <c r="N11" s="152" t="s">
        <v>1131</v>
      </c>
      <c r="O11" s="152"/>
      <c r="P11" s="246" t="s">
        <v>1100</v>
      </c>
      <c r="Q11" s="246" t="s">
        <v>1132</v>
      </c>
      <c r="R11" s="246" t="s">
        <v>1133</v>
      </c>
      <c r="S11" s="246" t="s">
        <v>1134</v>
      </c>
      <c r="T11" s="246"/>
      <c r="U11" s="246"/>
      <c r="V11" s="246"/>
      <c r="W11" s="246"/>
      <c r="X11" s="246"/>
      <c r="Y11" s="246"/>
      <c r="Z11" s="292"/>
      <c r="AA11" s="293"/>
      <c r="AB11" s="152" t="s">
        <v>1135</v>
      </c>
      <c r="AC11" s="152"/>
      <c r="AD11" s="84" t="s">
        <v>1136</v>
      </c>
      <c r="AE11" s="83"/>
      <c r="AF11" s="290"/>
      <c r="AG11" s="152"/>
      <c r="AH11" s="152"/>
      <c r="AI11" s="290"/>
      <c r="AJ11" s="152"/>
      <c r="AK11" s="152"/>
      <c r="BG11" s="79">
        <v>24</v>
      </c>
    </row>
    <row customHeight="1" ht="35.699999999999996">
      <c r="E12" s="101"/>
      <c r="F12" s="326"/>
      <c r="G12" s="618"/>
      <c r="H12" s="642"/>
      <c r="I12" s="152" t="s">
        <v>88</v>
      </c>
      <c r="J12" s="152" t="s">
        <v>1137</v>
      </c>
      <c r="K12" s="152"/>
      <c r="L12" s="157"/>
      <c r="M12" s="157"/>
      <c r="N12" s="152"/>
      <c r="O12" s="152"/>
      <c r="P12" s="246"/>
      <c r="Q12" s="246"/>
      <c r="R12" s="246"/>
      <c r="S12" s="246" t="s">
        <v>85</v>
      </c>
      <c r="T12" s="246" t="s">
        <v>86</v>
      </c>
      <c r="U12" s="246" t="s">
        <v>84</v>
      </c>
      <c r="V12" s="246" t="s">
        <v>1138</v>
      </c>
      <c r="W12" s="246" t="s">
        <v>84</v>
      </c>
      <c r="X12" s="246" t="s">
        <v>1139</v>
      </c>
      <c r="Y12" s="246" t="s">
        <v>1140</v>
      </c>
      <c r="Z12" s="294"/>
      <c r="AA12" s="295"/>
      <c r="AB12" s="152" t="s">
        <v>1141</v>
      </c>
      <c r="AC12" s="152" t="s">
        <v>1142</v>
      </c>
      <c r="AD12" s="152" t="s">
        <v>1141</v>
      </c>
      <c r="AE12" s="152" t="s">
        <v>1142</v>
      </c>
      <c r="AF12" s="157"/>
      <c r="AG12" s="152" t="s">
        <v>1143</v>
      </c>
      <c r="AH12" s="152" t="s">
        <v>1144</v>
      </c>
      <c r="AI12" s="157"/>
      <c r="AJ12" s="152" t="s">
        <v>1143</v>
      </c>
      <c r="AK12" s="152" t="s">
        <v>1144</v>
      </c>
      <c r="BG12" s="79">
        <v>34</v>
      </c>
    </row>
    <row customHeight="1" ht="1.05">
      <c r="E13" s="101"/>
      <c r="F13" s="101">
        <v>0</v>
      </c>
      <c r="G13" s="101"/>
      <c r="H13" s="101"/>
      <c r="I13" s="101"/>
      <c r="J13" s="101"/>
      <c r="AL13" s="833"/>
      <c r="BG13" s="79">
        <v>1</v>
      </c>
    </row>
    <row customHeight="1" ht="21">
      <c r="A14" s="0" t="s">
        <v>1113</v>
      </c>
      <c r="B14" s="0"/>
      <c r="C14" s="0"/>
      <c r="D14" s="0"/>
      <c r="E14" s="101" t="s">
        <v>22</v>
      </c>
      <c r="F14" s="1090" t="str">
        <f>INDEX(IP_MAIN_LIST_NAME_IP,MATCH(A14,IP_MAIN_LIST_IP_ID,0))&amp;" ("&amp;INDEX(IP_MAIN_START_DATE,MATCH(A14,IP_MAIN_LIST_IP_ID,0))&amp;"-"&amp;INDEX(IP_MAIN_END_DATE,MATCH(A14,IP_MAIN_LIST_IP_ID,0))&amp;")"</f>
        <v>Инвестиционная программа № 358 от 28.12.2019 ГУП СК "Ставрополькрайводоканал" в сфере водоснабжения и водоотведения в отношении систем водоснабжения и водоотведения на 2020-2028 годы (01.01.2020-31.12.2028)</v>
      </c>
      <c r="G14" s="1091"/>
      <c r="H14" s="1091"/>
      <c r="I14" s="1092"/>
      <c r="J14" s="1092"/>
      <c r="K14" s="1093"/>
      <c r="L14" s="1093"/>
      <c r="M14" s="1093"/>
      <c r="N14" s="1094"/>
      <c r="O14" s="1094"/>
      <c r="P14" s="1094"/>
      <c r="Q14" s="1094"/>
      <c r="R14" s="1094"/>
      <c r="S14" s="1094"/>
      <c r="T14" s="1094"/>
      <c r="U14" s="1094"/>
      <c r="V14" s="1094"/>
      <c r="W14" s="1094"/>
      <c r="X14" s="1094"/>
      <c r="Y14" s="1094"/>
      <c r="Z14" s="1094"/>
      <c r="AA14" s="1094"/>
      <c r="AB14" s="1094"/>
      <c r="AC14" s="1094"/>
      <c r="AD14" s="1094"/>
      <c r="AE14" s="1095"/>
      <c r="AF14" s="1093"/>
      <c r="AG14" s="1093"/>
      <c r="AH14" s="1093"/>
      <c r="AI14" s="1093"/>
      <c r="AJ14" s="1093"/>
      <c r="AK14" s="1093"/>
      <c r="AL14" s="845"/>
      <c r="AM14" s="0"/>
      <c r="AN14" s="0"/>
      <c r="AO14" s="0"/>
      <c r="AP14" s="0"/>
      <c r="AQ14" s="0"/>
      <c r="AR14" s="0"/>
      <c r="AS14" s="0"/>
      <c r="AT14" s="0"/>
      <c r="AU14" s="0"/>
      <c r="AV14" s="0"/>
      <c r="AW14" s="0"/>
      <c r="AX14" s="0"/>
      <c r="AY14" s="0"/>
      <c r="AZ14" s="0"/>
      <c r="BA14" s="0"/>
      <c r="BB14" s="0"/>
      <c r="BC14" s="0"/>
      <c r="BD14" s="0"/>
      <c r="BE14" s="0"/>
      <c r="BF14" s="0"/>
      <c r="BG14" s="0"/>
    </row>
    <row customHeight="1" ht="0.75">
      <c r="A15" s="0" t="s">
        <v>1113</v>
      </c>
      <c r="B15" s="0"/>
      <c r="C15" s="0"/>
      <c r="D15" s="0"/>
      <c r="E15" s="101"/>
      <c r="F15" s="164">
        <v>2020</v>
      </c>
      <c r="G15" s="221"/>
      <c r="H15" s="1096" t="s">
        <v>454</v>
      </c>
      <c r="I15" s="1097"/>
      <c r="J15" s="155"/>
      <c r="K15" s="155"/>
      <c r="L15" s="1098"/>
      <c r="M15" s="495"/>
      <c r="N15" s="1099"/>
      <c r="O15" s="1100"/>
      <c r="P15" s="1099"/>
      <c r="Q15" s="1099"/>
      <c r="R15" s="1099"/>
      <c r="S15" s="1099"/>
      <c r="T15" s="1099"/>
      <c r="U15" s="1099"/>
      <c r="V15" s="1099"/>
      <c r="W15" s="1099"/>
      <c r="X15" s="1099"/>
      <c r="Y15" s="1099"/>
      <c r="Z15" s="1099"/>
      <c r="AA15" s="1099"/>
      <c r="AB15" s="1099"/>
      <c r="AC15" s="1099"/>
      <c r="AD15" s="1099"/>
      <c r="AE15" s="1099"/>
      <c r="AF15" s="1101"/>
      <c r="AG15" s="1098"/>
      <c r="AH15" s="1098"/>
      <c r="AI15" s="1101"/>
      <c r="AJ15" s="1098"/>
      <c r="AK15" s="1098"/>
      <c r="AL15" s="845"/>
      <c r="AM15" s="0"/>
      <c r="AN15" s="0"/>
      <c r="AO15" s="0"/>
      <c r="AP15" s="0"/>
      <c r="AQ15" s="0"/>
      <c r="AR15" s="0"/>
      <c r="AS15" s="0"/>
      <c r="AT15" s="0"/>
      <c r="AU15" s="0"/>
      <c r="AV15" s="0"/>
      <c r="AW15" s="0"/>
      <c r="AX15" s="0"/>
      <c r="AY15" s="0"/>
      <c r="AZ15" s="0"/>
      <c r="BA15" s="0"/>
      <c r="BB15" s="0"/>
      <c r="BC15" s="0"/>
      <c r="BD15" s="0"/>
      <c r="BE15" s="0"/>
      <c r="BF15" s="0"/>
      <c r="BG15" s="0"/>
    </row>
    <row customHeight="1" ht="0.75">
      <c r="A16" s="0" t="s">
        <v>1113</v>
      </c>
      <c r="B16" s="0"/>
      <c r="C16" s="0"/>
      <c r="D16" s="0"/>
      <c r="E16" s="101"/>
      <c r="F16" s="164"/>
      <c r="G16" s="221"/>
      <c r="H16" s="1096"/>
      <c r="I16" s="1097"/>
      <c r="J16" s="155"/>
      <c r="K16" s="155"/>
      <c r="L16" s="1098"/>
      <c r="M16" s="495"/>
      <c r="N16" s="1102"/>
      <c r="O16" s="1103"/>
      <c r="P16" s="1104"/>
      <c r="Q16" s="155"/>
      <c r="R16" s="155"/>
      <c r="S16" s="155"/>
      <c r="T16" s="155"/>
      <c r="U16" s="155"/>
      <c r="V16" s="155"/>
      <c r="W16" s="155"/>
      <c r="X16" s="155"/>
      <c r="Y16" s="155"/>
      <c r="Z16" s="1105"/>
      <c r="AA16" s="1106"/>
      <c r="AB16" s="1106"/>
      <c r="AC16" s="1107"/>
      <c r="AD16" s="1107"/>
      <c r="AE16" s="1108"/>
      <c r="AF16" s="1101"/>
      <c r="AG16" s="1098"/>
      <c r="AH16" s="1098"/>
      <c r="AI16" s="1101"/>
      <c r="AJ16" s="1098"/>
      <c r="AK16" s="1098"/>
      <c r="AL16" s="845"/>
      <c r="AM16" s="0"/>
      <c r="AN16" s="0"/>
      <c r="AO16" s="0"/>
      <c r="AP16" s="0"/>
      <c r="AQ16" s="0"/>
      <c r="AR16" s="0"/>
      <c r="AS16" s="0"/>
      <c r="AT16" s="0"/>
      <c r="AU16" s="0"/>
      <c r="AV16" s="0"/>
      <c r="AW16" s="0"/>
      <c r="AX16" s="0"/>
      <c r="AY16" s="0"/>
      <c r="AZ16" s="0"/>
      <c r="BA16" s="0"/>
      <c r="BB16" s="0"/>
      <c r="BC16" s="0"/>
      <c r="BD16" s="0"/>
      <c r="BE16" s="0"/>
      <c r="BF16" s="0"/>
      <c r="BG16" s="0"/>
    </row>
    <row customHeight="1" ht="0.75">
      <c r="A17" s="0" t="s">
        <v>1113</v>
      </c>
      <c r="B17" s="0"/>
      <c r="C17" s="0"/>
      <c r="D17" s="0"/>
      <c r="E17" s="101"/>
      <c r="F17" s="164"/>
      <c r="G17" s="221"/>
      <c r="H17" s="1096"/>
      <c r="I17" s="1097"/>
      <c r="J17" s="155"/>
      <c r="K17" s="155"/>
      <c r="L17" s="1098"/>
      <c r="M17" s="495"/>
      <c r="N17" s="1102"/>
      <c r="O17" s="1103"/>
      <c r="P17" s="1109"/>
      <c r="Q17" s="155"/>
      <c r="R17" s="155"/>
      <c r="S17" s="155"/>
      <c r="T17" s="155"/>
      <c r="U17" s="155"/>
      <c r="V17" s="155"/>
      <c r="W17" s="155"/>
      <c r="X17" s="155"/>
      <c r="Y17" s="155"/>
      <c r="Z17" s="0"/>
      <c r="AA17" s="1103"/>
      <c r="AB17" s="1110"/>
      <c r="AC17" s="1111"/>
      <c r="AD17" s="1110"/>
      <c r="AE17" s="1111"/>
      <c r="AF17" s="1101"/>
      <c r="AG17" s="1098"/>
      <c r="AH17" s="1098"/>
      <c r="AI17" s="1101"/>
      <c r="AJ17" s="1098"/>
      <c r="AK17" s="1098"/>
      <c r="AL17" s="845"/>
      <c r="AM17" s="0"/>
      <c r="AN17" s="0"/>
      <c r="AO17" s="0"/>
      <c r="AP17" s="0"/>
      <c r="AQ17" s="0"/>
      <c r="AR17" s="0"/>
      <c r="AS17" s="0"/>
      <c r="AT17" s="0"/>
      <c r="AU17" s="0"/>
      <c r="AV17" s="0"/>
      <c r="AW17" s="0"/>
      <c r="AX17" s="0"/>
      <c r="AY17" s="0"/>
      <c r="AZ17" s="0"/>
      <c r="BA17" s="0"/>
      <c r="BB17" s="0"/>
      <c r="BC17" s="0"/>
      <c r="BD17" s="0"/>
      <c r="BE17" s="0"/>
      <c r="BF17" s="0"/>
      <c r="BG17" s="0"/>
    </row>
    <row customHeight="1" ht="0.75">
      <c r="A18" s="0" t="s">
        <v>1113</v>
      </c>
      <c r="B18" s="0"/>
      <c r="C18" s="0"/>
      <c r="D18" s="0"/>
      <c r="E18" s="101"/>
      <c r="F18" s="164"/>
      <c r="G18" s="221"/>
      <c r="H18" s="1096"/>
      <c r="I18" s="1097"/>
      <c r="J18" s="155"/>
      <c r="K18" s="155"/>
      <c r="L18" s="1098"/>
      <c r="M18" s="495"/>
      <c r="N18" s="1102"/>
      <c r="O18" s="1103"/>
      <c r="P18" s="1112"/>
      <c r="Q18" s="155"/>
      <c r="R18" s="155"/>
      <c r="S18" s="155"/>
      <c r="T18" s="155"/>
      <c r="U18" s="155"/>
      <c r="V18" s="155"/>
      <c r="W18" s="155"/>
      <c r="X18" s="155"/>
      <c r="Y18" s="155"/>
      <c r="Z18" s="1105"/>
      <c r="AA18" s="1106"/>
      <c r="AB18" s="1113"/>
      <c r="AC18" s="1107"/>
      <c r="AD18" s="1107"/>
      <c r="AE18" s="1114"/>
      <c r="AF18" s="1101"/>
      <c r="AG18" s="1098"/>
      <c r="AH18" s="1098"/>
      <c r="AI18" s="1101"/>
      <c r="AJ18" s="1098"/>
      <c r="AK18" s="1098"/>
      <c r="AL18" s="845"/>
      <c r="AM18" s="0"/>
      <c r="AN18" s="0"/>
      <c r="AO18" s="0"/>
      <c r="AP18" s="0"/>
      <c r="AQ18" s="0"/>
      <c r="AR18" s="0"/>
      <c r="AS18" s="0"/>
      <c r="AT18" s="0"/>
      <c r="AU18" s="0"/>
      <c r="AV18" s="0"/>
      <c r="AW18" s="0"/>
      <c r="AX18" s="0"/>
      <c r="AY18" s="0"/>
      <c r="AZ18" s="0"/>
      <c r="BA18" s="0"/>
      <c r="BB18" s="0"/>
      <c r="BC18" s="0"/>
      <c r="BD18" s="0"/>
      <c r="BE18" s="0"/>
      <c r="BF18" s="0"/>
      <c r="BG18" s="0"/>
    </row>
    <row customHeight="1" ht="0.75">
      <c r="A19" s="0" t="s">
        <v>1113</v>
      </c>
      <c r="B19" s="0"/>
      <c r="C19" s="0"/>
      <c r="D19" s="0"/>
      <c r="E19" s="101"/>
      <c r="F19" s="164"/>
      <c r="G19" s="221"/>
      <c r="H19" s="1096"/>
      <c r="I19" s="1097"/>
      <c r="J19" s="155"/>
      <c r="K19" s="155"/>
      <c r="L19" s="1098"/>
      <c r="M19" s="495"/>
      <c r="N19" s="1106"/>
      <c r="O19" s="1106"/>
      <c r="P19" s="1113"/>
      <c r="Q19" s="1106"/>
      <c r="R19" s="1106"/>
      <c r="S19" s="1106"/>
      <c r="T19" s="1106"/>
      <c r="U19" s="1106"/>
      <c r="V19" s="1106"/>
      <c r="W19" s="1106"/>
      <c r="X19" s="1106"/>
      <c r="Y19" s="1106"/>
      <c r="Z19" s="1106"/>
      <c r="AA19" s="1106"/>
      <c r="AB19" s="1106"/>
      <c r="AC19" s="1106"/>
      <c r="AD19" s="1106"/>
      <c r="AE19" s="1115"/>
      <c r="AF19" s="1101"/>
      <c r="AG19" s="1098"/>
      <c r="AH19" s="1098"/>
      <c r="AI19" s="1101"/>
      <c r="AJ19" s="1098"/>
      <c r="AK19" s="1098"/>
      <c r="AL19" s="845"/>
      <c r="AM19" s="0"/>
      <c r="AN19" s="0"/>
      <c r="AO19" s="0"/>
      <c r="AP19" s="0"/>
      <c r="AQ19" s="0"/>
      <c r="AR19" s="0"/>
      <c r="AS19" s="0"/>
      <c r="AT19" s="0"/>
      <c r="AU19" s="0"/>
      <c r="AV19" s="0"/>
      <c r="AW19" s="0"/>
      <c r="AX19" s="0"/>
      <c r="AY19" s="0"/>
      <c r="AZ19" s="0"/>
      <c r="BA19" s="0"/>
      <c r="BB19" s="0"/>
      <c r="BC19" s="0"/>
      <c r="BD19" s="0"/>
      <c r="BE19" s="0"/>
      <c r="BF19" s="0"/>
      <c r="BG19" s="0"/>
    </row>
    <row customHeight="1" ht="11.25">
      <c r="A20" s="0" t="s">
        <v>1113</v>
      </c>
      <c r="B20" s="0" t="s">
        <v>1145</v>
      </c>
      <c r="C20" s="0"/>
      <c r="D20" s="0"/>
      <c r="E20" s="101"/>
      <c r="F20" s="1121"/>
      <c r="G20" s="821" t="s">
        <v>102</v>
      </c>
      <c r="H20" s="221" t="s">
        <v>98</v>
      </c>
      <c r="I20" s="1143" t="s">
        <v>1146</v>
      </c>
      <c r="J20" s="366" t="s">
        <v>1147</v>
      </c>
      <c r="K20" s="422" t="s">
        <v>1148</v>
      </c>
      <c r="L20" s="214" t="s">
        <v>19</v>
      </c>
      <c r="M20" s="208"/>
      <c r="N20" s="1144"/>
      <c r="O20" s="1145" t="s">
        <v>454</v>
      </c>
      <c r="P20" s="1146"/>
      <c r="Q20" s="1146"/>
      <c r="R20" s="1146"/>
      <c r="S20" s="1146"/>
      <c r="T20" s="1146"/>
      <c r="U20" s="1146"/>
      <c r="V20" s="1146"/>
      <c r="W20" s="1146"/>
      <c r="X20" s="1146"/>
      <c r="Y20" s="1146"/>
      <c r="Z20" s="1146"/>
      <c r="AA20" s="1146"/>
      <c r="AB20" s="1146"/>
      <c r="AC20" s="1146"/>
      <c r="AD20" s="1146"/>
      <c r="AE20" s="1146"/>
      <c r="AF20" s="1147">
        <v>1</v>
      </c>
      <c r="AG20" s="1148" t="s">
        <v>1149</v>
      </c>
      <c r="AH20" s="1148" t="s">
        <v>1150</v>
      </c>
      <c r="AI20" s="1147">
        <v>1</v>
      </c>
      <c r="AJ20" s="1148" t="s">
        <v>1149</v>
      </c>
      <c r="AK20" s="1148" t="s">
        <v>1150</v>
      </c>
      <c r="AL20" s="845"/>
      <c r="AM20" s="0"/>
      <c r="AN20" s="0"/>
      <c r="AO20" s="0"/>
      <c r="AP20" s="0"/>
      <c r="AQ20" s="0"/>
      <c r="AR20" s="0"/>
      <c r="AS20" s="0"/>
      <c r="AT20" s="0"/>
      <c r="AU20" s="0"/>
      <c r="AV20" s="0"/>
      <c r="AW20" s="0"/>
      <c r="AX20" s="0"/>
      <c r="AY20" s="0"/>
      <c r="AZ20" s="0"/>
      <c r="BA20" s="0"/>
      <c r="BB20" s="0"/>
      <c r="BC20" s="0"/>
      <c r="BD20" s="0"/>
      <c r="BE20" s="0"/>
      <c r="BF20" s="0"/>
      <c r="BG20" s="0"/>
    </row>
    <row customHeight="1" ht="11.25">
      <c r="A21" s="0" t="s">
        <v>1113</v>
      </c>
      <c r="B21" s="0"/>
      <c r="C21" s="0"/>
      <c r="D21" s="0"/>
      <c r="E21" s="101"/>
      <c r="F21" s="1121"/>
      <c r="G21" s="1122"/>
      <c r="H21" s="221" t="s">
        <v>454</v>
      </c>
      <c r="I21" s="1143"/>
      <c r="J21" s="366"/>
      <c r="K21" s="422"/>
      <c r="L21" s="214"/>
      <c r="M21" s="208"/>
      <c r="N21" s="1125"/>
      <c r="O21" s="1142">
        <v>1</v>
      </c>
      <c r="P21" s="1127" t="s">
        <v>61</v>
      </c>
      <c r="Q21" s="1968" t="s">
        <v>1151</v>
      </c>
      <c r="R21" s="1969" t="s">
        <v>1152</v>
      </c>
      <c r="S21" s="1969" t="s">
        <v>123</v>
      </c>
      <c r="T21" s="1969" t="s">
        <v>123</v>
      </c>
      <c r="U21" s="1969" t="s">
        <v>124</v>
      </c>
      <c r="V21" s="1969" t="s">
        <v>1153</v>
      </c>
      <c r="W21" s="1969" t="s">
        <v>1154</v>
      </c>
      <c r="X21" s="1969" t="s">
        <v>1153</v>
      </c>
      <c r="Y21" s="1969" t="s">
        <v>1155</v>
      </c>
      <c r="Z21" s="1128"/>
      <c r="AA21" s="1129"/>
      <c r="AB21" s="1129"/>
      <c r="AC21" s="1130"/>
      <c r="AD21" s="1130"/>
      <c r="AE21" s="1149"/>
      <c r="AF21" s="1147"/>
      <c r="AG21" s="1148"/>
      <c r="AH21" s="1148"/>
      <c r="AI21" s="1147"/>
      <c r="AJ21" s="1148"/>
      <c r="AK21" s="1148"/>
      <c r="AL21" s="845"/>
      <c r="AM21" s="0"/>
      <c r="AN21" s="0"/>
      <c r="AO21" s="0"/>
      <c r="AP21" s="0"/>
      <c r="AQ21" s="0"/>
      <c r="AR21" s="0"/>
      <c r="AS21" s="0"/>
      <c r="AT21" s="0"/>
      <c r="AU21" s="0"/>
      <c r="AV21" s="0"/>
      <c r="AW21" s="0"/>
      <c r="AX21" s="0"/>
      <c r="AY21" s="0"/>
      <c r="AZ21" s="0"/>
      <c r="BA21" s="0"/>
      <c r="BB21" s="0"/>
      <c r="BC21" s="0"/>
      <c r="BD21" s="0"/>
      <c r="BE21" s="0"/>
      <c r="BF21" s="0"/>
      <c r="BG21" s="0"/>
    </row>
    <row customHeight="1" ht="11.25">
      <c r="A22" s="0" t="s">
        <v>1113</v>
      </c>
      <c r="B22" s="0"/>
      <c r="C22" s="0"/>
      <c r="D22" s="0"/>
      <c r="E22" s="101"/>
      <c r="F22" s="1121"/>
      <c r="G22" s="1122"/>
      <c r="H22" s="221" t="s">
        <v>454</v>
      </c>
      <c r="I22" s="1143"/>
      <c r="J22" s="366"/>
      <c r="K22" s="422"/>
      <c r="L22" s="214"/>
      <c r="M22" s="208"/>
      <c r="N22" s="1125"/>
      <c r="O22" s="1142"/>
      <c r="P22" s="1135"/>
      <c r="Q22" s="1968"/>
      <c r="R22" s="430"/>
      <c r="S22" s="1136"/>
      <c r="T22" s="430"/>
      <c r="U22" s="430"/>
      <c r="V22" s="430"/>
      <c r="W22" s="430"/>
      <c r="X22" s="430"/>
      <c r="Y22" s="430"/>
      <c r="Z22" s="0"/>
      <c r="AA22" s="1126">
        <v>1</v>
      </c>
      <c r="AB22" s="1137" t="s">
        <v>1156</v>
      </c>
      <c r="AC22" s="794">
        <v>252.15</v>
      </c>
      <c r="AD22" s="1137" t="str">
        <f>AB22</f>
        <v>     Прочие амортизационные отчисления</v>
      </c>
      <c r="AE22" s="794">
        <v>0</v>
      </c>
      <c r="AF22" s="1147"/>
      <c r="AG22" s="1148"/>
      <c r="AH22" s="1148"/>
      <c r="AI22" s="1147"/>
      <c r="AJ22" s="1148"/>
      <c r="AK22" s="1148"/>
      <c r="AL22" s="845"/>
      <c r="AM22" s="0"/>
      <c r="AN22" s="0"/>
      <c r="AO22" s="0"/>
      <c r="AP22" s="0"/>
      <c r="AQ22" s="0"/>
      <c r="AR22" s="0"/>
      <c r="AS22" s="0"/>
      <c r="AT22" s="0"/>
      <c r="AU22" s="0"/>
      <c r="AV22" s="0"/>
      <c r="AW22" s="0"/>
      <c r="AX22" s="0"/>
      <c r="AY22" s="0"/>
      <c r="AZ22" s="0"/>
      <c r="BA22" s="0"/>
      <c r="BB22" s="0"/>
      <c r="BC22" s="0"/>
      <c r="BD22" s="0"/>
      <c r="BE22" s="0"/>
      <c r="BF22" s="0"/>
      <c r="BG22" s="0"/>
    </row>
    <row customHeight="1" ht="11.25">
      <c r="A23" s="0" t="s">
        <v>1113</v>
      </c>
      <c r="B23" s="0"/>
      <c r="C23" s="0"/>
      <c r="D23" s="0"/>
      <c r="E23" s="101"/>
      <c r="F23" s="1122"/>
      <c r="G23" s="1122"/>
      <c r="H23" s="1122"/>
      <c r="I23" s="1122"/>
      <c r="J23" s="1122"/>
      <c r="K23" s="1122"/>
      <c r="L23" s="1122"/>
      <c r="M23" s="1122"/>
      <c r="N23" s="1122"/>
      <c r="O23" s="1122"/>
      <c r="P23" s="1122"/>
      <c r="Q23" s="1122"/>
      <c r="R23" s="1122"/>
      <c r="S23" s="1122"/>
      <c r="T23" s="1122"/>
      <c r="U23" s="1122"/>
      <c r="V23" s="1122"/>
      <c r="W23" s="1122"/>
      <c r="X23" s="1122"/>
      <c r="Y23" s="1122"/>
      <c r="Z23" s="821" t="s">
        <v>102</v>
      </c>
      <c r="AA23" s="1142" t="s">
        <v>101</v>
      </c>
      <c r="AB23" s="1137" t="s">
        <v>1157</v>
      </c>
      <c r="AC23" s="794">
        <v>8403.62</v>
      </c>
      <c r="AD23" s="1137" t="str">
        <f>AB23</f>
        <v>  Прочие собственные средства</v>
      </c>
      <c r="AE23" s="794">
        <v>0</v>
      </c>
      <c r="AF23" s="1124"/>
      <c r="AG23" s="1132"/>
      <c r="AH23" s="1132"/>
      <c r="AI23" s="1124"/>
      <c r="AJ23" s="1132"/>
      <c r="AK23" s="1133"/>
      <c r="AL23" s="845"/>
      <c r="AM23" s="0"/>
      <c r="AN23" s="0"/>
      <c r="AO23" s="0"/>
      <c r="AP23" s="0"/>
      <c r="AQ23" s="0"/>
      <c r="AR23" s="0"/>
      <c r="AS23" s="0"/>
      <c r="AT23" s="0"/>
      <c r="AU23" s="0"/>
      <c r="AV23" s="0"/>
      <c r="AW23" s="0"/>
      <c r="AX23" s="0"/>
      <c r="AY23" s="0"/>
      <c r="AZ23" s="0"/>
      <c r="BA23" s="0"/>
      <c r="BB23" s="0"/>
      <c r="BC23" s="0"/>
      <c r="BD23" s="0"/>
      <c r="BE23" s="0"/>
      <c r="BF23" s="0"/>
      <c r="BG23" s="0"/>
    </row>
    <row customHeight="1" ht="11.25">
      <c r="A24" s="0" t="s">
        <v>1113</v>
      </c>
      <c r="B24" s="0"/>
      <c r="C24" s="0"/>
      <c r="D24" s="0"/>
      <c r="E24" s="101"/>
      <c r="F24" s="1121"/>
      <c r="G24" s="1122"/>
      <c r="H24" s="221" t="s">
        <v>454</v>
      </c>
      <c r="I24" s="1143"/>
      <c r="J24" s="366"/>
      <c r="K24" s="422"/>
      <c r="L24" s="214"/>
      <c r="M24" s="208"/>
      <c r="N24" s="1125"/>
      <c r="O24" s="1142"/>
      <c r="P24" s="1139"/>
      <c r="Q24" s="1968"/>
      <c r="R24" s="430"/>
      <c r="S24" s="1136"/>
      <c r="T24" s="430"/>
      <c r="U24" s="430"/>
      <c r="V24" s="430"/>
      <c r="W24" s="430"/>
      <c r="X24" s="430"/>
      <c r="Y24" s="430"/>
      <c r="Z24" s="1128"/>
      <c r="AA24" s="1129"/>
      <c r="AB24" s="167" t="s">
        <v>1158</v>
      </c>
      <c r="AC24" s="1130"/>
      <c r="AD24" s="1130"/>
      <c r="AE24" s="1150"/>
      <c r="AF24" s="1147"/>
      <c r="AG24" s="1148"/>
      <c r="AH24" s="1148"/>
      <c r="AI24" s="1147"/>
      <c r="AJ24" s="1148"/>
      <c r="AK24" s="1148"/>
      <c r="AL24" s="845"/>
      <c r="AM24" s="0"/>
      <c r="AN24" s="0"/>
      <c r="AO24" s="0"/>
      <c r="AP24" s="0"/>
      <c r="AQ24" s="0"/>
      <c r="AR24" s="0"/>
      <c r="AS24" s="0"/>
      <c r="AT24" s="0"/>
      <c r="AU24" s="0"/>
      <c r="AV24" s="0"/>
      <c r="AW24" s="0"/>
      <c r="AX24" s="0"/>
      <c r="AY24" s="0"/>
      <c r="AZ24" s="0"/>
      <c r="BA24" s="0"/>
      <c r="BB24" s="0"/>
      <c r="BC24" s="0"/>
      <c r="BD24" s="0"/>
      <c r="BE24" s="0"/>
      <c r="BF24" s="0"/>
      <c r="BG24" s="0"/>
    </row>
    <row customHeight="1" ht="11.25">
      <c r="A25" s="0" t="s">
        <v>1113</v>
      </c>
      <c r="B25" s="0"/>
      <c r="C25" s="0"/>
      <c r="D25" s="0"/>
      <c r="E25" s="101"/>
      <c r="F25" s="1121"/>
      <c r="G25" s="1122"/>
      <c r="H25" s="221" t="s">
        <v>454</v>
      </c>
      <c r="I25" s="1143"/>
      <c r="J25" s="366"/>
      <c r="K25" s="422"/>
      <c r="L25" s="214"/>
      <c r="M25" s="208"/>
      <c r="N25" s="1128"/>
      <c r="O25" s="1129"/>
      <c r="P25" s="167" t="s">
        <v>1159</v>
      </c>
      <c r="Q25" s="1129"/>
      <c r="R25" s="1129"/>
      <c r="S25" s="1129"/>
      <c r="T25" s="1129"/>
      <c r="U25" s="1129"/>
      <c r="V25" s="1129"/>
      <c r="W25" s="1129"/>
      <c r="X25" s="1129"/>
      <c r="Y25" s="1129"/>
      <c r="Z25" s="1129"/>
      <c r="AA25" s="1129"/>
      <c r="AB25" s="1129"/>
      <c r="AC25" s="1129"/>
      <c r="AD25" s="1129"/>
      <c r="AE25" s="1151"/>
      <c r="AF25" s="1147"/>
      <c r="AG25" s="1148"/>
      <c r="AH25" s="1148"/>
      <c r="AI25" s="1147"/>
      <c r="AJ25" s="1148"/>
      <c r="AK25" s="1148"/>
      <c r="AL25" s="845"/>
      <c r="AM25" s="0"/>
      <c r="AN25" s="0"/>
      <c r="AO25" s="0"/>
      <c r="AP25" s="0"/>
      <c r="AQ25" s="0"/>
      <c r="AR25" s="0"/>
      <c r="AS25" s="0"/>
      <c r="AT25" s="0"/>
      <c r="AU25" s="0"/>
      <c r="AV25" s="0"/>
      <c r="AW25" s="0"/>
      <c r="AX25" s="0"/>
      <c r="AY25" s="0"/>
      <c r="AZ25" s="0"/>
      <c r="BA25" s="0"/>
      <c r="BB25" s="0"/>
      <c r="BC25" s="0"/>
      <c r="BD25" s="0"/>
      <c r="BE25" s="0"/>
      <c r="BF25" s="0"/>
      <c r="BG25" s="0"/>
    </row>
    <row customHeight="1" ht="11.25">
      <c r="A26" s="0" t="s">
        <v>1113</v>
      </c>
      <c r="B26" s="0" t="s">
        <v>1160</v>
      </c>
      <c r="C26" s="0"/>
      <c r="D26" s="0"/>
      <c r="E26" s="101"/>
      <c r="F26" s="1121"/>
      <c r="G26" s="821" t="s">
        <v>102</v>
      </c>
      <c r="H26" s="221" t="s">
        <v>101</v>
      </c>
      <c r="I26" s="1143" t="s">
        <v>1161</v>
      </c>
      <c r="J26" s="366" t="s">
        <v>1162</v>
      </c>
      <c r="K26" s="422" t="s">
        <v>1163</v>
      </c>
      <c r="L26" s="214" t="s">
        <v>19</v>
      </c>
      <c r="M26" s="208"/>
      <c r="N26" s="1144"/>
      <c r="O26" s="1145" t="s">
        <v>454</v>
      </c>
      <c r="P26" s="1146"/>
      <c r="Q26" s="1146"/>
      <c r="R26" s="1146"/>
      <c r="S26" s="1146"/>
      <c r="T26" s="1146"/>
      <c r="U26" s="1146"/>
      <c r="V26" s="1146"/>
      <c r="W26" s="1146"/>
      <c r="X26" s="1146"/>
      <c r="Y26" s="1146"/>
      <c r="Z26" s="1146"/>
      <c r="AA26" s="1146"/>
      <c r="AB26" s="1146"/>
      <c r="AC26" s="1146"/>
      <c r="AD26" s="1146"/>
      <c r="AE26" s="1146"/>
      <c r="AF26" s="1147">
        <v>1</v>
      </c>
      <c r="AG26" s="1148" t="s">
        <v>1149</v>
      </c>
      <c r="AH26" s="1148" t="s">
        <v>1150</v>
      </c>
      <c r="AI26" s="1147">
        <v>5</v>
      </c>
      <c r="AJ26" s="1148" t="s">
        <v>1149</v>
      </c>
      <c r="AK26" s="1148" t="s">
        <v>1164</v>
      </c>
      <c r="AL26" s="845"/>
      <c r="AM26" s="0"/>
      <c r="AN26" s="0"/>
      <c r="AO26" s="0"/>
      <c r="AP26" s="0"/>
      <c r="AQ26" s="0"/>
      <c r="AR26" s="0"/>
      <c r="AS26" s="0"/>
      <c r="AT26" s="0"/>
      <c r="AU26" s="0"/>
      <c r="AV26" s="0"/>
      <c r="AW26" s="0"/>
      <c r="AX26" s="0"/>
      <c r="AY26" s="0"/>
      <c r="AZ26" s="0"/>
      <c r="BA26" s="0"/>
      <c r="BB26" s="0"/>
      <c r="BC26" s="0"/>
      <c r="BD26" s="0"/>
      <c r="BE26" s="0"/>
      <c r="BF26" s="0"/>
      <c r="BG26" s="0"/>
    </row>
    <row customHeight="1" ht="11.25">
      <c r="A27" s="0" t="s">
        <v>1113</v>
      </c>
      <c r="B27" s="0"/>
      <c r="C27" s="0"/>
      <c r="D27" s="0"/>
      <c r="E27" s="101"/>
      <c r="F27" s="1121"/>
      <c r="G27" s="1122"/>
      <c r="H27" s="221" t="s">
        <v>98</v>
      </c>
      <c r="I27" s="1143"/>
      <c r="J27" s="366"/>
      <c r="K27" s="422"/>
      <c r="L27" s="214"/>
      <c r="M27" s="208"/>
      <c r="N27" s="1125"/>
      <c r="O27" s="1142">
        <v>1</v>
      </c>
      <c r="P27" s="1127" t="s">
        <v>19</v>
      </c>
      <c r="Q27" s="430" t="s">
        <v>22</v>
      </c>
      <c r="R27" s="430" t="s">
        <v>22</v>
      </c>
      <c r="S27" s="430" t="s">
        <v>22</v>
      </c>
      <c r="T27" s="430" t="s">
        <v>22</v>
      </c>
      <c r="U27" s="430" t="s">
        <v>22</v>
      </c>
      <c r="V27" s="430" t="s">
        <v>22</v>
      </c>
      <c r="W27" s="430" t="s">
        <v>22</v>
      </c>
      <c r="X27" s="430" t="s">
        <v>22</v>
      </c>
      <c r="Y27" s="430"/>
      <c r="Z27" s="1128"/>
      <c r="AA27" s="1129"/>
      <c r="AB27" s="1129"/>
      <c r="AC27" s="1130"/>
      <c r="AD27" s="1130"/>
      <c r="AE27" s="1149"/>
      <c r="AF27" s="1147"/>
      <c r="AG27" s="1148"/>
      <c r="AH27" s="1148"/>
      <c r="AI27" s="1147"/>
      <c r="AJ27" s="1148"/>
      <c r="AK27" s="1148"/>
      <c r="AL27" s="845"/>
      <c r="AM27" s="0"/>
      <c r="AN27" s="0"/>
      <c r="AO27" s="0"/>
      <c r="AP27" s="0"/>
      <c r="AQ27" s="0"/>
      <c r="AR27" s="0"/>
      <c r="AS27" s="0"/>
      <c r="AT27" s="0"/>
      <c r="AU27" s="0"/>
      <c r="AV27" s="0"/>
      <c r="AW27" s="0"/>
      <c r="AX27" s="0"/>
      <c r="AY27" s="0"/>
      <c r="AZ27" s="0"/>
      <c r="BA27" s="0"/>
      <c r="BB27" s="0"/>
      <c r="BC27" s="0"/>
      <c r="BD27" s="0"/>
      <c r="BE27" s="0"/>
      <c r="BF27" s="0"/>
      <c r="BG27" s="0"/>
    </row>
    <row customHeight="1" ht="11.25">
      <c r="A28" s="0" t="s">
        <v>1113</v>
      </c>
      <c r="B28" s="0"/>
      <c r="C28" s="0"/>
      <c r="D28" s="0"/>
      <c r="E28" s="101"/>
      <c r="F28" s="1121"/>
      <c r="G28" s="1122"/>
      <c r="H28" s="221" t="s">
        <v>98</v>
      </c>
      <c r="I28" s="1143"/>
      <c r="J28" s="366"/>
      <c r="K28" s="422"/>
      <c r="L28" s="214"/>
      <c r="M28" s="208"/>
      <c r="N28" s="1125"/>
      <c r="O28" s="1142"/>
      <c r="P28" s="1135"/>
      <c r="Q28" s="430"/>
      <c r="R28" s="430"/>
      <c r="S28" s="1136"/>
      <c r="T28" s="430"/>
      <c r="U28" s="430"/>
      <c r="V28" s="430"/>
      <c r="W28" s="430"/>
      <c r="X28" s="430"/>
      <c r="Y28" s="430"/>
      <c r="Z28" s="0"/>
      <c r="AA28" s="1126">
        <v>1</v>
      </c>
      <c r="AB28" s="1137" t="s">
        <v>1165</v>
      </c>
      <c r="AC28" s="794">
        <v>1866.12</v>
      </c>
      <c r="AD28" s="1137" t="str">
        <f>AB28</f>
        <v>  Прибыль направляемая на инвестиции</v>
      </c>
      <c r="AE28" s="794">
        <v>0</v>
      </c>
      <c r="AF28" s="1147"/>
      <c r="AG28" s="1148"/>
      <c r="AH28" s="1148"/>
      <c r="AI28" s="1147"/>
      <c r="AJ28" s="1148"/>
      <c r="AK28" s="1148"/>
      <c r="AL28" s="845"/>
      <c r="AM28" s="0"/>
      <c r="AN28" s="0"/>
      <c r="AO28" s="0"/>
      <c r="AP28" s="0"/>
      <c r="AQ28" s="0"/>
      <c r="AR28" s="0"/>
      <c r="AS28" s="0"/>
      <c r="AT28" s="0"/>
      <c r="AU28" s="0"/>
      <c r="AV28" s="0"/>
      <c r="AW28" s="0"/>
      <c r="AX28" s="0"/>
      <c r="AY28" s="0"/>
      <c r="AZ28" s="0"/>
      <c r="BA28" s="0"/>
      <c r="BB28" s="0"/>
      <c r="BC28" s="0"/>
      <c r="BD28" s="0"/>
      <c r="BE28" s="0"/>
      <c r="BF28" s="0"/>
      <c r="BG28" s="0"/>
    </row>
    <row customHeight="1" ht="11.25">
      <c r="A29" s="0" t="s">
        <v>1113</v>
      </c>
      <c r="B29" s="0"/>
      <c r="C29" s="0"/>
      <c r="D29" s="0"/>
      <c r="E29" s="101"/>
      <c r="F29" s="1122"/>
      <c r="G29" s="1122"/>
      <c r="H29" s="1122"/>
      <c r="I29" s="1122"/>
      <c r="J29" s="1122"/>
      <c r="K29" s="1122"/>
      <c r="L29" s="1122"/>
      <c r="M29" s="1122"/>
      <c r="N29" s="1122"/>
      <c r="O29" s="1122"/>
      <c r="P29" s="1122"/>
      <c r="Q29" s="1122"/>
      <c r="R29" s="1122"/>
      <c r="S29" s="1122"/>
      <c r="T29" s="1122"/>
      <c r="U29" s="1122"/>
      <c r="V29" s="1122"/>
      <c r="W29" s="1122"/>
      <c r="X29" s="1122"/>
      <c r="Y29" s="1122"/>
      <c r="Z29" s="821" t="s">
        <v>102</v>
      </c>
      <c r="AA29" s="1142" t="s">
        <v>101</v>
      </c>
      <c r="AB29" s="1137" t="s">
        <v>1166</v>
      </c>
      <c r="AC29" s="794">
        <v>2178.76</v>
      </c>
      <c r="AD29" s="1137" t="str">
        <f>AB29</f>
        <v>  Средства, полученные за счет платы за подключение (технологическое присоединение)</v>
      </c>
      <c r="AE29" s="794">
        <v>0</v>
      </c>
      <c r="AF29" s="1124"/>
      <c r="AG29" s="1132"/>
      <c r="AH29" s="1132"/>
      <c r="AI29" s="1124"/>
      <c r="AJ29" s="1132"/>
      <c r="AK29" s="1133"/>
      <c r="AL29" s="845"/>
      <c r="AM29" s="0"/>
      <c r="AN29" s="0"/>
      <c r="AO29" s="0"/>
      <c r="AP29" s="0"/>
      <c r="AQ29" s="0"/>
      <c r="AR29" s="0"/>
      <c r="AS29" s="0"/>
      <c r="AT29" s="0"/>
      <c r="AU29" s="0"/>
      <c r="AV29" s="0"/>
      <c r="AW29" s="0"/>
      <c r="AX29" s="0"/>
      <c r="AY29" s="0"/>
      <c r="AZ29" s="0"/>
      <c r="BA29" s="0"/>
      <c r="BB29" s="0"/>
      <c r="BC29" s="0"/>
      <c r="BD29" s="0"/>
      <c r="BE29" s="0"/>
      <c r="BF29" s="0"/>
      <c r="BG29" s="0"/>
    </row>
    <row customHeight="1" ht="11.25">
      <c r="A30" s="0" t="s">
        <v>1113</v>
      </c>
      <c r="B30" s="0"/>
      <c r="C30" s="0"/>
      <c r="D30" s="0"/>
      <c r="E30" s="101"/>
      <c r="F30" s="1121"/>
      <c r="G30" s="1122"/>
      <c r="H30" s="221" t="s">
        <v>98</v>
      </c>
      <c r="I30" s="1143"/>
      <c r="J30" s="366"/>
      <c r="K30" s="422"/>
      <c r="L30" s="214"/>
      <c r="M30" s="208"/>
      <c r="N30" s="1125"/>
      <c r="O30" s="1142"/>
      <c r="P30" s="1139"/>
      <c r="Q30" s="430"/>
      <c r="R30" s="430"/>
      <c r="S30" s="1136"/>
      <c r="T30" s="430"/>
      <c r="U30" s="430"/>
      <c r="V30" s="430"/>
      <c r="W30" s="430"/>
      <c r="X30" s="430"/>
      <c r="Y30" s="430"/>
      <c r="Z30" s="1128"/>
      <c r="AA30" s="1129"/>
      <c r="AB30" s="167" t="s">
        <v>1158</v>
      </c>
      <c r="AC30" s="1130"/>
      <c r="AD30" s="1130"/>
      <c r="AE30" s="1150"/>
      <c r="AF30" s="1147"/>
      <c r="AG30" s="1148"/>
      <c r="AH30" s="1148"/>
      <c r="AI30" s="1147"/>
      <c r="AJ30" s="1148"/>
      <c r="AK30" s="1148"/>
      <c r="AL30" s="845"/>
      <c r="AM30" s="0"/>
      <c r="AN30" s="0"/>
      <c r="AO30" s="0"/>
      <c r="AP30" s="0"/>
      <c r="AQ30" s="0"/>
      <c r="AR30" s="0"/>
      <c r="AS30" s="0"/>
      <c r="AT30" s="0"/>
      <c r="AU30" s="0"/>
      <c r="AV30" s="0"/>
      <c r="AW30" s="0"/>
      <c r="AX30" s="0"/>
      <c r="AY30" s="0"/>
      <c r="AZ30" s="0"/>
      <c r="BA30" s="0"/>
      <c r="BB30" s="0"/>
      <c r="BC30" s="0"/>
      <c r="BD30" s="0"/>
      <c r="BE30" s="0"/>
      <c r="BF30" s="0"/>
      <c r="BG30" s="0"/>
    </row>
    <row customHeight="1" ht="11.25">
      <c r="A31" s="0" t="s">
        <v>1113</v>
      </c>
      <c r="B31" s="0"/>
      <c r="C31" s="0"/>
      <c r="D31" s="0"/>
      <c r="E31" s="101"/>
      <c r="F31" s="1121"/>
      <c r="G31" s="1122"/>
      <c r="H31" s="221" t="s">
        <v>98</v>
      </c>
      <c r="I31" s="1143"/>
      <c r="J31" s="366"/>
      <c r="K31" s="422"/>
      <c r="L31" s="214"/>
      <c r="M31" s="208"/>
      <c r="N31" s="1128"/>
      <c r="O31" s="1129"/>
      <c r="P31" s="167" t="s">
        <v>1159</v>
      </c>
      <c r="Q31" s="1129"/>
      <c r="R31" s="1129"/>
      <c r="S31" s="1129"/>
      <c r="T31" s="1129"/>
      <c r="U31" s="1129"/>
      <c r="V31" s="1129"/>
      <c r="W31" s="1129"/>
      <c r="X31" s="1129"/>
      <c r="Y31" s="1129"/>
      <c r="Z31" s="1129"/>
      <c r="AA31" s="1129"/>
      <c r="AB31" s="1129"/>
      <c r="AC31" s="1129"/>
      <c r="AD31" s="1129"/>
      <c r="AE31" s="1151"/>
      <c r="AF31" s="1147"/>
      <c r="AG31" s="1148"/>
      <c r="AH31" s="1148"/>
      <c r="AI31" s="1147"/>
      <c r="AJ31" s="1148"/>
      <c r="AK31" s="1148"/>
      <c r="AL31" s="845"/>
      <c r="AM31" s="0"/>
      <c r="AN31" s="0"/>
      <c r="AO31" s="0"/>
      <c r="AP31" s="0"/>
      <c r="AQ31" s="0"/>
      <c r="AR31" s="0"/>
      <c r="AS31" s="0"/>
      <c r="AT31" s="0"/>
      <c r="AU31" s="0"/>
      <c r="AV31" s="0"/>
      <c r="AW31" s="0"/>
      <c r="AX31" s="0"/>
      <c r="AY31" s="0"/>
      <c r="AZ31" s="0"/>
      <c r="BA31" s="0"/>
      <c r="BB31" s="0"/>
      <c r="BC31" s="0"/>
      <c r="BD31" s="0"/>
      <c r="BE31" s="0"/>
      <c r="BF31" s="0"/>
      <c r="BG31" s="0"/>
    </row>
    <row customHeight="1" ht="11.25">
      <c r="A32" s="0" t="s">
        <v>1113</v>
      </c>
      <c r="B32" s="0" t="s">
        <v>1160</v>
      </c>
      <c r="C32" s="0"/>
      <c r="D32" s="0"/>
      <c r="E32" s="101"/>
      <c r="F32" s="1121"/>
      <c r="G32" s="821" t="s">
        <v>102</v>
      </c>
      <c r="H32" s="221" t="s">
        <v>89</v>
      </c>
      <c r="I32" s="1143" t="s">
        <v>1161</v>
      </c>
      <c r="J32" s="366" t="s">
        <v>1167</v>
      </c>
      <c r="K32" s="422" t="s">
        <v>1168</v>
      </c>
      <c r="L32" s="214" t="s">
        <v>19</v>
      </c>
      <c r="M32" s="208"/>
      <c r="N32" s="1144"/>
      <c r="O32" s="1145" t="s">
        <v>454</v>
      </c>
      <c r="P32" s="1146"/>
      <c r="Q32" s="1146"/>
      <c r="R32" s="1146"/>
      <c r="S32" s="1146"/>
      <c r="T32" s="1146"/>
      <c r="U32" s="1146"/>
      <c r="V32" s="1146"/>
      <c r="W32" s="1146"/>
      <c r="X32" s="1146"/>
      <c r="Y32" s="1146"/>
      <c r="Z32" s="1146"/>
      <c r="AA32" s="1146"/>
      <c r="AB32" s="1146"/>
      <c r="AC32" s="1146"/>
      <c r="AD32" s="1146"/>
      <c r="AE32" s="1146"/>
      <c r="AF32" s="1147">
        <v>1</v>
      </c>
      <c r="AG32" s="1148" t="s">
        <v>1149</v>
      </c>
      <c r="AH32" s="1148" t="s">
        <v>1150</v>
      </c>
      <c r="AI32" s="1147">
        <v>2</v>
      </c>
      <c r="AJ32" s="1148" t="s">
        <v>1149</v>
      </c>
      <c r="AK32" s="1148" t="s">
        <v>1169</v>
      </c>
      <c r="AL32" s="845"/>
      <c r="AM32" s="0"/>
      <c r="AN32" s="0"/>
      <c r="AO32" s="0"/>
      <c r="AP32" s="0"/>
      <c r="AQ32" s="0"/>
      <c r="AR32" s="0"/>
      <c r="AS32" s="0"/>
      <c r="AT32" s="0"/>
      <c r="AU32" s="0"/>
      <c r="AV32" s="0"/>
      <c r="AW32" s="0"/>
      <c r="AX32" s="0"/>
      <c r="AY32" s="0"/>
      <c r="AZ32" s="0"/>
      <c r="BA32" s="0"/>
      <c r="BB32" s="0"/>
      <c r="BC32" s="0"/>
      <c r="BD32" s="0"/>
      <c r="BE32" s="0"/>
      <c r="BF32" s="0"/>
      <c r="BG32" s="0"/>
    </row>
    <row customHeight="1" ht="11.25">
      <c r="A33" s="0" t="s">
        <v>1113</v>
      </c>
      <c r="B33" s="0"/>
      <c r="C33" s="0"/>
      <c r="D33" s="0"/>
      <c r="E33" s="101"/>
      <c r="F33" s="1121"/>
      <c r="G33" s="1122"/>
      <c r="H33" s="221" t="s">
        <v>101</v>
      </c>
      <c r="I33" s="1143"/>
      <c r="J33" s="366"/>
      <c r="K33" s="422"/>
      <c r="L33" s="214"/>
      <c r="M33" s="208"/>
      <c r="N33" s="1125"/>
      <c r="O33" s="1142">
        <v>1</v>
      </c>
      <c r="P33" s="1127" t="s">
        <v>61</v>
      </c>
      <c r="Q33" s="1968" t="s">
        <v>1170</v>
      </c>
      <c r="R33" s="1969" t="s">
        <v>1152</v>
      </c>
      <c r="S33" s="1969" t="s">
        <v>1171</v>
      </c>
      <c r="T33" s="1969" t="s">
        <v>1171</v>
      </c>
      <c r="U33" s="1969" t="s">
        <v>1172</v>
      </c>
      <c r="V33" s="1969" t="s">
        <v>1173</v>
      </c>
      <c r="W33" s="1969" t="s">
        <v>1174</v>
      </c>
      <c r="X33" s="1969" t="s">
        <v>1175</v>
      </c>
      <c r="Y33" s="1969" t="s">
        <v>1155</v>
      </c>
      <c r="Z33" s="1128"/>
      <c r="AA33" s="1129"/>
      <c r="AB33" s="1129"/>
      <c r="AC33" s="1130"/>
      <c r="AD33" s="1130"/>
      <c r="AE33" s="1149"/>
      <c r="AF33" s="1147"/>
      <c r="AG33" s="1148"/>
      <c r="AH33" s="1148"/>
      <c r="AI33" s="1147"/>
      <c r="AJ33" s="1148"/>
      <c r="AK33" s="1148"/>
      <c r="AL33" s="845"/>
      <c r="AM33" s="0"/>
      <c r="AN33" s="0"/>
      <c r="AO33" s="0"/>
      <c r="AP33" s="0"/>
      <c r="AQ33" s="0"/>
      <c r="AR33" s="0"/>
      <c r="AS33" s="0"/>
      <c r="AT33" s="0"/>
      <c r="AU33" s="0"/>
      <c r="AV33" s="0"/>
      <c r="AW33" s="0"/>
      <c r="AX33" s="0"/>
      <c r="AY33" s="0"/>
      <c r="AZ33" s="0"/>
      <c r="BA33" s="0"/>
      <c r="BB33" s="0"/>
      <c r="BC33" s="0"/>
      <c r="BD33" s="0"/>
      <c r="BE33" s="0"/>
      <c r="BF33" s="0"/>
      <c r="BG33" s="0"/>
    </row>
    <row customHeight="1" ht="11.25">
      <c r="A34" s="0" t="s">
        <v>1113</v>
      </c>
      <c r="B34" s="0"/>
      <c r="C34" s="0"/>
      <c r="D34" s="0"/>
      <c r="E34" s="101"/>
      <c r="F34" s="1121"/>
      <c r="G34" s="1122"/>
      <c r="H34" s="221" t="s">
        <v>101</v>
      </c>
      <c r="I34" s="1143"/>
      <c r="J34" s="366"/>
      <c r="K34" s="422"/>
      <c r="L34" s="214"/>
      <c r="M34" s="208"/>
      <c r="N34" s="1125"/>
      <c r="O34" s="1142"/>
      <c r="P34" s="1135"/>
      <c r="Q34" s="1968"/>
      <c r="R34" s="430"/>
      <c r="S34" s="1136"/>
      <c r="T34" s="430"/>
      <c r="U34" s="430"/>
      <c r="V34" s="430"/>
      <c r="W34" s="430"/>
      <c r="X34" s="430"/>
      <c r="Y34" s="430"/>
      <c r="Z34" s="0"/>
      <c r="AA34" s="1126">
        <v>1</v>
      </c>
      <c r="AB34" s="1137" t="s">
        <v>1166</v>
      </c>
      <c r="AC34" s="794">
        <v>817.06</v>
      </c>
      <c r="AD34" s="1137" t="str">
        <f>AB34</f>
        <v>  Средства, полученные за счет платы за подключение (технологическое присоединение)</v>
      </c>
      <c r="AE34" s="794">
        <v>0</v>
      </c>
      <c r="AF34" s="1147"/>
      <c r="AG34" s="1148"/>
      <c r="AH34" s="1148"/>
      <c r="AI34" s="1147"/>
      <c r="AJ34" s="1148"/>
      <c r="AK34" s="1148"/>
      <c r="AL34" s="845"/>
      <c r="AM34" s="0"/>
      <c r="AN34" s="0"/>
      <c r="AO34" s="0"/>
      <c r="AP34" s="0"/>
      <c r="AQ34" s="0"/>
      <c r="AR34" s="0"/>
      <c r="AS34" s="0"/>
      <c r="AT34" s="0"/>
      <c r="AU34" s="0"/>
      <c r="AV34" s="0"/>
      <c r="AW34" s="0"/>
      <c r="AX34" s="0"/>
      <c r="AY34" s="0"/>
      <c r="AZ34" s="0"/>
      <c r="BA34" s="0"/>
      <c r="BB34" s="0"/>
      <c r="BC34" s="0"/>
      <c r="BD34" s="0"/>
      <c r="BE34" s="0"/>
      <c r="BF34" s="0"/>
      <c r="BG34" s="0"/>
    </row>
    <row customHeight="1" ht="11.25">
      <c r="A35" s="0" t="s">
        <v>1113</v>
      </c>
      <c r="B35" s="0"/>
      <c r="C35" s="0"/>
      <c r="D35" s="0"/>
      <c r="E35" s="101"/>
      <c r="F35" s="1121"/>
      <c r="G35" s="1122"/>
      <c r="H35" s="221" t="s">
        <v>101</v>
      </c>
      <c r="I35" s="1143"/>
      <c r="J35" s="366"/>
      <c r="K35" s="422"/>
      <c r="L35" s="214"/>
      <c r="M35" s="208"/>
      <c r="N35" s="1125"/>
      <c r="O35" s="1142"/>
      <c r="P35" s="1139"/>
      <c r="Q35" s="1968"/>
      <c r="R35" s="430"/>
      <c r="S35" s="1136"/>
      <c r="T35" s="430"/>
      <c r="U35" s="430"/>
      <c r="V35" s="430"/>
      <c r="W35" s="430"/>
      <c r="X35" s="430"/>
      <c r="Y35" s="430"/>
      <c r="Z35" s="1128"/>
      <c r="AA35" s="1129"/>
      <c r="AB35" s="167" t="s">
        <v>1158</v>
      </c>
      <c r="AC35" s="1130"/>
      <c r="AD35" s="1130"/>
      <c r="AE35" s="1150"/>
      <c r="AF35" s="1147"/>
      <c r="AG35" s="1148"/>
      <c r="AH35" s="1148"/>
      <c r="AI35" s="1147"/>
      <c r="AJ35" s="1148"/>
      <c r="AK35" s="1148"/>
      <c r="AL35" s="845"/>
      <c r="AM35" s="0"/>
      <c r="AN35" s="0"/>
      <c r="AO35" s="0"/>
      <c r="AP35" s="0"/>
      <c r="AQ35" s="0"/>
      <c r="AR35" s="0"/>
      <c r="AS35" s="0"/>
      <c r="AT35" s="0"/>
      <c r="AU35" s="0"/>
      <c r="AV35" s="0"/>
      <c r="AW35" s="0"/>
      <c r="AX35" s="0"/>
      <c r="AY35" s="0"/>
      <c r="AZ35" s="0"/>
      <c r="BA35" s="0"/>
      <c r="BB35" s="0"/>
      <c r="BC35" s="0"/>
      <c r="BD35" s="0"/>
      <c r="BE35" s="0"/>
      <c r="BF35" s="0"/>
      <c r="BG35" s="0"/>
    </row>
    <row customHeight="1" ht="11.25">
      <c r="A36" s="0" t="s">
        <v>1113</v>
      </c>
      <c r="B36" s="0"/>
      <c r="C36" s="0"/>
      <c r="D36" s="0"/>
      <c r="E36" s="101"/>
      <c r="F36" s="1121"/>
      <c r="G36" s="1122"/>
      <c r="H36" s="221" t="s">
        <v>101</v>
      </c>
      <c r="I36" s="1143"/>
      <c r="J36" s="366"/>
      <c r="K36" s="422"/>
      <c r="L36" s="214"/>
      <c r="M36" s="208"/>
      <c r="N36" s="1128"/>
      <c r="O36" s="1129"/>
      <c r="P36" s="167" t="s">
        <v>1159</v>
      </c>
      <c r="Q36" s="1129"/>
      <c r="R36" s="1129"/>
      <c r="S36" s="1129"/>
      <c r="T36" s="1129"/>
      <c r="U36" s="1129"/>
      <c r="V36" s="1129"/>
      <c r="W36" s="1129"/>
      <c r="X36" s="1129"/>
      <c r="Y36" s="1129"/>
      <c r="Z36" s="1129"/>
      <c r="AA36" s="1129"/>
      <c r="AB36" s="1129"/>
      <c r="AC36" s="1129"/>
      <c r="AD36" s="1129"/>
      <c r="AE36" s="1151"/>
      <c r="AF36" s="1147"/>
      <c r="AG36" s="1148"/>
      <c r="AH36" s="1148"/>
      <c r="AI36" s="1147"/>
      <c r="AJ36" s="1148"/>
      <c r="AK36" s="1148"/>
      <c r="AL36" s="845"/>
      <c r="AM36" s="0"/>
      <c r="AN36" s="0"/>
      <c r="AO36" s="0"/>
      <c r="AP36" s="0"/>
      <c r="AQ36" s="0"/>
      <c r="AR36" s="0"/>
      <c r="AS36" s="0"/>
      <c r="AT36" s="0"/>
      <c r="AU36" s="0"/>
      <c r="AV36" s="0"/>
      <c r="AW36" s="0"/>
      <c r="AX36" s="0"/>
      <c r="AY36" s="0"/>
      <c r="AZ36" s="0"/>
      <c r="BA36" s="0"/>
      <c r="BB36" s="0"/>
      <c r="BC36" s="0"/>
      <c r="BD36" s="0"/>
      <c r="BE36" s="0"/>
      <c r="BF36" s="0"/>
      <c r="BG36" s="0"/>
    </row>
    <row customHeight="1" ht="12">
      <c r="A37" s="0" t="s">
        <v>1113</v>
      </c>
      <c r="B37" s="0"/>
      <c r="C37" s="0"/>
      <c r="D37" s="0"/>
      <c r="E37" s="101"/>
      <c r="F37" s="1116"/>
      <c r="G37" s="1117"/>
      <c r="H37" s="1117"/>
      <c r="I37" s="1118" t="s">
        <v>1176</v>
      </c>
      <c r="J37" s="1118"/>
      <c r="K37" s="1118"/>
      <c r="L37" s="1119"/>
      <c r="M37" s="1119"/>
      <c r="N37" s="1120"/>
      <c r="O37" s="1120"/>
      <c r="P37" s="1120"/>
      <c r="Q37" s="1120"/>
      <c r="R37" s="1120"/>
      <c r="S37" s="1120"/>
      <c r="T37" s="1120"/>
      <c r="U37" s="1120"/>
      <c r="V37" s="1120"/>
      <c r="W37" s="1120"/>
      <c r="X37" s="1120"/>
      <c r="Y37" s="1120"/>
      <c r="Z37" s="1120"/>
      <c r="AA37" s="1120"/>
      <c r="AB37" s="1120"/>
      <c r="AC37" s="1120"/>
      <c r="AD37" s="1120"/>
      <c r="AE37" s="1120"/>
      <c r="AF37" s="1120"/>
      <c r="AG37" s="1119"/>
      <c r="AH37" s="1119"/>
      <c r="AI37" s="1120"/>
      <c r="AJ37" s="1119"/>
      <c r="AK37" s="1120"/>
      <c r="AL37" s="845"/>
      <c r="AM37" s="0"/>
      <c r="AN37" s="0"/>
      <c r="AO37" s="0"/>
      <c r="AP37" s="0"/>
      <c r="AQ37" s="0"/>
      <c r="AR37" s="0"/>
      <c r="AS37" s="0"/>
      <c r="AT37" s="0"/>
      <c r="AU37" s="0"/>
      <c r="AV37" s="0"/>
      <c r="AW37" s="0"/>
      <c r="AX37" s="0"/>
      <c r="AY37" s="0"/>
      <c r="AZ37" s="0"/>
      <c r="BA37" s="0"/>
      <c r="BB37" s="0"/>
      <c r="BC37" s="0"/>
      <c r="BD37" s="0"/>
      <c r="BE37" s="0"/>
      <c r="BF37" s="0"/>
      <c r="BG37" s="0"/>
    </row>
    <row customHeight="1" ht="0.75">
      <c r="A38" s="0" t="s">
        <v>1113</v>
      </c>
      <c r="B38" s="0"/>
      <c r="C38" s="0"/>
      <c r="D38" s="0"/>
      <c r="E38" s="101"/>
      <c r="F38" s="164">
        <v>2021</v>
      </c>
      <c r="G38" s="221"/>
      <c r="H38" s="1096" t="s">
        <v>454</v>
      </c>
      <c r="I38" s="1097"/>
      <c r="J38" s="155"/>
      <c r="K38" s="155"/>
      <c r="L38" s="1098"/>
      <c r="M38" s="495"/>
      <c r="N38" s="1099"/>
      <c r="O38" s="1100"/>
      <c r="P38" s="1099"/>
      <c r="Q38" s="1099"/>
      <c r="R38" s="1099"/>
      <c r="S38" s="1099"/>
      <c r="T38" s="1099"/>
      <c r="U38" s="1099"/>
      <c r="V38" s="1099"/>
      <c r="W38" s="1099"/>
      <c r="X38" s="1099"/>
      <c r="Y38" s="1099"/>
      <c r="Z38" s="1099"/>
      <c r="AA38" s="1099"/>
      <c r="AB38" s="1099"/>
      <c r="AC38" s="1099"/>
      <c r="AD38" s="1099"/>
      <c r="AE38" s="1099"/>
      <c r="AF38" s="1101"/>
      <c r="AG38" s="1098"/>
      <c r="AH38" s="1098"/>
      <c r="AI38" s="1101"/>
      <c r="AJ38" s="1098"/>
      <c r="AK38" s="1098"/>
      <c r="AL38" s="845"/>
      <c r="AM38" s="0"/>
      <c r="AN38" s="0"/>
      <c r="AO38" s="0"/>
      <c r="AP38" s="0"/>
      <c r="AQ38" s="0"/>
      <c r="AR38" s="0"/>
      <c r="AS38" s="0"/>
      <c r="AT38" s="0"/>
      <c r="AU38" s="0"/>
      <c r="AV38" s="0"/>
      <c r="AW38" s="0"/>
      <c r="AX38" s="0"/>
      <c r="AY38" s="0"/>
      <c r="AZ38" s="0"/>
      <c r="BA38" s="0"/>
      <c r="BB38" s="0"/>
      <c r="BC38" s="0"/>
      <c r="BD38" s="0"/>
      <c r="BE38" s="0"/>
      <c r="BF38" s="0"/>
      <c r="BG38" s="0"/>
    </row>
    <row customHeight="1" ht="0.75">
      <c r="A39" s="0" t="s">
        <v>1113</v>
      </c>
      <c r="B39" s="0"/>
      <c r="C39" s="0"/>
      <c r="D39" s="0"/>
      <c r="E39" s="101"/>
      <c r="F39" s="164"/>
      <c r="G39" s="221"/>
      <c r="H39" s="1096"/>
      <c r="I39" s="1097"/>
      <c r="J39" s="155"/>
      <c r="K39" s="155"/>
      <c r="L39" s="1098"/>
      <c r="M39" s="495"/>
      <c r="N39" s="1102"/>
      <c r="O39" s="1103"/>
      <c r="P39" s="1104"/>
      <c r="Q39" s="155"/>
      <c r="R39" s="155"/>
      <c r="S39" s="155"/>
      <c r="T39" s="155"/>
      <c r="U39" s="155"/>
      <c r="V39" s="155"/>
      <c r="W39" s="155"/>
      <c r="X39" s="155"/>
      <c r="Y39" s="155"/>
      <c r="Z39" s="1105"/>
      <c r="AA39" s="1106"/>
      <c r="AB39" s="1106"/>
      <c r="AC39" s="1107"/>
      <c r="AD39" s="1107"/>
      <c r="AE39" s="1108"/>
      <c r="AF39" s="1101"/>
      <c r="AG39" s="1098"/>
      <c r="AH39" s="1098"/>
      <c r="AI39" s="1101"/>
      <c r="AJ39" s="1098"/>
      <c r="AK39" s="1098"/>
      <c r="AL39" s="845"/>
      <c r="AM39" s="0"/>
      <c r="AN39" s="0"/>
      <c r="AO39" s="0"/>
      <c r="AP39" s="0"/>
      <c r="AQ39" s="0"/>
      <c r="AR39" s="0"/>
      <c r="AS39" s="0"/>
      <c r="AT39" s="0"/>
      <c r="AU39" s="0"/>
      <c r="AV39" s="0"/>
      <c r="AW39" s="0"/>
      <c r="AX39" s="0"/>
      <c r="AY39" s="0"/>
      <c r="AZ39" s="0"/>
      <c r="BA39" s="0"/>
      <c r="BB39" s="0"/>
      <c r="BC39" s="0"/>
      <c r="BD39" s="0"/>
      <c r="BE39" s="0"/>
      <c r="BF39" s="0"/>
      <c r="BG39" s="0"/>
    </row>
    <row customHeight="1" ht="0.75">
      <c r="A40" s="0" t="s">
        <v>1113</v>
      </c>
      <c r="B40" s="0"/>
      <c r="C40" s="0"/>
      <c r="D40" s="0"/>
      <c r="E40" s="101"/>
      <c r="F40" s="164"/>
      <c r="G40" s="221"/>
      <c r="H40" s="1096"/>
      <c r="I40" s="1097"/>
      <c r="J40" s="155"/>
      <c r="K40" s="155"/>
      <c r="L40" s="1098"/>
      <c r="M40" s="495"/>
      <c r="N40" s="1102"/>
      <c r="O40" s="1103"/>
      <c r="P40" s="1109"/>
      <c r="Q40" s="155"/>
      <c r="R40" s="155"/>
      <c r="S40" s="155"/>
      <c r="T40" s="155"/>
      <c r="U40" s="155"/>
      <c r="V40" s="155"/>
      <c r="W40" s="155"/>
      <c r="X40" s="155"/>
      <c r="Y40" s="155"/>
      <c r="Z40" s="0"/>
      <c r="AA40" s="1103"/>
      <c r="AB40" s="1110"/>
      <c r="AC40" s="1111"/>
      <c r="AD40" s="1110"/>
      <c r="AE40" s="1111"/>
      <c r="AF40" s="1101"/>
      <c r="AG40" s="1098"/>
      <c r="AH40" s="1098"/>
      <c r="AI40" s="1101"/>
      <c r="AJ40" s="1098"/>
      <c r="AK40" s="1098"/>
      <c r="AL40" s="845"/>
      <c r="AM40" s="0"/>
      <c r="AN40" s="0"/>
      <c r="AO40" s="0"/>
      <c r="AP40" s="0"/>
      <c r="AQ40" s="0"/>
      <c r="AR40" s="0"/>
      <c r="AS40" s="0"/>
      <c r="AT40" s="0"/>
      <c r="AU40" s="0"/>
      <c r="AV40" s="0"/>
      <c r="AW40" s="0"/>
      <c r="AX40" s="0"/>
      <c r="AY40" s="0"/>
      <c r="AZ40" s="0"/>
      <c r="BA40" s="0"/>
      <c r="BB40" s="0"/>
      <c r="BC40" s="0"/>
      <c r="BD40" s="0"/>
      <c r="BE40" s="0"/>
      <c r="BF40" s="0"/>
      <c r="BG40" s="0"/>
    </row>
    <row customHeight="1" ht="0.75">
      <c r="A41" s="0" t="s">
        <v>1113</v>
      </c>
      <c r="B41" s="0"/>
      <c r="C41" s="0"/>
      <c r="D41" s="0"/>
      <c r="E41" s="101"/>
      <c r="F41" s="164"/>
      <c r="G41" s="221"/>
      <c r="H41" s="1096"/>
      <c r="I41" s="1097"/>
      <c r="J41" s="155"/>
      <c r="K41" s="155"/>
      <c r="L41" s="1098"/>
      <c r="M41" s="495"/>
      <c r="N41" s="1102"/>
      <c r="O41" s="1103"/>
      <c r="P41" s="1112"/>
      <c r="Q41" s="155"/>
      <c r="R41" s="155"/>
      <c r="S41" s="155"/>
      <c r="T41" s="155"/>
      <c r="U41" s="155"/>
      <c r="V41" s="155"/>
      <c r="W41" s="155"/>
      <c r="X41" s="155"/>
      <c r="Y41" s="155"/>
      <c r="Z41" s="1105"/>
      <c r="AA41" s="1106"/>
      <c r="AB41" s="1113"/>
      <c r="AC41" s="1107"/>
      <c r="AD41" s="1107"/>
      <c r="AE41" s="1114"/>
      <c r="AF41" s="1101"/>
      <c r="AG41" s="1098"/>
      <c r="AH41" s="1098"/>
      <c r="AI41" s="1101"/>
      <c r="AJ41" s="1098"/>
      <c r="AK41" s="1098"/>
      <c r="AL41" s="845"/>
      <c r="AM41" s="0"/>
      <c r="AN41" s="0"/>
      <c r="AO41" s="0"/>
      <c r="AP41" s="0"/>
      <c r="AQ41" s="0"/>
      <c r="AR41" s="0"/>
      <c r="AS41" s="0"/>
      <c r="AT41" s="0"/>
      <c r="AU41" s="0"/>
      <c r="AV41" s="0"/>
      <c r="AW41" s="0"/>
      <c r="AX41" s="0"/>
      <c r="AY41" s="0"/>
      <c r="AZ41" s="0"/>
      <c r="BA41" s="0"/>
      <c r="BB41" s="0"/>
      <c r="BC41" s="0"/>
      <c r="BD41" s="0"/>
      <c r="BE41" s="0"/>
      <c r="BF41" s="0"/>
      <c r="BG41" s="0"/>
    </row>
    <row customHeight="1" ht="0.75">
      <c r="A42" s="0" t="s">
        <v>1113</v>
      </c>
      <c r="B42" s="0"/>
      <c r="C42" s="0"/>
      <c r="D42" s="0"/>
      <c r="E42" s="101"/>
      <c r="F42" s="164"/>
      <c r="G42" s="221"/>
      <c r="H42" s="1096"/>
      <c r="I42" s="1097"/>
      <c r="J42" s="155"/>
      <c r="K42" s="155"/>
      <c r="L42" s="1098"/>
      <c r="M42" s="495"/>
      <c r="N42" s="1106"/>
      <c r="O42" s="1106"/>
      <c r="P42" s="1113"/>
      <c r="Q42" s="1106"/>
      <c r="R42" s="1106"/>
      <c r="S42" s="1106"/>
      <c r="T42" s="1106"/>
      <c r="U42" s="1106"/>
      <c r="V42" s="1106"/>
      <c r="W42" s="1106"/>
      <c r="X42" s="1106"/>
      <c r="Y42" s="1106"/>
      <c r="Z42" s="1106"/>
      <c r="AA42" s="1106"/>
      <c r="AB42" s="1106"/>
      <c r="AC42" s="1106"/>
      <c r="AD42" s="1106"/>
      <c r="AE42" s="1115"/>
      <c r="AF42" s="1101"/>
      <c r="AG42" s="1098"/>
      <c r="AH42" s="1098"/>
      <c r="AI42" s="1101"/>
      <c r="AJ42" s="1098"/>
      <c r="AK42" s="1098"/>
      <c r="AL42" s="845"/>
      <c r="AM42" s="0"/>
      <c r="AN42" s="0"/>
      <c r="AO42" s="0"/>
      <c r="AP42" s="0"/>
      <c r="AQ42" s="0"/>
      <c r="AR42" s="0"/>
      <c r="AS42" s="0"/>
      <c r="AT42" s="0"/>
      <c r="AU42" s="0"/>
      <c r="AV42" s="0"/>
      <c r="AW42" s="0"/>
      <c r="AX42" s="0"/>
      <c r="AY42" s="0"/>
      <c r="AZ42" s="0"/>
      <c r="BA42" s="0"/>
      <c r="BB42" s="0"/>
      <c r="BC42" s="0"/>
      <c r="BD42" s="0"/>
      <c r="BE42" s="0"/>
      <c r="BF42" s="0"/>
      <c r="BG42" s="0"/>
    </row>
    <row customHeight="1" ht="11.25">
      <c r="A43" s="0" t="s">
        <v>1113</v>
      </c>
      <c r="B43" s="0" t="s">
        <v>1160</v>
      </c>
      <c r="C43" s="0"/>
      <c r="D43" s="0"/>
      <c r="E43" s="101"/>
      <c r="F43" s="1121"/>
      <c r="G43" s="821" t="s">
        <v>102</v>
      </c>
      <c r="H43" s="221" t="s">
        <v>98</v>
      </c>
      <c r="I43" s="1143" t="s">
        <v>1161</v>
      </c>
      <c r="J43" s="366" t="s">
        <v>1162</v>
      </c>
      <c r="K43" s="422" t="s">
        <v>1177</v>
      </c>
      <c r="L43" s="214" t="s">
        <v>19</v>
      </c>
      <c r="M43" s="208"/>
      <c r="N43" s="1144"/>
      <c r="O43" s="1145" t="s">
        <v>454</v>
      </c>
      <c r="P43" s="1146"/>
      <c r="Q43" s="1146"/>
      <c r="R43" s="1146"/>
      <c r="S43" s="1146"/>
      <c r="T43" s="1146"/>
      <c r="U43" s="1146"/>
      <c r="V43" s="1146"/>
      <c r="W43" s="1146"/>
      <c r="X43" s="1146"/>
      <c r="Y43" s="1146"/>
      <c r="Z43" s="1146"/>
      <c r="AA43" s="1146"/>
      <c r="AB43" s="1146"/>
      <c r="AC43" s="1146"/>
      <c r="AD43" s="1146"/>
      <c r="AE43" s="1146"/>
      <c r="AF43" s="1147">
        <v>1</v>
      </c>
      <c r="AG43" s="1148" t="s">
        <v>1149</v>
      </c>
      <c r="AH43" s="1148" t="s">
        <v>1178</v>
      </c>
      <c r="AI43" s="1147">
        <v>4</v>
      </c>
      <c r="AJ43" s="1148" t="s">
        <v>1149</v>
      </c>
      <c r="AK43" s="1148" t="s">
        <v>1164</v>
      </c>
      <c r="AL43" s="845"/>
      <c r="AM43" s="0"/>
      <c r="AN43" s="0"/>
      <c r="AO43" s="0"/>
      <c r="AP43" s="0"/>
      <c r="AQ43" s="0"/>
      <c r="AR43" s="0"/>
      <c r="AS43" s="0"/>
      <c r="AT43" s="0"/>
      <c r="AU43" s="0"/>
      <c r="AV43" s="0"/>
      <c r="AW43" s="0"/>
      <c r="AX43" s="0"/>
      <c r="AY43" s="0"/>
      <c r="AZ43" s="0"/>
      <c r="BA43" s="0"/>
      <c r="BB43" s="0"/>
      <c r="BC43" s="0"/>
      <c r="BD43" s="0"/>
      <c r="BE43" s="0"/>
      <c r="BF43" s="0"/>
      <c r="BG43" s="0"/>
    </row>
    <row customHeight="1" ht="11.25">
      <c r="A44" s="0" t="s">
        <v>1113</v>
      </c>
      <c r="B44" s="0"/>
      <c r="C44" s="0"/>
      <c r="D44" s="0"/>
      <c r="E44" s="101"/>
      <c r="F44" s="1121"/>
      <c r="G44" s="1122"/>
      <c r="H44" s="221" t="s">
        <v>454</v>
      </c>
      <c r="I44" s="1143"/>
      <c r="J44" s="366"/>
      <c r="K44" s="422"/>
      <c r="L44" s="214"/>
      <c r="M44" s="208"/>
      <c r="N44" s="1125"/>
      <c r="O44" s="1142">
        <v>1</v>
      </c>
      <c r="P44" s="1127" t="s">
        <v>19</v>
      </c>
      <c r="Q44" s="430" t="s">
        <v>22</v>
      </c>
      <c r="R44" s="430" t="s">
        <v>22</v>
      </c>
      <c r="S44" s="430" t="s">
        <v>22</v>
      </c>
      <c r="T44" s="430" t="s">
        <v>22</v>
      </c>
      <c r="U44" s="430" t="s">
        <v>22</v>
      </c>
      <c r="V44" s="430" t="s">
        <v>22</v>
      </c>
      <c r="W44" s="430" t="s">
        <v>22</v>
      </c>
      <c r="X44" s="430" t="s">
        <v>22</v>
      </c>
      <c r="Y44" s="430"/>
      <c r="Z44" s="1128"/>
      <c r="AA44" s="1129"/>
      <c r="AB44" s="1129"/>
      <c r="AC44" s="1130"/>
      <c r="AD44" s="1130"/>
      <c r="AE44" s="1149"/>
      <c r="AF44" s="1147"/>
      <c r="AG44" s="1148"/>
      <c r="AH44" s="1148"/>
      <c r="AI44" s="1147"/>
      <c r="AJ44" s="1148"/>
      <c r="AK44" s="1148"/>
      <c r="AL44" s="845"/>
      <c r="AM44" s="0"/>
      <c r="AN44" s="0"/>
      <c r="AO44" s="0"/>
      <c r="AP44" s="0"/>
      <c r="AQ44" s="0"/>
      <c r="AR44" s="0"/>
      <c r="AS44" s="0"/>
      <c r="AT44" s="0"/>
      <c r="AU44" s="0"/>
      <c r="AV44" s="0"/>
      <c r="AW44" s="0"/>
      <c r="AX44" s="0"/>
      <c r="AY44" s="0"/>
      <c r="AZ44" s="0"/>
      <c r="BA44" s="0"/>
      <c r="BB44" s="0"/>
      <c r="BC44" s="0"/>
      <c r="BD44" s="0"/>
      <c r="BE44" s="0"/>
      <c r="BF44" s="0"/>
      <c r="BG44" s="0"/>
    </row>
    <row customHeight="1" ht="11.25">
      <c r="A45" s="0" t="s">
        <v>1113</v>
      </c>
      <c r="B45" s="0"/>
      <c r="C45" s="0"/>
      <c r="D45" s="0"/>
      <c r="E45" s="101"/>
      <c r="F45" s="1121"/>
      <c r="G45" s="1122"/>
      <c r="H45" s="221" t="s">
        <v>454</v>
      </c>
      <c r="I45" s="1143"/>
      <c r="J45" s="366"/>
      <c r="K45" s="422"/>
      <c r="L45" s="214"/>
      <c r="M45" s="208"/>
      <c r="N45" s="1125"/>
      <c r="O45" s="1142"/>
      <c r="P45" s="1135"/>
      <c r="Q45" s="430"/>
      <c r="R45" s="430"/>
      <c r="S45" s="1136"/>
      <c r="T45" s="430"/>
      <c r="U45" s="430"/>
      <c r="V45" s="430"/>
      <c r="W45" s="430"/>
      <c r="X45" s="430"/>
      <c r="Y45" s="430"/>
      <c r="Z45" s="0"/>
      <c r="AA45" s="1126">
        <v>1</v>
      </c>
      <c r="AB45" s="1137" t="s">
        <v>1165</v>
      </c>
      <c r="AC45" s="794">
        <v>8488.31</v>
      </c>
      <c r="AD45" s="1137" t="str">
        <f>AB45</f>
        <v>  Прибыль направляемая на инвестиции</v>
      </c>
      <c r="AE45" s="794">
        <v>0</v>
      </c>
      <c r="AF45" s="1147"/>
      <c r="AG45" s="1148"/>
      <c r="AH45" s="1148"/>
      <c r="AI45" s="1147"/>
      <c r="AJ45" s="1148"/>
      <c r="AK45" s="1148"/>
      <c r="AL45" s="845"/>
      <c r="AM45" s="0"/>
      <c r="AN45" s="0"/>
      <c r="AO45" s="0"/>
      <c r="AP45" s="0"/>
      <c r="AQ45" s="0"/>
      <c r="AR45" s="0"/>
      <c r="AS45" s="0"/>
      <c r="AT45" s="0"/>
      <c r="AU45" s="0"/>
      <c r="AV45" s="0"/>
      <c r="AW45" s="0"/>
      <c r="AX45" s="0"/>
      <c r="AY45" s="0"/>
      <c r="AZ45" s="0"/>
      <c r="BA45" s="0"/>
      <c r="BB45" s="0"/>
      <c r="BC45" s="0"/>
      <c r="BD45" s="0"/>
      <c r="BE45" s="0"/>
      <c r="BF45" s="0"/>
      <c r="BG45" s="0"/>
    </row>
    <row customHeight="1" ht="11.25">
      <c r="A46" s="0" t="s">
        <v>1113</v>
      </c>
      <c r="B46" s="0"/>
      <c r="C46" s="0"/>
      <c r="D46" s="0"/>
      <c r="E46" s="101"/>
      <c r="F46" s="1122"/>
      <c r="G46" s="1122"/>
      <c r="H46" s="1122"/>
      <c r="I46" s="1122"/>
      <c r="J46" s="1122"/>
      <c r="K46" s="1122"/>
      <c r="L46" s="1122"/>
      <c r="M46" s="1122"/>
      <c r="N46" s="1122"/>
      <c r="O46" s="1122"/>
      <c r="P46" s="1122"/>
      <c r="Q46" s="1122"/>
      <c r="R46" s="1122"/>
      <c r="S46" s="1122"/>
      <c r="T46" s="1122"/>
      <c r="U46" s="1122"/>
      <c r="V46" s="1122"/>
      <c r="W46" s="1122"/>
      <c r="X46" s="1122"/>
      <c r="Y46" s="1122"/>
      <c r="Z46" s="821" t="s">
        <v>102</v>
      </c>
      <c r="AA46" s="1142" t="s">
        <v>101</v>
      </c>
      <c r="AB46" s="1137" t="s">
        <v>1166</v>
      </c>
      <c r="AC46" s="794">
        <v>1231.69</v>
      </c>
      <c r="AD46" s="1137" t="str">
        <f>AB46</f>
        <v>  Средства, полученные за счет платы за подключение (технологическое присоединение)</v>
      </c>
      <c r="AE46" s="794">
        <v>0</v>
      </c>
      <c r="AF46" s="1124"/>
      <c r="AG46" s="1132"/>
      <c r="AH46" s="1132"/>
      <c r="AI46" s="1124"/>
      <c r="AJ46" s="1132"/>
      <c r="AK46" s="1133"/>
      <c r="AL46" s="845"/>
      <c r="AM46" s="0"/>
      <c r="AN46" s="0"/>
      <c r="AO46" s="0"/>
      <c r="AP46" s="0"/>
      <c r="AQ46" s="0"/>
      <c r="AR46" s="0"/>
      <c r="AS46" s="0"/>
      <c r="AT46" s="0"/>
      <c r="AU46" s="0"/>
      <c r="AV46" s="0"/>
      <c r="AW46" s="0"/>
      <c r="AX46" s="0"/>
      <c r="AY46" s="0"/>
      <c r="AZ46" s="0"/>
      <c r="BA46" s="0"/>
      <c r="BB46" s="0"/>
      <c r="BC46" s="0"/>
      <c r="BD46" s="0"/>
      <c r="BE46" s="0"/>
      <c r="BF46" s="0"/>
      <c r="BG46" s="0"/>
    </row>
    <row customHeight="1" ht="11.25">
      <c r="A47" s="0" t="s">
        <v>1113</v>
      </c>
      <c r="B47" s="0"/>
      <c r="C47" s="0"/>
      <c r="D47" s="0"/>
      <c r="E47" s="101"/>
      <c r="F47" s="1121"/>
      <c r="G47" s="1122"/>
      <c r="H47" s="221" t="s">
        <v>454</v>
      </c>
      <c r="I47" s="1143"/>
      <c r="J47" s="366"/>
      <c r="K47" s="422"/>
      <c r="L47" s="214"/>
      <c r="M47" s="208"/>
      <c r="N47" s="1125"/>
      <c r="O47" s="1142"/>
      <c r="P47" s="1139"/>
      <c r="Q47" s="430"/>
      <c r="R47" s="430"/>
      <c r="S47" s="1136"/>
      <c r="T47" s="430"/>
      <c r="U47" s="430"/>
      <c r="V47" s="430"/>
      <c r="W47" s="430"/>
      <c r="X47" s="430"/>
      <c r="Y47" s="430"/>
      <c r="Z47" s="1128"/>
      <c r="AA47" s="1129"/>
      <c r="AB47" s="167" t="s">
        <v>1158</v>
      </c>
      <c r="AC47" s="1130"/>
      <c r="AD47" s="1130"/>
      <c r="AE47" s="1150"/>
      <c r="AF47" s="1147"/>
      <c r="AG47" s="1148"/>
      <c r="AH47" s="1148"/>
      <c r="AI47" s="1147"/>
      <c r="AJ47" s="1148"/>
      <c r="AK47" s="1148"/>
      <c r="AL47" s="845"/>
      <c r="AM47" s="0"/>
      <c r="AN47" s="0"/>
      <c r="AO47" s="0"/>
      <c r="AP47" s="0"/>
      <c r="AQ47" s="0"/>
      <c r="AR47" s="0"/>
      <c r="AS47" s="0"/>
      <c r="AT47" s="0"/>
      <c r="AU47" s="0"/>
      <c r="AV47" s="0"/>
      <c r="AW47" s="0"/>
      <c r="AX47" s="0"/>
      <c r="AY47" s="0"/>
      <c r="AZ47" s="0"/>
      <c r="BA47" s="0"/>
      <c r="BB47" s="0"/>
      <c r="BC47" s="0"/>
      <c r="BD47" s="0"/>
      <c r="BE47" s="0"/>
      <c r="BF47" s="0"/>
      <c r="BG47" s="0"/>
    </row>
    <row customHeight="1" ht="11.25">
      <c r="A48" s="0" t="s">
        <v>1113</v>
      </c>
      <c r="B48" s="0"/>
      <c r="C48" s="0"/>
      <c r="D48" s="0"/>
      <c r="E48" s="101"/>
      <c r="F48" s="1121"/>
      <c r="G48" s="1122"/>
      <c r="H48" s="221" t="s">
        <v>454</v>
      </c>
      <c r="I48" s="1143"/>
      <c r="J48" s="366"/>
      <c r="K48" s="422"/>
      <c r="L48" s="214"/>
      <c r="M48" s="208"/>
      <c r="N48" s="1128"/>
      <c r="O48" s="1129"/>
      <c r="P48" s="167" t="s">
        <v>1159</v>
      </c>
      <c r="Q48" s="1129"/>
      <c r="R48" s="1129"/>
      <c r="S48" s="1129"/>
      <c r="T48" s="1129"/>
      <c r="U48" s="1129"/>
      <c r="V48" s="1129"/>
      <c r="W48" s="1129"/>
      <c r="X48" s="1129"/>
      <c r="Y48" s="1129"/>
      <c r="Z48" s="1129"/>
      <c r="AA48" s="1129"/>
      <c r="AB48" s="1129"/>
      <c r="AC48" s="1129"/>
      <c r="AD48" s="1129"/>
      <c r="AE48" s="1151"/>
      <c r="AF48" s="1147"/>
      <c r="AG48" s="1148"/>
      <c r="AH48" s="1148"/>
      <c r="AI48" s="1147"/>
      <c r="AJ48" s="1148"/>
      <c r="AK48" s="1148"/>
      <c r="AL48" s="845"/>
      <c r="AM48" s="0"/>
      <c r="AN48" s="0"/>
      <c r="AO48" s="0"/>
      <c r="AP48" s="0"/>
      <c r="AQ48" s="0"/>
      <c r="AR48" s="0"/>
      <c r="AS48" s="0"/>
      <c r="AT48" s="0"/>
      <c r="AU48" s="0"/>
      <c r="AV48" s="0"/>
      <c r="AW48" s="0"/>
      <c r="AX48" s="0"/>
      <c r="AY48" s="0"/>
      <c r="AZ48" s="0"/>
      <c r="BA48" s="0"/>
      <c r="BB48" s="0"/>
      <c r="BC48" s="0"/>
      <c r="BD48" s="0"/>
      <c r="BE48" s="0"/>
      <c r="BF48" s="0"/>
      <c r="BG48" s="0"/>
    </row>
    <row customHeight="1" ht="11.25">
      <c r="A49" s="0" t="s">
        <v>1113</v>
      </c>
      <c r="B49" s="0" t="s">
        <v>1145</v>
      </c>
      <c r="C49" s="0"/>
      <c r="D49" s="0"/>
      <c r="E49" s="101"/>
      <c r="F49" s="1121"/>
      <c r="G49" s="821" t="s">
        <v>102</v>
      </c>
      <c r="H49" s="221" t="s">
        <v>101</v>
      </c>
      <c r="I49" s="1143" t="s">
        <v>1146</v>
      </c>
      <c r="J49" s="366" t="s">
        <v>1179</v>
      </c>
      <c r="K49" s="422" t="s">
        <v>1180</v>
      </c>
      <c r="L49" s="214" t="s">
        <v>19</v>
      </c>
      <c r="M49" s="208"/>
      <c r="N49" s="1144"/>
      <c r="O49" s="1145" t="s">
        <v>454</v>
      </c>
      <c r="P49" s="1146"/>
      <c r="Q49" s="1146"/>
      <c r="R49" s="1146"/>
      <c r="S49" s="1146"/>
      <c r="T49" s="1146"/>
      <c r="U49" s="1146"/>
      <c r="V49" s="1146"/>
      <c r="W49" s="1146"/>
      <c r="X49" s="1146"/>
      <c r="Y49" s="1146"/>
      <c r="Z49" s="1146"/>
      <c r="AA49" s="1146"/>
      <c r="AB49" s="1146"/>
      <c r="AC49" s="1146"/>
      <c r="AD49" s="1146"/>
      <c r="AE49" s="1146"/>
      <c r="AF49" s="1147">
        <v>1</v>
      </c>
      <c r="AG49" s="1148" t="s">
        <v>1149</v>
      </c>
      <c r="AH49" s="1148" t="s">
        <v>1178</v>
      </c>
      <c r="AI49" s="1147">
        <v>2</v>
      </c>
      <c r="AJ49" s="1148" t="s">
        <v>1181</v>
      </c>
      <c r="AK49" s="1148" t="s">
        <v>1182</v>
      </c>
      <c r="AL49" s="845"/>
      <c r="AM49" s="0"/>
      <c r="AN49" s="0"/>
      <c r="AO49" s="0"/>
      <c r="AP49" s="0"/>
      <c r="AQ49" s="0"/>
      <c r="AR49" s="0"/>
      <c r="AS49" s="0"/>
      <c r="AT49" s="0"/>
      <c r="AU49" s="0"/>
      <c r="AV49" s="0"/>
      <c r="AW49" s="0"/>
      <c r="AX49" s="0"/>
      <c r="AY49" s="0"/>
      <c r="AZ49" s="0"/>
      <c r="BA49" s="0"/>
      <c r="BB49" s="0"/>
      <c r="BC49" s="0"/>
      <c r="BD49" s="0"/>
      <c r="BE49" s="0"/>
      <c r="BF49" s="0"/>
      <c r="BG49" s="0"/>
    </row>
    <row customHeight="1" ht="11.25">
      <c r="A50" s="0" t="s">
        <v>1113</v>
      </c>
      <c r="B50" s="0"/>
      <c r="C50" s="0"/>
      <c r="D50" s="0"/>
      <c r="E50" s="101"/>
      <c r="F50" s="1121"/>
      <c r="G50" s="1122"/>
      <c r="H50" s="221" t="s">
        <v>98</v>
      </c>
      <c r="I50" s="1143"/>
      <c r="J50" s="366"/>
      <c r="K50" s="422"/>
      <c r="L50" s="214"/>
      <c r="M50" s="208"/>
      <c r="N50" s="1125"/>
      <c r="O50" s="1142">
        <v>1</v>
      </c>
      <c r="P50" s="1127" t="s">
        <v>61</v>
      </c>
      <c r="Q50" s="1968" t="s">
        <v>1183</v>
      </c>
      <c r="R50" s="1969" t="s">
        <v>1184</v>
      </c>
      <c r="S50" s="1969" t="s">
        <v>103</v>
      </c>
      <c r="T50" s="1969" t="s">
        <v>103</v>
      </c>
      <c r="U50" s="1969" t="s">
        <v>104</v>
      </c>
      <c r="V50" s="1969" t="s">
        <v>1185</v>
      </c>
      <c r="W50" s="1969" t="s">
        <v>1186</v>
      </c>
      <c r="X50" s="1969" t="s">
        <v>1187</v>
      </c>
      <c r="Y50" s="1969" t="s">
        <v>1155</v>
      </c>
      <c r="Z50" s="1128"/>
      <c r="AA50" s="1129"/>
      <c r="AB50" s="1129"/>
      <c r="AC50" s="1130"/>
      <c r="AD50" s="1130"/>
      <c r="AE50" s="1149"/>
      <c r="AF50" s="1147"/>
      <c r="AG50" s="1148"/>
      <c r="AH50" s="1148"/>
      <c r="AI50" s="1147"/>
      <c r="AJ50" s="1148"/>
      <c r="AK50" s="1148"/>
      <c r="AL50" s="845"/>
      <c r="AM50" s="0"/>
      <c r="AN50" s="0"/>
      <c r="AO50" s="0"/>
      <c r="AP50" s="0"/>
      <c r="AQ50" s="0"/>
      <c r="AR50" s="0"/>
      <c r="AS50" s="0"/>
      <c r="AT50" s="0"/>
      <c r="AU50" s="0"/>
      <c r="AV50" s="0"/>
      <c r="AW50" s="0"/>
      <c r="AX50" s="0"/>
      <c r="AY50" s="0"/>
      <c r="AZ50" s="0"/>
      <c r="BA50" s="0"/>
      <c r="BB50" s="0"/>
      <c r="BC50" s="0"/>
      <c r="BD50" s="0"/>
      <c r="BE50" s="0"/>
      <c r="BF50" s="0"/>
      <c r="BG50" s="0"/>
    </row>
    <row customHeight="1" ht="11.25">
      <c r="A51" s="0" t="s">
        <v>1113</v>
      </c>
      <c r="B51" s="0"/>
      <c r="C51" s="0"/>
      <c r="D51" s="0"/>
      <c r="E51" s="101"/>
      <c r="F51" s="1121"/>
      <c r="G51" s="1122"/>
      <c r="H51" s="221" t="s">
        <v>98</v>
      </c>
      <c r="I51" s="1143"/>
      <c r="J51" s="366"/>
      <c r="K51" s="422"/>
      <c r="L51" s="214"/>
      <c r="M51" s="208"/>
      <c r="N51" s="1125"/>
      <c r="O51" s="1142"/>
      <c r="P51" s="1135"/>
      <c r="Q51" s="1968"/>
      <c r="R51" s="430"/>
      <c r="S51" s="1136"/>
      <c r="T51" s="430"/>
      <c r="U51" s="430"/>
      <c r="V51" s="430"/>
      <c r="W51" s="430"/>
      <c r="X51" s="430"/>
      <c r="Y51" s="430"/>
      <c r="Z51" s="0"/>
      <c r="AA51" s="1126">
        <v>1</v>
      </c>
      <c r="AB51" s="1137" t="s">
        <v>1156</v>
      </c>
      <c r="AC51" s="794">
        <v>1030.47</v>
      </c>
      <c r="AD51" s="1137" t="str">
        <f>AB51</f>
        <v>     Прочие амортизационные отчисления</v>
      </c>
      <c r="AE51" s="794">
        <v>0</v>
      </c>
      <c r="AF51" s="1147"/>
      <c r="AG51" s="1148"/>
      <c r="AH51" s="1148"/>
      <c r="AI51" s="1147"/>
      <c r="AJ51" s="1148"/>
      <c r="AK51" s="1148"/>
      <c r="AL51" s="845"/>
      <c r="AM51" s="0"/>
      <c r="AN51" s="0"/>
      <c r="AO51" s="0"/>
      <c r="AP51" s="0"/>
      <c r="AQ51" s="0"/>
      <c r="AR51" s="0"/>
      <c r="AS51" s="0"/>
      <c r="AT51" s="0"/>
      <c r="AU51" s="0"/>
      <c r="AV51" s="0"/>
      <c r="AW51" s="0"/>
      <c r="AX51" s="0"/>
      <c r="AY51" s="0"/>
      <c r="AZ51" s="0"/>
      <c r="BA51" s="0"/>
      <c r="BB51" s="0"/>
      <c r="BC51" s="0"/>
      <c r="BD51" s="0"/>
      <c r="BE51" s="0"/>
      <c r="BF51" s="0"/>
      <c r="BG51" s="0"/>
    </row>
    <row customHeight="1" ht="11.25">
      <c r="A52" s="0" t="s">
        <v>1113</v>
      </c>
      <c r="B52" s="0"/>
      <c r="C52" s="0"/>
      <c r="D52" s="0"/>
      <c r="E52" s="101"/>
      <c r="F52" s="1121"/>
      <c r="G52" s="1122"/>
      <c r="H52" s="221" t="s">
        <v>98</v>
      </c>
      <c r="I52" s="1143"/>
      <c r="J52" s="366"/>
      <c r="K52" s="422"/>
      <c r="L52" s="214"/>
      <c r="M52" s="208"/>
      <c r="N52" s="1125"/>
      <c r="O52" s="1142"/>
      <c r="P52" s="1139"/>
      <c r="Q52" s="1968"/>
      <c r="R52" s="430"/>
      <c r="S52" s="1136"/>
      <c r="T52" s="430"/>
      <c r="U52" s="430"/>
      <c r="V52" s="430"/>
      <c r="W52" s="430"/>
      <c r="X52" s="430"/>
      <c r="Y52" s="430"/>
      <c r="Z52" s="1128"/>
      <c r="AA52" s="1129"/>
      <c r="AB52" s="167" t="s">
        <v>1158</v>
      </c>
      <c r="AC52" s="1130"/>
      <c r="AD52" s="1130"/>
      <c r="AE52" s="1150"/>
      <c r="AF52" s="1147"/>
      <c r="AG52" s="1148"/>
      <c r="AH52" s="1148"/>
      <c r="AI52" s="1147"/>
      <c r="AJ52" s="1148"/>
      <c r="AK52" s="1148"/>
      <c r="AL52" s="845"/>
      <c r="AM52" s="0"/>
      <c r="AN52" s="0"/>
      <c r="AO52" s="0"/>
      <c r="AP52" s="0"/>
      <c r="AQ52" s="0"/>
      <c r="AR52" s="0"/>
      <c r="AS52" s="0"/>
      <c r="AT52" s="0"/>
      <c r="AU52" s="0"/>
      <c r="AV52" s="0"/>
      <c r="AW52" s="0"/>
      <c r="AX52" s="0"/>
      <c r="AY52" s="0"/>
      <c r="AZ52" s="0"/>
      <c r="BA52" s="0"/>
      <c r="BB52" s="0"/>
      <c r="BC52" s="0"/>
      <c r="BD52" s="0"/>
      <c r="BE52" s="0"/>
      <c r="BF52" s="0"/>
      <c r="BG52" s="0"/>
    </row>
    <row customHeight="1" ht="11.25">
      <c r="A53" s="0" t="s">
        <v>1113</v>
      </c>
      <c r="B53" s="0"/>
      <c r="C53" s="0"/>
      <c r="D53" s="0"/>
      <c r="E53" s="101"/>
      <c r="F53" s="1121"/>
      <c r="G53" s="1122"/>
      <c r="H53" s="221" t="s">
        <v>98</v>
      </c>
      <c r="I53" s="1143"/>
      <c r="J53" s="366"/>
      <c r="K53" s="422"/>
      <c r="L53" s="214"/>
      <c r="M53" s="208"/>
      <c r="N53" s="1128"/>
      <c r="O53" s="1129"/>
      <c r="P53" s="167" t="s">
        <v>1159</v>
      </c>
      <c r="Q53" s="1129"/>
      <c r="R53" s="1129"/>
      <c r="S53" s="1129"/>
      <c r="T53" s="1129"/>
      <c r="U53" s="1129"/>
      <c r="V53" s="1129"/>
      <c r="W53" s="1129"/>
      <c r="X53" s="1129"/>
      <c r="Y53" s="1129"/>
      <c r="Z53" s="1129"/>
      <c r="AA53" s="1129"/>
      <c r="AB53" s="1129"/>
      <c r="AC53" s="1129"/>
      <c r="AD53" s="1129"/>
      <c r="AE53" s="1151"/>
      <c r="AF53" s="1147"/>
      <c r="AG53" s="1148"/>
      <c r="AH53" s="1148"/>
      <c r="AI53" s="1147"/>
      <c r="AJ53" s="1148"/>
      <c r="AK53" s="1148"/>
      <c r="AL53" s="845"/>
      <c r="AM53" s="0"/>
      <c r="AN53" s="0"/>
      <c r="AO53" s="0"/>
      <c r="AP53" s="0"/>
      <c r="AQ53" s="0"/>
      <c r="AR53" s="0"/>
      <c r="AS53" s="0"/>
      <c r="AT53" s="0"/>
      <c r="AU53" s="0"/>
      <c r="AV53" s="0"/>
      <c r="AW53" s="0"/>
      <c r="AX53" s="0"/>
      <c r="AY53" s="0"/>
      <c r="AZ53" s="0"/>
      <c r="BA53" s="0"/>
      <c r="BB53" s="0"/>
      <c r="BC53" s="0"/>
      <c r="BD53" s="0"/>
      <c r="BE53" s="0"/>
      <c r="BF53" s="0"/>
      <c r="BG53" s="0"/>
    </row>
    <row customHeight="1" ht="11.25">
      <c r="A54" s="0" t="s">
        <v>1113</v>
      </c>
      <c r="B54" s="0" t="s">
        <v>1160</v>
      </c>
      <c r="C54" s="0"/>
      <c r="D54" s="0"/>
      <c r="E54" s="101"/>
      <c r="F54" s="1121"/>
      <c r="G54" s="821" t="s">
        <v>102</v>
      </c>
      <c r="H54" s="221" t="s">
        <v>89</v>
      </c>
      <c r="I54" s="1143" t="s">
        <v>1161</v>
      </c>
      <c r="J54" s="366" t="s">
        <v>1188</v>
      </c>
      <c r="K54" s="422" t="s">
        <v>1189</v>
      </c>
      <c r="L54" s="214" t="s">
        <v>19</v>
      </c>
      <c r="M54" s="208"/>
      <c r="N54" s="1144"/>
      <c r="O54" s="1145" t="s">
        <v>454</v>
      </c>
      <c r="P54" s="1146"/>
      <c r="Q54" s="1146"/>
      <c r="R54" s="1146"/>
      <c r="S54" s="1146"/>
      <c r="T54" s="1146"/>
      <c r="U54" s="1146"/>
      <c r="V54" s="1146"/>
      <c r="W54" s="1146"/>
      <c r="X54" s="1146"/>
      <c r="Y54" s="1146"/>
      <c r="Z54" s="1146"/>
      <c r="AA54" s="1146"/>
      <c r="AB54" s="1146"/>
      <c r="AC54" s="1146"/>
      <c r="AD54" s="1146"/>
      <c r="AE54" s="1146"/>
      <c r="AF54" s="1147">
        <v>1</v>
      </c>
      <c r="AG54" s="1148" t="s">
        <v>1149</v>
      </c>
      <c r="AH54" s="1148" t="s">
        <v>1178</v>
      </c>
      <c r="AI54" s="1147">
        <v>4</v>
      </c>
      <c r="AJ54" s="1148" t="s">
        <v>1149</v>
      </c>
      <c r="AK54" s="1148" t="s">
        <v>1164</v>
      </c>
      <c r="AL54" s="845"/>
      <c r="AM54" s="0"/>
      <c r="AN54" s="0"/>
      <c r="AO54" s="0"/>
      <c r="AP54" s="0"/>
      <c r="AQ54" s="0"/>
      <c r="AR54" s="0"/>
      <c r="AS54" s="0"/>
      <c r="AT54" s="0"/>
      <c r="AU54" s="0"/>
      <c r="AV54" s="0"/>
      <c r="AW54" s="0"/>
      <c r="AX54" s="0"/>
      <c r="AY54" s="0"/>
      <c r="AZ54" s="0"/>
      <c r="BA54" s="0"/>
      <c r="BB54" s="0"/>
      <c r="BC54" s="0"/>
      <c r="BD54" s="0"/>
      <c r="BE54" s="0"/>
      <c r="BF54" s="0"/>
      <c r="BG54" s="0"/>
    </row>
    <row customHeight="1" ht="11.25">
      <c r="A55" s="0" t="s">
        <v>1113</v>
      </c>
      <c r="B55" s="0"/>
      <c r="C55" s="0"/>
      <c r="D55" s="0"/>
      <c r="E55" s="101"/>
      <c r="F55" s="1121"/>
      <c r="G55" s="1122"/>
      <c r="H55" s="221" t="s">
        <v>101</v>
      </c>
      <c r="I55" s="1143"/>
      <c r="J55" s="366"/>
      <c r="K55" s="422"/>
      <c r="L55" s="214"/>
      <c r="M55" s="208"/>
      <c r="N55" s="1125"/>
      <c r="O55" s="1142">
        <v>1</v>
      </c>
      <c r="P55" s="1127" t="s">
        <v>61</v>
      </c>
      <c r="Q55" s="1968" t="s">
        <v>1190</v>
      </c>
      <c r="R55" s="1969" t="s">
        <v>1191</v>
      </c>
      <c r="S55" s="1969" t="s">
        <v>126</v>
      </c>
      <c r="T55" s="1969" t="s">
        <v>126</v>
      </c>
      <c r="U55" s="1969" t="s">
        <v>127</v>
      </c>
      <c r="V55" s="1969" t="s">
        <v>1192</v>
      </c>
      <c r="W55" s="1969" t="s">
        <v>1193</v>
      </c>
      <c r="X55" s="1969" t="s">
        <v>1194</v>
      </c>
      <c r="Y55" s="1969" t="s">
        <v>1195</v>
      </c>
      <c r="Z55" s="1128"/>
      <c r="AA55" s="1129"/>
      <c r="AB55" s="1129"/>
      <c r="AC55" s="1130"/>
      <c r="AD55" s="1130"/>
      <c r="AE55" s="1149"/>
      <c r="AF55" s="1147"/>
      <c r="AG55" s="1148"/>
      <c r="AH55" s="1148"/>
      <c r="AI55" s="1147"/>
      <c r="AJ55" s="1148"/>
      <c r="AK55" s="1148"/>
      <c r="AL55" s="845"/>
      <c r="AM55" s="0"/>
      <c r="AN55" s="0"/>
      <c r="AO55" s="0"/>
      <c r="AP55" s="0"/>
      <c r="AQ55" s="0"/>
      <c r="AR55" s="0"/>
      <c r="AS55" s="0"/>
      <c r="AT55" s="0"/>
      <c r="AU55" s="0"/>
      <c r="AV55" s="0"/>
      <c r="AW55" s="0"/>
      <c r="AX55" s="0"/>
      <c r="AY55" s="0"/>
      <c r="AZ55" s="0"/>
      <c r="BA55" s="0"/>
      <c r="BB55" s="0"/>
      <c r="BC55" s="0"/>
      <c r="BD55" s="0"/>
      <c r="BE55" s="0"/>
      <c r="BF55" s="0"/>
      <c r="BG55" s="0"/>
    </row>
    <row customHeight="1" ht="11.25">
      <c r="A56" s="0" t="s">
        <v>1113</v>
      </c>
      <c r="B56" s="0"/>
      <c r="C56" s="0"/>
      <c r="D56" s="0"/>
      <c r="E56" s="101"/>
      <c r="F56" s="1121"/>
      <c r="G56" s="1122"/>
      <c r="H56" s="221" t="s">
        <v>101</v>
      </c>
      <c r="I56" s="1143"/>
      <c r="J56" s="366"/>
      <c r="K56" s="422"/>
      <c r="L56" s="214"/>
      <c r="M56" s="208"/>
      <c r="N56" s="1125"/>
      <c r="O56" s="1142"/>
      <c r="P56" s="1135"/>
      <c r="Q56" s="1968"/>
      <c r="R56" s="430"/>
      <c r="S56" s="1136"/>
      <c r="T56" s="430"/>
      <c r="U56" s="430"/>
      <c r="V56" s="430"/>
      <c r="W56" s="430"/>
      <c r="X56" s="430"/>
      <c r="Y56" s="430"/>
      <c r="Z56" s="0"/>
      <c r="AA56" s="1126">
        <v>1</v>
      </c>
      <c r="AB56" s="1137" t="s">
        <v>1157</v>
      </c>
      <c r="AC56" s="794">
        <v>4811.58</v>
      </c>
      <c r="AD56" s="1137" t="str">
        <f>AB56</f>
        <v>  Прочие собственные средства</v>
      </c>
      <c r="AE56" s="794">
        <v>0</v>
      </c>
      <c r="AF56" s="1147"/>
      <c r="AG56" s="1148"/>
      <c r="AH56" s="1148"/>
      <c r="AI56" s="1147"/>
      <c r="AJ56" s="1148"/>
      <c r="AK56" s="1148"/>
      <c r="AL56" s="845"/>
      <c r="AM56" s="0"/>
      <c r="AN56" s="0"/>
      <c r="AO56" s="0"/>
      <c r="AP56" s="0"/>
      <c r="AQ56" s="0"/>
      <c r="AR56" s="0"/>
      <c r="AS56" s="0"/>
      <c r="AT56" s="0"/>
      <c r="AU56" s="0"/>
      <c r="AV56" s="0"/>
      <c r="AW56" s="0"/>
      <c r="AX56" s="0"/>
      <c r="AY56" s="0"/>
      <c r="AZ56" s="0"/>
      <c r="BA56" s="0"/>
      <c r="BB56" s="0"/>
      <c r="BC56" s="0"/>
      <c r="BD56" s="0"/>
      <c r="BE56" s="0"/>
      <c r="BF56" s="0"/>
      <c r="BG56" s="0"/>
    </row>
    <row customHeight="1" ht="11.25">
      <c r="A57" s="0" t="s">
        <v>1113</v>
      </c>
      <c r="B57" s="0"/>
      <c r="C57" s="0"/>
      <c r="D57" s="0"/>
      <c r="E57" s="101"/>
      <c r="F57" s="1121"/>
      <c r="G57" s="1122"/>
      <c r="H57" s="221" t="s">
        <v>101</v>
      </c>
      <c r="I57" s="1143"/>
      <c r="J57" s="366"/>
      <c r="K57" s="422"/>
      <c r="L57" s="214"/>
      <c r="M57" s="208"/>
      <c r="N57" s="1125"/>
      <c r="O57" s="1142"/>
      <c r="P57" s="1139"/>
      <c r="Q57" s="1968"/>
      <c r="R57" s="430"/>
      <c r="S57" s="1136"/>
      <c r="T57" s="430"/>
      <c r="U57" s="430"/>
      <c r="V57" s="430"/>
      <c r="W57" s="430"/>
      <c r="X57" s="430"/>
      <c r="Y57" s="430"/>
      <c r="Z57" s="1128"/>
      <c r="AA57" s="1129"/>
      <c r="AB57" s="167" t="s">
        <v>1158</v>
      </c>
      <c r="AC57" s="1130"/>
      <c r="AD57" s="1130"/>
      <c r="AE57" s="1150"/>
      <c r="AF57" s="1147"/>
      <c r="AG57" s="1148"/>
      <c r="AH57" s="1148"/>
      <c r="AI57" s="1147"/>
      <c r="AJ57" s="1148"/>
      <c r="AK57" s="1148"/>
      <c r="AL57" s="845"/>
      <c r="AM57" s="0"/>
      <c r="AN57" s="0"/>
      <c r="AO57" s="0"/>
      <c r="AP57" s="0"/>
      <c r="AQ57" s="0"/>
      <c r="AR57" s="0"/>
      <c r="AS57" s="0"/>
      <c r="AT57" s="0"/>
      <c r="AU57" s="0"/>
      <c r="AV57" s="0"/>
      <c r="AW57" s="0"/>
      <c r="AX57" s="0"/>
      <c r="AY57" s="0"/>
      <c r="AZ57" s="0"/>
      <c r="BA57" s="0"/>
      <c r="BB57" s="0"/>
      <c r="BC57" s="0"/>
      <c r="BD57" s="0"/>
      <c r="BE57" s="0"/>
      <c r="BF57" s="0"/>
      <c r="BG57" s="0"/>
    </row>
    <row customHeight="1" ht="11.25">
      <c r="A58" s="0" t="s">
        <v>1113</v>
      </c>
      <c r="B58" s="0"/>
      <c r="C58" s="0"/>
      <c r="D58" s="0"/>
      <c r="E58" s="101"/>
      <c r="F58" s="1121"/>
      <c r="G58" s="1122"/>
      <c r="H58" s="221" t="s">
        <v>101</v>
      </c>
      <c r="I58" s="1143"/>
      <c r="J58" s="366"/>
      <c r="K58" s="422"/>
      <c r="L58" s="214"/>
      <c r="M58" s="208"/>
      <c r="N58" s="1128"/>
      <c r="O58" s="1129"/>
      <c r="P58" s="167" t="s">
        <v>1159</v>
      </c>
      <c r="Q58" s="1129"/>
      <c r="R58" s="1129"/>
      <c r="S58" s="1129"/>
      <c r="T58" s="1129"/>
      <c r="U58" s="1129"/>
      <c r="V58" s="1129"/>
      <c r="W58" s="1129"/>
      <c r="X58" s="1129"/>
      <c r="Y58" s="1129"/>
      <c r="Z58" s="1129"/>
      <c r="AA58" s="1129"/>
      <c r="AB58" s="1129"/>
      <c r="AC58" s="1129"/>
      <c r="AD58" s="1129"/>
      <c r="AE58" s="1151"/>
      <c r="AF58" s="1147"/>
      <c r="AG58" s="1148"/>
      <c r="AH58" s="1148"/>
      <c r="AI58" s="1147"/>
      <c r="AJ58" s="1148"/>
      <c r="AK58" s="1148"/>
      <c r="AL58" s="845"/>
      <c r="AM58" s="0"/>
      <c r="AN58" s="0"/>
      <c r="AO58" s="0"/>
      <c r="AP58" s="0"/>
      <c r="AQ58" s="0"/>
      <c r="AR58" s="0"/>
      <c r="AS58" s="0"/>
      <c r="AT58" s="0"/>
      <c r="AU58" s="0"/>
      <c r="AV58" s="0"/>
      <c r="AW58" s="0"/>
      <c r="AX58" s="0"/>
      <c r="AY58" s="0"/>
      <c r="AZ58" s="0"/>
      <c r="BA58" s="0"/>
      <c r="BB58" s="0"/>
      <c r="BC58" s="0"/>
      <c r="BD58" s="0"/>
      <c r="BE58" s="0"/>
      <c r="BF58" s="0"/>
      <c r="BG58" s="0"/>
    </row>
    <row customHeight="1" ht="11.25">
      <c r="A59" s="0" t="s">
        <v>1113</v>
      </c>
      <c r="B59" s="0" t="s">
        <v>1160</v>
      </c>
      <c r="C59" s="0"/>
      <c r="D59" s="0"/>
      <c r="E59" s="101"/>
      <c r="F59" s="1121"/>
      <c r="G59" s="821" t="s">
        <v>102</v>
      </c>
      <c r="H59" s="221" t="s">
        <v>90</v>
      </c>
      <c r="I59" s="1143" t="s">
        <v>1161</v>
      </c>
      <c r="J59" s="366" t="s">
        <v>1188</v>
      </c>
      <c r="K59" s="422" t="s">
        <v>1196</v>
      </c>
      <c r="L59" s="214" t="s">
        <v>19</v>
      </c>
      <c r="M59" s="208"/>
      <c r="N59" s="1144"/>
      <c r="O59" s="1145" t="s">
        <v>454</v>
      </c>
      <c r="P59" s="1146"/>
      <c r="Q59" s="1146"/>
      <c r="R59" s="1146"/>
      <c r="S59" s="1146"/>
      <c r="T59" s="1146"/>
      <c r="U59" s="1146"/>
      <c r="V59" s="1146"/>
      <c r="W59" s="1146"/>
      <c r="X59" s="1146"/>
      <c r="Y59" s="1146"/>
      <c r="Z59" s="1146"/>
      <c r="AA59" s="1146"/>
      <c r="AB59" s="1146"/>
      <c r="AC59" s="1146"/>
      <c r="AD59" s="1146"/>
      <c r="AE59" s="1146"/>
      <c r="AF59" s="1147">
        <v>1</v>
      </c>
      <c r="AG59" s="1148" t="s">
        <v>1149</v>
      </c>
      <c r="AH59" s="1148" t="s">
        <v>1178</v>
      </c>
      <c r="AI59" s="1147">
        <v>4</v>
      </c>
      <c r="AJ59" s="1148" t="s">
        <v>1149</v>
      </c>
      <c r="AK59" s="1148" t="s">
        <v>1164</v>
      </c>
      <c r="AL59" s="845"/>
      <c r="AM59" s="0"/>
      <c r="AN59" s="0"/>
      <c r="AO59" s="0"/>
      <c r="AP59" s="0"/>
      <c r="AQ59" s="0"/>
      <c r="AR59" s="0"/>
      <c r="AS59" s="0"/>
      <c r="AT59" s="0"/>
      <c r="AU59" s="0"/>
      <c r="AV59" s="0"/>
      <c r="AW59" s="0"/>
      <c r="AX59" s="0"/>
      <c r="AY59" s="0"/>
      <c r="AZ59" s="0"/>
      <c r="BA59" s="0"/>
      <c r="BB59" s="0"/>
      <c r="BC59" s="0"/>
      <c r="BD59" s="0"/>
      <c r="BE59" s="0"/>
      <c r="BF59" s="0"/>
      <c r="BG59" s="0"/>
    </row>
    <row customHeight="1" ht="11.25">
      <c r="A60" s="0" t="s">
        <v>1113</v>
      </c>
      <c r="E60" s="101"/>
      <c r="F60" s="1121"/>
      <c r="G60" s="1122"/>
      <c r="H60" s="221" t="s">
        <v>89</v>
      </c>
      <c r="I60" s="1143"/>
      <c r="J60" s="366"/>
      <c r="K60" s="422"/>
      <c r="L60" s="214"/>
      <c r="M60" s="208"/>
      <c r="N60" s="1125"/>
      <c r="O60" s="1142">
        <v>1</v>
      </c>
      <c r="P60" s="1127" t="s">
        <v>61</v>
      </c>
      <c r="Q60" s="1968" t="s">
        <v>1197</v>
      </c>
      <c r="R60" s="1969" t="s">
        <v>1191</v>
      </c>
      <c r="S60" s="1969" t="s">
        <v>123</v>
      </c>
      <c r="T60" s="1969" t="s">
        <v>123</v>
      </c>
      <c r="U60" s="1969" t="s">
        <v>124</v>
      </c>
      <c r="V60" s="1969" t="s">
        <v>1153</v>
      </c>
      <c r="W60" s="1969" t="s">
        <v>1154</v>
      </c>
      <c r="X60" s="1969" t="s">
        <v>123</v>
      </c>
      <c r="Y60" s="1969" t="s">
        <v>1155</v>
      </c>
      <c r="Z60" s="1128"/>
      <c r="AA60" s="1129"/>
      <c r="AB60" s="1129"/>
      <c r="AC60" s="1130"/>
      <c r="AD60" s="1130"/>
      <c r="AE60" s="1149"/>
      <c r="AF60" s="1147"/>
      <c r="AG60" s="1148"/>
      <c r="AH60" s="1148"/>
      <c r="AI60" s="1147"/>
      <c r="AJ60" s="1148"/>
      <c r="AK60" s="1148"/>
      <c r="AL60" s="845"/>
    </row>
    <row customHeight="1" ht="11.25">
      <c r="A61" s="0" t="s">
        <v>1113</v>
      </c>
      <c r="E61" s="101"/>
      <c r="F61" s="1121"/>
      <c r="G61" s="1122"/>
      <c r="H61" s="221" t="s">
        <v>89</v>
      </c>
      <c r="I61" s="1143"/>
      <c r="J61" s="366"/>
      <c r="K61" s="422"/>
      <c r="L61" s="214"/>
      <c r="M61" s="208"/>
      <c r="N61" s="1125"/>
      <c r="O61" s="1142"/>
      <c r="P61" s="1135"/>
      <c r="Q61" s="1968"/>
      <c r="R61" s="430"/>
      <c r="S61" s="1136"/>
      <c r="T61" s="430"/>
      <c r="U61" s="430"/>
      <c r="V61" s="430"/>
      <c r="W61" s="430"/>
      <c r="X61" s="430"/>
      <c r="Y61" s="430"/>
      <c r="AA61" s="1126">
        <v>1</v>
      </c>
      <c r="AB61" s="1137" t="s">
        <v>1156</v>
      </c>
      <c r="AC61" s="794">
        <v>919.83</v>
      </c>
      <c r="AD61" s="1137" t="str">
        <f>AB61</f>
        <v>     Прочие амортизационные отчисления</v>
      </c>
      <c r="AE61" s="794">
        <v>0</v>
      </c>
      <c r="AF61" s="1147"/>
      <c r="AG61" s="1148"/>
      <c r="AH61" s="1148"/>
      <c r="AI61" s="1147"/>
      <c r="AJ61" s="1148"/>
      <c r="AK61" s="1148"/>
      <c r="AL61" s="845"/>
    </row>
    <row customHeight="1" ht="11.25">
      <c r="A62" s="0" t="s">
        <v>1113</v>
      </c>
      <c r="E62" s="101"/>
      <c r="F62" s="1121"/>
      <c r="G62" s="1122"/>
      <c r="H62" s="221" t="s">
        <v>89</v>
      </c>
      <c r="I62" s="1143"/>
      <c r="J62" s="366"/>
      <c r="K62" s="422"/>
      <c r="L62" s="214"/>
      <c r="M62" s="208"/>
      <c r="N62" s="1125"/>
      <c r="O62" s="1142"/>
      <c r="P62" s="1139"/>
      <c r="Q62" s="1968"/>
      <c r="R62" s="430"/>
      <c r="S62" s="1136"/>
      <c r="T62" s="430"/>
      <c r="U62" s="430"/>
      <c r="V62" s="430"/>
      <c r="W62" s="430"/>
      <c r="X62" s="430"/>
      <c r="Y62" s="430"/>
      <c r="Z62" s="1128"/>
      <c r="AA62" s="1129"/>
      <c r="AB62" s="167" t="s">
        <v>1158</v>
      </c>
      <c r="AC62" s="1130"/>
      <c r="AD62" s="1130"/>
      <c r="AE62" s="1150"/>
      <c r="AF62" s="1147"/>
      <c r="AG62" s="1148"/>
      <c r="AH62" s="1148"/>
      <c r="AI62" s="1147"/>
      <c r="AJ62" s="1148"/>
      <c r="AK62" s="1148"/>
      <c r="AL62" s="845"/>
    </row>
    <row customHeight="1" ht="11.25">
      <c r="A63" s="0" t="s">
        <v>1113</v>
      </c>
      <c r="E63" s="101"/>
      <c r="F63" s="1121"/>
      <c r="G63" s="1122"/>
      <c r="H63" s="221" t="s">
        <v>89</v>
      </c>
      <c r="I63" s="1143"/>
      <c r="J63" s="366"/>
      <c r="K63" s="422"/>
      <c r="L63" s="214"/>
      <c r="M63" s="208"/>
      <c r="N63" s="1128"/>
      <c r="O63" s="1129"/>
      <c r="P63" s="167" t="s">
        <v>1159</v>
      </c>
      <c r="Q63" s="1129"/>
      <c r="R63" s="1129"/>
      <c r="S63" s="1129"/>
      <c r="T63" s="1129"/>
      <c r="U63" s="1129"/>
      <c r="V63" s="1129"/>
      <c r="W63" s="1129"/>
      <c r="X63" s="1129"/>
      <c r="Y63" s="1129"/>
      <c r="Z63" s="1129"/>
      <c r="AA63" s="1129"/>
      <c r="AB63" s="1129"/>
      <c r="AC63" s="1129"/>
      <c r="AD63" s="1129"/>
      <c r="AE63" s="1151"/>
      <c r="AF63" s="1147"/>
      <c r="AG63" s="1148"/>
      <c r="AH63" s="1148"/>
      <c r="AI63" s="1147"/>
      <c r="AJ63" s="1148"/>
      <c r="AK63" s="1148"/>
      <c r="AL63" s="845"/>
    </row>
    <row customHeight="1" ht="12">
      <c r="A64" s="0" t="s">
        <v>1113</v>
      </c>
      <c r="E64" s="101"/>
      <c r="F64" s="1116"/>
      <c r="G64" s="1117"/>
      <c r="H64" s="1117"/>
      <c r="I64" s="1118" t="s">
        <v>1176</v>
      </c>
      <c r="J64" s="1118"/>
      <c r="K64" s="1118"/>
      <c r="L64" s="1119"/>
      <c r="M64" s="1119"/>
      <c r="N64" s="1120"/>
      <c r="O64" s="1120"/>
      <c r="P64" s="1120"/>
      <c r="Q64" s="1120"/>
      <c r="R64" s="1120"/>
      <c r="S64" s="1120"/>
      <c r="T64" s="1120"/>
      <c r="U64" s="1120"/>
      <c r="V64" s="1120"/>
      <c r="W64" s="1120"/>
      <c r="X64" s="1120"/>
      <c r="Y64" s="1120"/>
      <c r="Z64" s="1120"/>
      <c r="AA64" s="1120"/>
      <c r="AB64" s="1120"/>
      <c r="AC64" s="1120"/>
      <c r="AD64" s="1120"/>
      <c r="AE64" s="1120"/>
      <c r="AF64" s="1120"/>
      <c r="AG64" s="1119"/>
      <c r="AH64" s="1119"/>
      <c r="AI64" s="1120"/>
      <c r="AJ64" s="1119"/>
      <c r="AK64" s="1120"/>
      <c r="AL64" s="845"/>
    </row>
    <row customHeight="1" ht="0.75">
      <c r="A65" s="0" t="s">
        <v>1113</v>
      </c>
      <c r="E65" s="101"/>
      <c r="F65" s="164">
        <v>2022</v>
      </c>
      <c r="G65" s="221"/>
      <c r="H65" s="1096" t="s">
        <v>454</v>
      </c>
      <c r="I65" s="1097"/>
      <c r="J65" s="155"/>
      <c r="K65" s="155"/>
      <c r="L65" s="1098"/>
      <c r="M65" s="495"/>
      <c r="N65" s="1099"/>
      <c r="O65" s="1100"/>
      <c r="P65" s="1099"/>
      <c r="Q65" s="1099"/>
      <c r="R65" s="1099"/>
      <c r="S65" s="1099"/>
      <c r="T65" s="1099"/>
      <c r="U65" s="1099"/>
      <c r="V65" s="1099"/>
      <c r="W65" s="1099"/>
      <c r="X65" s="1099"/>
      <c r="Y65" s="1099"/>
      <c r="Z65" s="1099"/>
      <c r="AA65" s="1099"/>
      <c r="AB65" s="1099"/>
      <c r="AC65" s="1099"/>
      <c r="AD65" s="1099"/>
      <c r="AE65" s="1099"/>
      <c r="AF65" s="1101"/>
      <c r="AG65" s="1098"/>
      <c r="AH65" s="1098"/>
      <c r="AI65" s="1101"/>
      <c r="AJ65" s="1098"/>
      <c r="AK65" s="1098"/>
      <c r="AL65" s="845"/>
    </row>
    <row customHeight="1" ht="0.75">
      <c r="A66" s="0" t="s">
        <v>1113</v>
      </c>
      <c r="E66" s="101"/>
      <c r="F66" s="164"/>
      <c r="G66" s="221"/>
      <c r="H66" s="1096"/>
      <c r="I66" s="1097"/>
      <c r="J66" s="155"/>
      <c r="K66" s="155"/>
      <c r="L66" s="1098"/>
      <c r="M66" s="495"/>
      <c r="N66" s="1102"/>
      <c r="O66" s="1103"/>
      <c r="P66" s="1104"/>
      <c r="Q66" s="155"/>
      <c r="R66" s="155"/>
      <c r="S66" s="155"/>
      <c r="T66" s="155"/>
      <c r="U66" s="155"/>
      <c r="V66" s="155"/>
      <c r="W66" s="155"/>
      <c r="X66" s="155"/>
      <c r="Y66" s="155"/>
      <c r="Z66" s="1105"/>
      <c r="AA66" s="1106"/>
      <c r="AB66" s="1106"/>
      <c r="AC66" s="1107"/>
      <c r="AD66" s="1107"/>
      <c r="AE66" s="1108"/>
      <c r="AF66" s="1101"/>
      <c r="AG66" s="1098"/>
      <c r="AH66" s="1098"/>
      <c r="AI66" s="1101"/>
      <c r="AJ66" s="1098"/>
      <c r="AK66" s="1098"/>
      <c r="AL66" s="845"/>
    </row>
    <row customHeight="1" ht="0.75">
      <c r="A67" s="0" t="s">
        <v>1113</v>
      </c>
      <c r="E67" s="101"/>
      <c r="F67" s="164"/>
      <c r="G67" s="221"/>
      <c r="H67" s="1096"/>
      <c r="I67" s="1097"/>
      <c r="J67" s="155"/>
      <c r="K67" s="155"/>
      <c r="L67" s="1098"/>
      <c r="M67" s="495"/>
      <c r="N67" s="1102"/>
      <c r="O67" s="1103"/>
      <c r="P67" s="1109"/>
      <c r="Q67" s="155"/>
      <c r="R67" s="155"/>
      <c r="S67" s="155"/>
      <c r="T67" s="155"/>
      <c r="U67" s="155"/>
      <c r="V67" s="155"/>
      <c r="W67" s="155"/>
      <c r="X67" s="155"/>
      <c r="Y67" s="155"/>
      <c r="AA67" s="1103"/>
      <c r="AB67" s="1110"/>
      <c r="AC67" s="1111"/>
      <c r="AD67" s="1110"/>
      <c r="AE67" s="1111"/>
      <c r="AF67" s="1101"/>
      <c r="AG67" s="1098"/>
      <c r="AH67" s="1098"/>
      <c r="AI67" s="1101"/>
      <c r="AJ67" s="1098"/>
      <c r="AK67" s="1098"/>
      <c r="AL67" s="845"/>
    </row>
    <row customHeight="1" ht="0.75">
      <c r="A68" s="0" t="s">
        <v>1113</v>
      </c>
      <c r="E68" s="101"/>
      <c r="F68" s="164"/>
      <c r="G68" s="221"/>
      <c r="H68" s="1096"/>
      <c r="I68" s="1097"/>
      <c r="J68" s="155"/>
      <c r="K68" s="155"/>
      <c r="L68" s="1098"/>
      <c r="M68" s="495"/>
      <c r="N68" s="1102"/>
      <c r="O68" s="1103"/>
      <c r="P68" s="1112"/>
      <c r="Q68" s="155"/>
      <c r="R68" s="155"/>
      <c r="S68" s="155"/>
      <c r="T68" s="155"/>
      <c r="U68" s="155"/>
      <c r="V68" s="155"/>
      <c r="W68" s="155"/>
      <c r="X68" s="155"/>
      <c r="Y68" s="155"/>
      <c r="Z68" s="1105"/>
      <c r="AA68" s="1106"/>
      <c r="AB68" s="1113"/>
      <c r="AC68" s="1107"/>
      <c r="AD68" s="1107"/>
      <c r="AE68" s="1114"/>
      <c r="AF68" s="1101"/>
      <c r="AG68" s="1098"/>
      <c r="AH68" s="1098"/>
      <c r="AI68" s="1101"/>
      <c r="AJ68" s="1098"/>
      <c r="AK68" s="1098"/>
      <c r="AL68" s="845"/>
    </row>
    <row customHeight="1" ht="0.75">
      <c r="A69" s="0" t="s">
        <v>1113</v>
      </c>
      <c r="E69" s="101"/>
      <c r="F69" s="164"/>
      <c r="G69" s="221"/>
      <c r="H69" s="1096"/>
      <c r="I69" s="1097"/>
      <c r="J69" s="155"/>
      <c r="K69" s="155"/>
      <c r="L69" s="1098"/>
      <c r="M69" s="495"/>
      <c r="N69" s="1106"/>
      <c r="O69" s="1106"/>
      <c r="P69" s="1113"/>
      <c r="Q69" s="1106"/>
      <c r="R69" s="1106"/>
      <c r="S69" s="1106"/>
      <c r="T69" s="1106"/>
      <c r="U69" s="1106"/>
      <c r="V69" s="1106"/>
      <c r="W69" s="1106"/>
      <c r="X69" s="1106"/>
      <c r="Y69" s="1106"/>
      <c r="Z69" s="1106"/>
      <c r="AA69" s="1106"/>
      <c r="AB69" s="1106"/>
      <c r="AC69" s="1106"/>
      <c r="AD69" s="1106"/>
      <c r="AE69" s="1115"/>
      <c r="AF69" s="1101"/>
      <c r="AG69" s="1098"/>
      <c r="AH69" s="1098"/>
      <c r="AI69" s="1101"/>
      <c r="AJ69" s="1098"/>
      <c r="AK69" s="1098"/>
      <c r="AL69" s="845"/>
    </row>
    <row customHeight="1" ht="11.25">
      <c r="A70" s="0" t="s">
        <v>1113</v>
      </c>
      <c r="B70" s="0" t="s">
        <v>1160</v>
      </c>
      <c r="E70" s="101"/>
      <c r="F70" s="1121"/>
      <c r="G70" s="821" t="s">
        <v>102</v>
      </c>
      <c r="H70" s="221" t="s">
        <v>98</v>
      </c>
      <c r="I70" s="1143" t="s">
        <v>1161</v>
      </c>
      <c r="J70" s="366" t="s">
        <v>1162</v>
      </c>
      <c r="K70" s="422" t="s">
        <v>1198</v>
      </c>
      <c r="L70" s="214" t="s">
        <v>19</v>
      </c>
      <c r="M70" s="208"/>
      <c r="N70" s="1144"/>
      <c r="O70" s="1145" t="s">
        <v>454</v>
      </c>
      <c r="P70" s="1146"/>
      <c r="Q70" s="1146"/>
      <c r="R70" s="1146"/>
      <c r="S70" s="1146"/>
      <c r="T70" s="1146"/>
      <c r="U70" s="1146"/>
      <c r="V70" s="1146"/>
      <c r="W70" s="1146"/>
      <c r="X70" s="1146"/>
      <c r="Y70" s="1146"/>
      <c r="Z70" s="1146"/>
      <c r="AA70" s="1146"/>
      <c r="AB70" s="1146"/>
      <c r="AC70" s="1146"/>
      <c r="AD70" s="1146"/>
      <c r="AE70" s="1146"/>
      <c r="AF70" s="1147">
        <v>1</v>
      </c>
      <c r="AG70" s="1148" t="s">
        <v>1149</v>
      </c>
      <c r="AH70" s="1148" t="s">
        <v>1182</v>
      </c>
      <c r="AI70" s="1147">
        <v>3</v>
      </c>
      <c r="AJ70" s="1148" t="s">
        <v>1149</v>
      </c>
      <c r="AK70" s="1148" t="s">
        <v>1164</v>
      </c>
      <c r="AL70" s="845"/>
    </row>
    <row customHeight="1" ht="11.25">
      <c r="A71" s="0" t="s">
        <v>1113</v>
      </c>
      <c r="E71" s="101"/>
      <c r="F71" s="1121"/>
      <c r="G71" s="1122"/>
      <c r="H71" s="221" t="s">
        <v>454</v>
      </c>
      <c r="I71" s="1143"/>
      <c r="J71" s="366"/>
      <c r="K71" s="422"/>
      <c r="L71" s="214"/>
      <c r="M71" s="208"/>
      <c r="N71" s="1125"/>
      <c r="O71" s="1142">
        <v>1</v>
      </c>
      <c r="P71" s="1127" t="s">
        <v>19</v>
      </c>
      <c r="Q71" s="1973" t="s">
        <v>22</v>
      </c>
      <c r="R71" s="1973" t="s">
        <v>22</v>
      </c>
      <c r="S71" s="1973" t="s">
        <v>22</v>
      </c>
      <c r="T71" s="1973" t="s">
        <v>22</v>
      </c>
      <c r="U71" s="1973" t="s">
        <v>22</v>
      </c>
      <c r="V71" s="1973" t="s">
        <v>22</v>
      </c>
      <c r="W71" s="1973" t="s">
        <v>22</v>
      </c>
      <c r="X71" s="1973" t="s">
        <v>22</v>
      </c>
      <c r="Y71" s="1973" t="s">
        <v>22</v>
      </c>
      <c r="Z71" s="1128"/>
      <c r="AA71" s="1129"/>
      <c r="AB71" s="1129"/>
      <c r="AC71" s="1130"/>
      <c r="AD71" s="1130"/>
      <c r="AE71" s="1149"/>
      <c r="AF71" s="1147"/>
      <c r="AG71" s="1148"/>
      <c r="AH71" s="1148"/>
      <c r="AI71" s="1147"/>
      <c r="AJ71" s="1148"/>
      <c r="AK71" s="1148"/>
      <c r="AL71" s="845"/>
    </row>
    <row customHeight="1" ht="11.25">
      <c r="A72" s="0" t="s">
        <v>1113</v>
      </c>
      <c r="E72" s="101"/>
      <c r="F72" s="1121"/>
      <c r="G72" s="1122"/>
      <c r="H72" s="221" t="s">
        <v>454</v>
      </c>
      <c r="I72" s="1143"/>
      <c r="J72" s="366"/>
      <c r="K72" s="422"/>
      <c r="L72" s="214"/>
      <c r="M72" s="208"/>
      <c r="N72" s="1125"/>
      <c r="O72" s="1142"/>
      <c r="P72" s="1135"/>
      <c r="Q72" s="1968"/>
      <c r="R72" s="430"/>
      <c r="S72" s="1136"/>
      <c r="T72" s="430"/>
      <c r="U72" s="430"/>
      <c r="V72" s="430"/>
      <c r="W72" s="430"/>
      <c r="X72" s="430"/>
      <c r="Y72" s="430"/>
      <c r="AA72" s="1126">
        <v>1</v>
      </c>
      <c r="AB72" s="1137" t="s">
        <v>1165</v>
      </c>
      <c r="AC72" s="794">
        <v>7156.32</v>
      </c>
      <c r="AD72" s="1137" t="str">
        <f>AB72</f>
        <v>  Прибыль направляемая на инвестиции</v>
      </c>
      <c r="AE72" s="794">
        <v>0</v>
      </c>
      <c r="AF72" s="1147"/>
      <c r="AG72" s="1148"/>
      <c r="AH72" s="1148"/>
      <c r="AI72" s="1147"/>
      <c r="AJ72" s="1148"/>
      <c r="AK72" s="1148"/>
      <c r="AL72" s="845"/>
    </row>
    <row customHeight="1" ht="11.25">
      <c r="A73" s="0" t="s">
        <v>1113</v>
      </c>
      <c r="E73" s="101"/>
      <c r="F73" s="1122"/>
      <c r="G73" s="1122"/>
      <c r="H73" s="1122"/>
      <c r="I73" s="1122"/>
      <c r="J73" s="1122"/>
      <c r="K73" s="1122"/>
      <c r="L73" s="1122"/>
      <c r="M73" s="1122"/>
      <c r="N73" s="1122"/>
      <c r="O73" s="1122"/>
      <c r="P73" s="1122"/>
      <c r="Q73" s="1974"/>
      <c r="R73" s="1122"/>
      <c r="S73" s="1122"/>
      <c r="T73" s="1122"/>
      <c r="U73" s="1122"/>
      <c r="V73" s="1122"/>
      <c r="W73" s="1122"/>
      <c r="X73" s="1122"/>
      <c r="Y73" s="1122"/>
      <c r="Z73" s="821" t="s">
        <v>102</v>
      </c>
      <c r="AA73" s="1142" t="s">
        <v>101</v>
      </c>
      <c r="AB73" s="1137" t="s">
        <v>1166</v>
      </c>
      <c r="AC73" s="794">
        <v>1060.88</v>
      </c>
      <c r="AD73" s="1137" t="str">
        <f>AB73</f>
        <v>  Средства, полученные за счет платы за подключение (технологическое присоединение)</v>
      </c>
      <c r="AE73" s="794">
        <v>0</v>
      </c>
      <c r="AF73" s="1124"/>
      <c r="AG73" s="1132"/>
      <c r="AH73" s="1132"/>
      <c r="AI73" s="1124"/>
      <c r="AJ73" s="1132"/>
      <c r="AK73" s="1133"/>
      <c r="AL73" s="845"/>
    </row>
    <row customHeight="1" ht="11.25">
      <c r="A74" s="0" t="s">
        <v>1113</v>
      </c>
      <c r="E74" s="101"/>
      <c r="F74" s="1121"/>
      <c r="G74" s="1122"/>
      <c r="H74" s="221" t="s">
        <v>454</v>
      </c>
      <c r="I74" s="1143"/>
      <c r="J74" s="366"/>
      <c r="K74" s="422"/>
      <c r="L74" s="214"/>
      <c r="M74" s="208"/>
      <c r="N74" s="1125"/>
      <c r="O74" s="1142"/>
      <c r="P74" s="1139"/>
      <c r="Q74" s="1968"/>
      <c r="R74" s="430"/>
      <c r="S74" s="1136"/>
      <c r="T74" s="430"/>
      <c r="U74" s="430"/>
      <c r="V74" s="430"/>
      <c r="W74" s="430"/>
      <c r="X74" s="430"/>
      <c r="Y74" s="430"/>
      <c r="Z74" s="1128"/>
      <c r="AA74" s="1129"/>
      <c r="AB74" s="167" t="s">
        <v>1158</v>
      </c>
      <c r="AC74" s="1130"/>
      <c r="AD74" s="1130"/>
      <c r="AE74" s="1150"/>
      <c r="AF74" s="1147"/>
      <c r="AG74" s="1148"/>
      <c r="AH74" s="1148"/>
      <c r="AI74" s="1147"/>
      <c r="AJ74" s="1148"/>
      <c r="AK74" s="1148"/>
      <c r="AL74" s="845"/>
    </row>
    <row customHeight="1" ht="11.25">
      <c r="A75" s="0" t="s">
        <v>1113</v>
      </c>
      <c r="E75" s="101"/>
      <c r="F75" s="1121"/>
      <c r="G75" s="1122"/>
      <c r="H75" s="221" t="s">
        <v>454</v>
      </c>
      <c r="I75" s="1143"/>
      <c r="J75" s="366"/>
      <c r="K75" s="422"/>
      <c r="L75" s="214"/>
      <c r="M75" s="208"/>
      <c r="N75" s="1128"/>
      <c r="O75" s="1129"/>
      <c r="P75" s="167" t="s">
        <v>1159</v>
      </c>
      <c r="Q75" s="1129"/>
      <c r="R75" s="1129"/>
      <c r="S75" s="1129"/>
      <c r="T75" s="1129"/>
      <c r="U75" s="1129"/>
      <c r="V75" s="1129"/>
      <c r="W75" s="1129"/>
      <c r="X75" s="1129"/>
      <c r="Y75" s="1129"/>
      <c r="Z75" s="1129"/>
      <c r="AA75" s="1129"/>
      <c r="AB75" s="1129"/>
      <c r="AC75" s="1129"/>
      <c r="AD75" s="1129"/>
      <c r="AE75" s="1151"/>
      <c r="AF75" s="1147"/>
      <c r="AG75" s="1148"/>
      <c r="AH75" s="1148"/>
      <c r="AI75" s="1147"/>
      <c r="AJ75" s="1148"/>
      <c r="AK75" s="1148"/>
      <c r="AL75" s="845"/>
    </row>
    <row customHeight="1" ht="11.25">
      <c r="A76" s="0" t="s">
        <v>1113</v>
      </c>
      <c r="B76" s="0" t="s">
        <v>1145</v>
      </c>
      <c r="E76" s="101"/>
      <c r="F76" s="1121"/>
      <c r="G76" s="821" t="s">
        <v>102</v>
      </c>
      <c r="H76" s="221" t="s">
        <v>101</v>
      </c>
      <c r="I76" s="1143" t="s">
        <v>1146</v>
      </c>
      <c r="J76" s="366" t="s">
        <v>1147</v>
      </c>
      <c r="K76" s="422" t="s">
        <v>1199</v>
      </c>
      <c r="L76" s="214" t="s">
        <v>19</v>
      </c>
      <c r="M76" s="208"/>
      <c r="N76" s="1144"/>
      <c r="O76" s="1145" t="s">
        <v>454</v>
      </c>
      <c r="P76" s="1146"/>
      <c r="Q76" s="1146"/>
      <c r="R76" s="1146"/>
      <c r="S76" s="1146"/>
      <c r="T76" s="1146"/>
      <c r="U76" s="1146"/>
      <c r="V76" s="1146"/>
      <c r="W76" s="1146"/>
      <c r="X76" s="1146"/>
      <c r="Y76" s="1146"/>
      <c r="Z76" s="1146"/>
      <c r="AA76" s="1146"/>
      <c r="AB76" s="1146"/>
      <c r="AC76" s="1146"/>
      <c r="AD76" s="1146"/>
      <c r="AE76" s="1146"/>
      <c r="AF76" s="1147">
        <v>1</v>
      </c>
      <c r="AG76" s="1148" t="s">
        <v>1149</v>
      </c>
      <c r="AH76" s="1148" t="s">
        <v>1182</v>
      </c>
      <c r="AI76" s="1147">
        <v>3</v>
      </c>
      <c r="AJ76" s="1148" t="s">
        <v>1149</v>
      </c>
      <c r="AK76" s="1148" t="s">
        <v>1164</v>
      </c>
      <c r="AL76" s="845"/>
    </row>
    <row customHeight="1" ht="11.25">
      <c r="A77" s="0" t="s">
        <v>1113</v>
      </c>
      <c r="E77" s="101"/>
      <c r="F77" s="1121"/>
      <c r="G77" s="1122"/>
      <c r="H77" s="221" t="s">
        <v>98</v>
      </c>
      <c r="I77" s="1143"/>
      <c r="J77" s="366"/>
      <c r="K77" s="422"/>
      <c r="L77" s="214"/>
      <c r="M77" s="208"/>
      <c r="N77" s="1125"/>
      <c r="O77" s="1142">
        <v>1</v>
      </c>
      <c r="P77" s="1127" t="s">
        <v>61</v>
      </c>
      <c r="Q77" s="1968" t="s">
        <v>1200</v>
      </c>
      <c r="R77" s="1969" t="s">
        <v>1152</v>
      </c>
      <c r="S77" s="1969" t="s">
        <v>123</v>
      </c>
      <c r="T77" s="1969" t="s">
        <v>123</v>
      </c>
      <c r="U77" s="1969" t="s">
        <v>124</v>
      </c>
      <c r="V77" s="1969" t="s">
        <v>1201</v>
      </c>
      <c r="W77" s="1969" t="s">
        <v>1202</v>
      </c>
      <c r="X77" s="1969" t="s">
        <v>1201</v>
      </c>
      <c r="Y77" s="1969" t="s">
        <v>1155</v>
      </c>
      <c r="Z77" s="1128"/>
      <c r="AA77" s="1129"/>
      <c r="AB77" s="1129"/>
      <c r="AC77" s="1130"/>
      <c r="AD77" s="1130"/>
      <c r="AE77" s="1149"/>
      <c r="AF77" s="1147"/>
      <c r="AG77" s="1148"/>
      <c r="AH77" s="1148"/>
      <c r="AI77" s="1147"/>
      <c r="AJ77" s="1148"/>
      <c r="AK77" s="1148"/>
      <c r="AL77" s="845"/>
    </row>
    <row customHeight="1" ht="11.25">
      <c r="A78" s="0" t="s">
        <v>1113</v>
      </c>
      <c r="E78" s="101"/>
      <c r="F78" s="1121"/>
      <c r="G78" s="1122"/>
      <c r="H78" s="221" t="s">
        <v>98</v>
      </c>
      <c r="I78" s="1143"/>
      <c r="J78" s="366"/>
      <c r="K78" s="422"/>
      <c r="L78" s="214"/>
      <c r="M78" s="208"/>
      <c r="N78" s="1125"/>
      <c r="O78" s="1142"/>
      <c r="P78" s="1135"/>
      <c r="Q78" s="1968"/>
      <c r="R78" s="430"/>
      <c r="S78" s="1136"/>
      <c r="T78" s="430"/>
      <c r="U78" s="430"/>
      <c r="V78" s="430"/>
      <c r="W78" s="430"/>
      <c r="X78" s="430"/>
      <c r="Y78" s="430"/>
      <c r="AA78" s="1126">
        <v>1</v>
      </c>
      <c r="AB78" s="1137" t="s">
        <v>1165</v>
      </c>
      <c r="AC78" s="794">
        <v>449.44</v>
      </c>
      <c r="AD78" s="1137" t="str">
        <f>AB78</f>
        <v>  Прибыль направляемая на инвестиции</v>
      </c>
      <c r="AE78" s="794">
        <v>0</v>
      </c>
      <c r="AF78" s="1147"/>
      <c r="AG78" s="1148"/>
      <c r="AH78" s="1148"/>
      <c r="AI78" s="1147"/>
      <c r="AJ78" s="1148"/>
      <c r="AK78" s="1148"/>
      <c r="AL78" s="845"/>
    </row>
    <row customHeight="1" ht="11.25">
      <c r="A79" s="0" t="s">
        <v>1113</v>
      </c>
      <c r="E79" s="101"/>
      <c r="F79" s="1121"/>
      <c r="G79" s="1122"/>
      <c r="H79" s="221" t="s">
        <v>98</v>
      </c>
      <c r="I79" s="1143"/>
      <c r="J79" s="366"/>
      <c r="K79" s="422"/>
      <c r="L79" s="214"/>
      <c r="M79" s="208"/>
      <c r="N79" s="1125"/>
      <c r="O79" s="1142"/>
      <c r="P79" s="1139"/>
      <c r="Q79" s="1968"/>
      <c r="R79" s="430"/>
      <c r="S79" s="1136"/>
      <c r="T79" s="430"/>
      <c r="U79" s="430"/>
      <c r="V79" s="430"/>
      <c r="W79" s="430"/>
      <c r="X79" s="430"/>
      <c r="Y79" s="430"/>
      <c r="Z79" s="1128"/>
      <c r="AA79" s="1129"/>
      <c r="AB79" s="167" t="s">
        <v>1158</v>
      </c>
      <c r="AC79" s="1130"/>
      <c r="AD79" s="1130"/>
      <c r="AE79" s="1150"/>
      <c r="AF79" s="1147"/>
      <c r="AG79" s="1148"/>
      <c r="AH79" s="1148"/>
      <c r="AI79" s="1147"/>
      <c r="AJ79" s="1148"/>
      <c r="AK79" s="1148"/>
      <c r="AL79" s="845"/>
    </row>
    <row customHeight="1" ht="11.25">
      <c r="A80" s="0" t="s">
        <v>1113</v>
      </c>
      <c r="E80" s="101"/>
      <c r="F80" s="1121"/>
      <c r="G80" s="1122"/>
      <c r="H80" s="221" t="s">
        <v>98</v>
      </c>
      <c r="I80" s="1143"/>
      <c r="J80" s="366"/>
      <c r="K80" s="422"/>
      <c r="L80" s="214"/>
      <c r="M80" s="208"/>
      <c r="N80" s="1128"/>
      <c r="O80" s="1129"/>
      <c r="P80" s="167" t="s">
        <v>1159</v>
      </c>
      <c r="Q80" s="1129"/>
      <c r="R80" s="1129"/>
      <c r="S80" s="1129"/>
      <c r="T80" s="1129"/>
      <c r="U80" s="1129"/>
      <c r="V80" s="1129"/>
      <c r="W80" s="1129"/>
      <c r="X80" s="1129"/>
      <c r="Y80" s="1129"/>
      <c r="Z80" s="1129"/>
      <c r="AA80" s="1129"/>
      <c r="AB80" s="1129"/>
      <c r="AC80" s="1129"/>
      <c r="AD80" s="1129"/>
      <c r="AE80" s="1151"/>
      <c r="AF80" s="1147"/>
      <c r="AG80" s="1148"/>
      <c r="AH80" s="1148"/>
      <c r="AI80" s="1147"/>
      <c r="AJ80" s="1148"/>
      <c r="AK80" s="1148"/>
      <c r="AL80" s="845"/>
    </row>
    <row customHeight="1" ht="11.25">
      <c r="A81" s="0" t="s">
        <v>1113</v>
      </c>
      <c r="B81" s="0" t="s">
        <v>1160</v>
      </c>
      <c r="E81" s="101"/>
      <c r="F81" s="1121"/>
      <c r="G81" s="821" t="s">
        <v>102</v>
      </c>
      <c r="H81" s="221" t="s">
        <v>89</v>
      </c>
      <c r="I81" s="1143" t="s">
        <v>1161</v>
      </c>
      <c r="J81" s="366" t="s">
        <v>1188</v>
      </c>
      <c r="K81" s="422" t="s">
        <v>1203</v>
      </c>
      <c r="L81" s="214" t="s">
        <v>19</v>
      </c>
      <c r="M81" s="208"/>
      <c r="N81" s="1144"/>
      <c r="O81" s="1145" t="s">
        <v>454</v>
      </c>
      <c r="P81" s="1146"/>
      <c r="Q81" s="1146"/>
      <c r="R81" s="1146"/>
      <c r="S81" s="1146"/>
      <c r="T81" s="1146"/>
      <c r="U81" s="1146"/>
      <c r="V81" s="1146"/>
      <c r="W81" s="1146"/>
      <c r="X81" s="1146"/>
      <c r="Y81" s="1146"/>
      <c r="Z81" s="1146"/>
      <c r="AA81" s="1146"/>
      <c r="AB81" s="1146"/>
      <c r="AC81" s="1146"/>
      <c r="AD81" s="1146"/>
      <c r="AE81" s="1146"/>
      <c r="AF81" s="1147">
        <v>1</v>
      </c>
      <c r="AG81" s="1148" t="s">
        <v>1149</v>
      </c>
      <c r="AH81" s="1148" t="s">
        <v>1182</v>
      </c>
      <c r="AI81" s="1147">
        <v>1</v>
      </c>
      <c r="AJ81" s="1148" t="s">
        <v>1204</v>
      </c>
      <c r="AK81" s="1148" t="s">
        <v>1182</v>
      </c>
      <c r="AL81" s="845"/>
    </row>
    <row customHeight="1" ht="11.25">
      <c r="A82" s="0" t="s">
        <v>1113</v>
      </c>
      <c r="E82" s="101"/>
      <c r="F82" s="1121"/>
      <c r="G82" s="1122"/>
      <c r="H82" s="221" t="s">
        <v>101</v>
      </c>
      <c r="I82" s="1143"/>
      <c r="J82" s="366"/>
      <c r="K82" s="422"/>
      <c r="L82" s="214"/>
      <c r="M82" s="208"/>
      <c r="N82" s="1125"/>
      <c r="O82" s="1142">
        <v>1</v>
      </c>
      <c r="P82" s="1127" t="s">
        <v>61</v>
      </c>
      <c r="Q82" s="1968" t="s">
        <v>1205</v>
      </c>
      <c r="R82" s="1969" t="s">
        <v>1191</v>
      </c>
      <c r="S82" s="1969" t="s">
        <v>1206</v>
      </c>
      <c r="T82" s="1969" t="s">
        <v>1206</v>
      </c>
      <c r="U82" s="1969" t="s">
        <v>1207</v>
      </c>
      <c r="V82" s="1969" t="s">
        <v>1208</v>
      </c>
      <c r="W82" s="1969" t="s">
        <v>1209</v>
      </c>
      <c r="X82" s="1969" t="s">
        <v>1208</v>
      </c>
      <c r="Y82" s="1969" t="s">
        <v>1155</v>
      </c>
      <c r="Z82" s="1128"/>
      <c r="AA82" s="1129"/>
      <c r="AB82" s="1129"/>
      <c r="AC82" s="1130"/>
      <c r="AD82" s="1130"/>
      <c r="AE82" s="1149"/>
      <c r="AF82" s="1147"/>
      <c r="AG82" s="1148"/>
      <c r="AH82" s="1148"/>
      <c r="AI82" s="1147"/>
      <c r="AJ82" s="1148"/>
      <c r="AK82" s="1148"/>
      <c r="AL82" s="845"/>
    </row>
    <row customHeight="1" ht="11.25">
      <c r="A83" s="0" t="s">
        <v>1113</v>
      </c>
      <c r="E83" s="101"/>
      <c r="F83" s="1121"/>
      <c r="G83" s="1122"/>
      <c r="H83" s="221" t="s">
        <v>101</v>
      </c>
      <c r="I83" s="1143"/>
      <c r="J83" s="366"/>
      <c r="K83" s="422"/>
      <c r="L83" s="214"/>
      <c r="M83" s="208"/>
      <c r="N83" s="1125"/>
      <c r="O83" s="1142"/>
      <c r="P83" s="1135"/>
      <c r="Q83" s="1968"/>
      <c r="R83" s="430"/>
      <c r="S83" s="1136"/>
      <c r="T83" s="430"/>
      <c r="U83" s="430"/>
      <c r="V83" s="430"/>
      <c r="W83" s="430"/>
      <c r="X83" s="430"/>
      <c r="Y83" s="430"/>
      <c r="AA83" s="1126">
        <v>1</v>
      </c>
      <c r="AB83" s="1137" t="s">
        <v>1166</v>
      </c>
      <c r="AC83" s="794">
        <v>476.68</v>
      </c>
      <c r="AD83" s="1137" t="str">
        <f>AB83</f>
        <v>  Средства, полученные за счет платы за подключение (технологическое присоединение)</v>
      </c>
      <c r="AE83" s="794">
        <v>0</v>
      </c>
      <c r="AF83" s="1147"/>
      <c r="AG83" s="1148"/>
      <c r="AH83" s="1148"/>
      <c r="AI83" s="1147"/>
      <c r="AJ83" s="1148"/>
      <c r="AK83" s="1148"/>
      <c r="AL83" s="845"/>
    </row>
    <row customHeight="1" ht="11.25">
      <c r="A84" s="0" t="s">
        <v>1113</v>
      </c>
      <c r="E84" s="101"/>
      <c r="F84" s="1121"/>
      <c r="G84" s="1122"/>
      <c r="H84" s="221" t="s">
        <v>101</v>
      </c>
      <c r="I84" s="1143"/>
      <c r="J84" s="366"/>
      <c r="K84" s="422"/>
      <c r="L84" s="214"/>
      <c r="M84" s="208"/>
      <c r="N84" s="1125"/>
      <c r="O84" s="1142"/>
      <c r="P84" s="1139"/>
      <c r="Q84" s="1968"/>
      <c r="R84" s="430"/>
      <c r="S84" s="1136"/>
      <c r="T84" s="430"/>
      <c r="U84" s="430"/>
      <c r="V84" s="430"/>
      <c r="W84" s="430"/>
      <c r="X84" s="430"/>
      <c r="Y84" s="430"/>
      <c r="Z84" s="1128"/>
      <c r="AA84" s="1129"/>
      <c r="AB84" s="167" t="s">
        <v>1158</v>
      </c>
      <c r="AC84" s="1130"/>
      <c r="AD84" s="1130"/>
      <c r="AE84" s="1150"/>
      <c r="AF84" s="1147"/>
      <c r="AG84" s="1148"/>
      <c r="AH84" s="1148"/>
      <c r="AI84" s="1147"/>
      <c r="AJ84" s="1148"/>
      <c r="AK84" s="1148"/>
      <c r="AL84" s="845"/>
    </row>
    <row customHeight="1" ht="11.25">
      <c r="A85" s="0" t="s">
        <v>1113</v>
      </c>
      <c r="E85" s="101"/>
      <c r="F85" s="1121"/>
      <c r="G85" s="1122"/>
      <c r="H85" s="221" t="s">
        <v>101</v>
      </c>
      <c r="I85" s="1143"/>
      <c r="J85" s="366"/>
      <c r="K85" s="422"/>
      <c r="L85" s="214"/>
      <c r="M85" s="208"/>
      <c r="N85" s="1128"/>
      <c r="O85" s="1129"/>
      <c r="P85" s="167" t="s">
        <v>1159</v>
      </c>
      <c r="Q85" s="1129"/>
      <c r="R85" s="1129"/>
      <c r="S85" s="1129"/>
      <c r="T85" s="1129"/>
      <c r="U85" s="1129"/>
      <c r="V85" s="1129"/>
      <c r="W85" s="1129"/>
      <c r="X85" s="1129"/>
      <c r="Y85" s="1129"/>
      <c r="Z85" s="1129"/>
      <c r="AA85" s="1129"/>
      <c r="AB85" s="1129"/>
      <c r="AC85" s="1129"/>
      <c r="AD85" s="1129"/>
      <c r="AE85" s="1151"/>
      <c r="AF85" s="1147"/>
      <c r="AG85" s="1148"/>
      <c r="AH85" s="1148"/>
      <c r="AI85" s="1147"/>
      <c r="AJ85" s="1148"/>
      <c r="AK85" s="1148"/>
      <c r="AL85" s="845"/>
    </row>
    <row customHeight="1" ht="11.25">
      <c r="A86" s="0" t="s">
        <v>1113</v>
      </c>
      <c r="B86" s="0" t="s">
        <v>1160</v>
      </c>
      <c r="E86" s="101"/>
      <c r="F86" s="1121"/>
      <c r="G86" s="821" t="s">
        <v>102</v>
      </c>
      <c r="H86" s="221" t="s">
        <v>90</v>
      </c>
      <c r="I86" s="1143" t="s">
        <v>1161</v>
      </c>
      <c r="J86" s="366" t="s">
        <v>1167</v>
      </c>
      <c r="K86" s="422" t="s">
        <v>1210</v>
      </c>
      <c r="L86" s="214" t="s">
        <v>19</v>
      </c>
      <c r="M86" s="208"/>
      <c r="N86" s="1144"/>
      <c r="O86" s="1145" t="s">
        <v>454</v>
      </c>
      <c r="P86" s="1146"/>
      <c r="Q86" s="1146"/>
      <c r="R86" s="1146"/>
      <c r="S86" s="1146"/>
      <c r="T86" s="1146"/>
      <c r="U86" s="1146"/>
      <c r="V86" s="1146"/>
      <c r="W86" s="1146"/>
      <c r="X86" s="1146"/>
      <c r="Y86" s="1146"/>
      <c r="Z86" s="1146"/>
      <c r="AA86" s="1146"/>
      <c r="AB86" s="1146"/>
      <c r="AC86" s="1146"/>
      <c r="AD86" s="1146"/>
      <c r="AE86" s="1146"/>
      <c r="AF86" s="1147">
        <v>3</v>
      </c>
      <c r="AG86" s="1148" t="s">
        <v>1149</v>
      </c>
      <c r="AH86" s="1148" t="s">
        <v>1182</v>
      </c>
      <c r="AI86" s="1147">
        <v>2</v>
      </c>
      <c r="AJ86" s="1148" t="s">
        <v>1211</v>
      </c>
      <c r="AK86" s="1148" t="s">
        <v>1182</v>
      </c>
      <c r="AL86" s="845"/>
    </row>
    <row customHeight="1" ht="11.25">
      <c r="A87" s="0" t="s">
        <v>1113</v>
      </c>
      <c r="E87" s="101"/>
      <c r="F87" s="1121"/>
      <c r="G87" s="1122"/>
      <c r="H87" s="221" t="s">
        <v>89</v>
      </c>
      <c r="I87" s="1143"/>
      <c r="J87" s="366"/>
      <c r="K87" s="422"/>
      <c r="L87" s="214"/>
      <c r="M87" s="208"/>
      <c r="N87" s="1125"/>
      <c r="O87" s="1142">
        <v>1</v>
      </c>
      <c r="P87" s="1127" t="s">
        <v>61</v>
      </c>
      <c r="Q87" s="1968" t="s">
        <v>1212</v>
      </c>
      <c r="R87" s="1969" t="s">
        <v>1213</v>
      </c>
      <c r="S87" s="1969" t="s">
        <v>1206</v>
      </c>
      <c r="T87" s="1969" t="s">
        <v>1206</v>
      </c>
      <c r="U87" s="1969" t="s">
        <v>1207</v>
      </c>
      <c r="V87" s="1969" t="s">
        <v>1214</v>
      </c>
      <c r="W87" s="1969" t="s">
        <v>1215</v>
      </c>
      <c r="X87" s="1969" t="s">
        <v>1216</v>
      </c>
      <c r="Y87" s="1969" t="s">
        <v>1155</v>
      </c>
      <c r="Z87" s="1128"/>
      <c r="AA87" s="1129"/>
      <c r="AB87" s="1129"/>
      <c r="AC87" s="1130"/>
      <c r="AD87" s="1130"/>
      <c r="AE87" s="1149"/>
      <c r="AF87" s="1147"/>
      <c r="AG87" s="1148"/>
      <c r="AH87" s="1148"/>
      <c r="AI87" s="1147"/>
      <c r="AJ87" s="1148"/>
      <c r="AK87" s="1148"/>
      <c r="AL87" s="845"/>
    </row>
    <row customHeight="1" ht="11.25">
      <c r="A88" s="0" t="s">
        <v>1113</v>
      </c>
      <c r="E88" s="101"/>
      <c r="F88" s="1121"/>
      <c r="G88" s="1122"/>
      <c r="H88" s="221" t="s">
        <v>89</v>
      </c>
      <c r="I88" s="1143"/>
      <c r="J88" s="366"/>
      <c r="K88" s="422"/>
      <c r="L88" s="214"/>
      <c r="M88" s="208"/>
      <c r="N88" s="1125"/>
      <c r="O88" s="1142"/>
      <c r="P88" s="1135"/>
      <c r="Q88" s="1968"/>
      <c r="R88" s="430"/>
      <c r="S88" s="1136"/>
      <c r="T88" s="430"/>
      <c r="U88" s="430"/>
      <c r="V88" s="430"/>
      <c r="W88" s="430"/>
      <c r="X88" s="430"/>
      <c r="Y88" s="430"/>
      <c r="AA88" s="1126">
        <v>1</v>
      </c>
      <c r="AB88" s="1137" t="s">
        <v>1166</v>
      </c>
      <c r="AC88" s="794">
        <v>1109.7</v>
      </c>
      <c r="AD88" s="1137" t="str">
        <f>AB88</f>
        <v>  Средства, полученные за счет платы за подключение (технологическое присоединение)</v>
      </c>
      <c r="AE88" s="794">
        <v>0</v>
      </c>
      <c r="AF88" s="1147"/>
      <c r="AG88" s="1148"/>
      <c r="AH88" s="1148"/>
      <c r="AI88" s="1147"/>
      <c r="AJ88" s="1148"/>
      <c r="AK88" s="1148"/>
      <c r="AL88" s="845"/>
    </row>
    <row customHeight="1" ht="11.25">
      <c r="A89" s="0" t="s">
        <v>1113</v>
      </c>
      <c r="E89" s="101"/>
      <c r="F89" s="1121"/>
      <c r="G89" s="1122"/>
      <c r="H89" s="221" t="s">
        <v>89</v>
      </c>
      <c r="I89" s="1143"/>
      <c r="J89" s="366"/>
      <c r="K89" s="422"/>
      <c r="L89" s="214"/>
      <c r="M89" s="208"/>
      <c r="N89" s="1125"/>
      <c r="O89" s="1142"/>
      <c r="P89" s="1139"/>
      <c r="Q89" s="1968"/>
      <c r="R89" s="430"/>
      <c r="S89" s="1136"/>
      <c r="T89" s="430"/>
      <c r="U89" s="430"/>
      <c r="V89" s="430"/>
      <c r="W89" s="430"/>
      <c r="X89" s="430"/>
      <c r="Y89" s="430"/>
      <c r="Z89" s="1128"/>
      <c r="AA89" s="1129"/>
      <c r="AB89" s="167" t="s">
        <v>1158</v>
      </c>
      <c r="AC89" s="1130"/>
      <c r="AD89" s="1130"/>
      <c r="AE89" s="1150"/>
      <c r="AF89" s="1147"/>
      <c r="AG89" s="1148"/>
      <c r="AH89" s="1148"/>
      <c r="AI89" s="1147"/>
      <c r="AJ89" s="1148"/>
      <c r="AK89" s="1148"/>
      <c r="AL89" s="845"/>
    </row>
    <row customHeight="1" ht="11.25">
      <c r="A90" s="0" t="s">
        <v>1113</v>
      </c>
      <c r="E90" s="101"/>
      <c r="F90" s="1121"/>
      <c r="G90" s="1122"/>
      <c r="H90" s="221" t="s">
        <v>89</v>
      </c>
      <c r="I90" s="1143"/>
      <c r="J90" s="366"/>
      <c r="K90" s="422"/>
      <c r="L90" s="214"/>
      <c r="M90" s="208"/>
      <c r="N90" s="1128"/>
      <c r="O90" s="1129"/>
      <c r="P90" s="167" t="s">
        <v>1159</v>
      </c>
      <c r="Q90" s="1129"/>
      <c r="R90" s="1129"/>
      <c r="S90" s="1129"/>
      <c r="T90" s="1129"/>
      <c r="U90" s="1129"/>
      <c r="V90" s="1129"/>
      <c r="W90" s="1129"/>
      <c r="X90" s="1129"/>
      <c r="Y90" s="1129"/>
      <c r="Z90" s="1129"/>
      <c r="AA90" s="1129"/>
      <c r="AB90" s="1129"/>
      <c r="AC90" s="1129"/>
      <c r="AD90" s="1129"/>
      <c r="AE90" s="1151"/>
      <c r="AF90" s="1147"/>
      <c r="AG90" s="1148"/>
      <c r="AH90" s="1148"/>
      <c r="AI90" s="1147"/>
      <c r="AJ90" s="1148"/>
      <c r="AK90" s="1148"/>
      <c r="AL90" s="845"/>
    </row>
    <row customHeight="1" ht="11.25">
      <c r="A91" s="0" t="s">
        <v>1113</v>
      </c>
      <c r="B91" s="0" t="s">
        <v>1160</v>
      </c>
      <c r="E91" s="101"/>
      <c r="F91" s="1121"/>
      <c r="G91" s="821" t="s">
        <v>102</v>
      </c>
      <c r="H91" s="221" t="s">
        <v>109</v>
      </c>
      <c r="I91" s="1143" t="s">
        <v>1161</v>
      </c>
      <c r="J91" s="366" t="s">
        <v>1162</v>
      </c>
      <c r="K91" s="422" t="s">
        <v>1217</v>
      </c>
      <c r="L91" s="214" t="s">
        <v>19</v>
      </c>
      <c r="M91" s="208"/>
      <c r="N91" s="1144"/>
      <c r="O91" s="1145" t="s">
        <v>454</v>
      </c>
      <c r="P91" s="1146"/>
      <c r="Q91" s="1146"/>
      <c r="R91" s="1146"/>
      <c r="S91" s="1146"/>
      <c r="T91" s="1146"/>
      <c r="U91" s="1146"/>
      <c r="V91" s="1146"/>
      <c r="W91" s="1146"/>
      <c r="X91" s="1146"/>
      <c r="Y91" s="1146"/>
      <c r="Z91" s="1146"/>
      <c r="AA91" s="1146"/>
      <c r="AB91" s="1146"/>
      <c r="AC91" s="1146"/>
      <c r="AD91" s="1146"/>
      <c r="AE91" s="1146"/>
      <c r="AF91" s="1147">
        <v>1</v>
      </c>
      <c r="AG91" s="1148" t="s">
        <v>1149</v>
      </c>
      <c r="AH91" s="1148" t="s">
        <v>1182</v>
      </c>
      <c r="AI91" s="1147">
        <v>1</v>
      </c>
      <c r="AJ91" s="1148" t="s">
        <v>1149</v>
      </c>
      <c r="AK91" s="1148" t="s">
        <v>1182</v>
      </c>
      <c r="AL91" s="845"/>
    </row>
    <row customHeight="1" ht="11.25">
      <c r="A92" s="0" t="s">
        <v>1113</v>
      </c>
      <c r="E92" s="101"/>
      <c r="F92" s="1121"/>
      <c r="G92" s="1122"/>
      <c r="H92" s="221" t="s">
        <v>90</v>
      </c>
      <c r="I92" s="1143"/>
      <c r="J92" s="366"/>
      <c r="K92" s="422"/>
      <c r="L92" s="214"/>
      <c r="M92" s="208"/>
      <c r="N92" s="1125"/>
      <c r="O92" s="1142">
        <v>1</v>
      </c>
      <c r="P92" s="1127" t="s">
        <v>19</v>
      </c>
      <c r="Q92" s="430" t="s">
        <v>22</v>
      </c>
      <c r="R92" s="430" t="s">
        <v>22</v>
      </c>
      <c r="S92" s="430" t="s">
        <v>22</v>
      </c>
      <c r="T92" s="430" t="s">
        <v>22</v>
      </c>
      <c r="U92" s="430" t="s">
        <v>22</v>
      </c>
      <c r="V92" s="430" t="s">
        <v>22</v>
      </c>
      <c r="W92" s="430" t="s">
        <v>22</v>
      </c>
      <c r="X92" s="430" t="s">
        <v>22</v>
      </c>
      <c r="Y92" s="430"/>
      <c r="Z92" s="1128"/>
      <c r="AA92" s="1129"/>
      <c r="AB92" s="1129"/>
      <c r="AC92" s="1130"/>
      <c r="AD92" s="1130"/>
      <c r="AE92" s="1149"/>
      <c r="AF92" s="1147"/>
      <c r="AG92" s="1148"/>
      <c r="AH92" s="1148"/>
      <c r="AI92" s="1147"/>
      <c r="AJ92" s="1148"/>
      <c r="AK92" s="1148"/>
      <c r="AL92" s="845"/>
    </row>
    <row customHeight="1" ht="11.25">
      <c r="A93" s="0" t="s">
        <v>1113</v>
      </c>
      <c r="E93" s="101"/>
      <c r="F93" s="1121"/>
      <c r="G93" s="1122"/>
      <c r="H93" s="221" t="s">
        <v>90</v>
      </c>
      <c r="I93" s="1143"/>
      <c r="J93" s="366"/>
      <c r="K93" s="422"/>
      <c r="L93" s="214"/>
      <c r="M93" s="208"/>
      <c r="N93" s="1125"/>
      <c r="O93" s="1142"/>
      <c r="P93" s="1135"/>
      <c r="Q93" s="430"/>
      <c r="R93" s="430"/>
      <c r="S93" s="1136"/>
      <c r="T93" s="430"/>
      <c r="U93" s="430"/>
      <c r="V93" s="430"/>
      <c r="W93" s="430"/>
      <c r="X93" s="430"/>
      <c r="Y93" s="430"/>
      <c r="AA93" s="1126">
        <v>1</v>
      </c>
      <c r="AB93" s="1137" t="s">
        <v>1165</v>
      </c>
      <c r="AC93" s="794">
        <v>2562.79</v>
      </c>
      <c r="AD93" s="1137" t="str">
        <f>AB93</f>
        <v>  Прибыль направляемая на инвестиции</v>
      </c>
      <c r="AE93" s="794">
        <v>0</v>
      </c>
      <c r="AF93" s="1147"/>
      <c r="AG93" s="1148"/>
      <c r="AH93" s="1148"/>
      <c r="AI93" s="1147"/>
      <c r="AJ93" s="1148"/>
      <c r="AK93" s="1148"/>
      <c r="AL93" s="845"/>
    </row>
    <row customHeight="1" ht="11.25">
      <c r="A94" s="0" t="s">
        <v>1113</v>
      </c>
      <c r="E94" s="101"/>
      <c r="F94" s="1122"/>
      <c r="G94" s="1122"/>
      <c r="H94" s="1122"/>
      <c r="I94" s="1122"/>
      <c r="J94" s="1122"/>
      <c r="K94" s="1122"/>
      <c r="L94" s="1122"/>
      <c r="M94" s="1122"/>
      <c r="N94" s="1122"/>
      <c r="O94" s="1122"/>
      <c r="P94" s="1122"/>
      <c r="Q94" s="1122"/>
      <c r="R94" s="1122"/>
      <c r="S94" s="1122"/>
      <c r="T94" s="1122"/>
      <c r="U94" s="1122"/>
      <c r="V94" s="1122"/>
      <c r="W94" s="1122"/>
      <c r="X94" s="1122"/>
      <c r="Y94" s="1122"/>
      <c r="Z94" s="821" t="s">
        <v>102</v>
      </c>
      <c r="AA94" s="1142" t="s">
        <v>101</v>
      </c>
      <c r="AB94" s="1137" t="s">
        <v>1166</v>
      </c>
      <c r="AC94" s="794">
        <v>98.8</v>
      </c>
      <c r="AD94" s="1137" t="str">
        <f>AB94</f>
        <v>  Средства, полученные за счет платы за подключение (технологическое присоединение)</v>
      </c>
      <c r="AE94" s="794">
        <v>0</v>
      </c>
      <c r="AF94" s="1124"/>
      <c r="AG94" s="1132"/>
      <c r="AH94" s="1132"/>
      <c r="AI94" s="1124"/>
      <c r="AJ94" s="1132"/>
      <c r="AK94" s="1133"/>
      <c r="AL94" s="845"/>
    </row>
    <row customHeight="1" ht="11.25">
      <c r="A95" s="0" t="s">
        <v>1113</v>
      </c>
      <c r="E95" s="101"/>
      <c r="F95" s="1121"/>
      <c r="G95" s="1122"/>
      <c r="H95" s="221" t="s">
        <v>90</v>
      </c>
      <c r="I95" s="1143"/>
      <c r="J95" s="366"/>
      <c r="K95" s="422"/>
      <c r="L95" s="214"/>
      <c r="M95" s="208"/>
      <c r="N95" s="1125"/>
      <c r="O95" s="1142"/>
      <c r="P95" s="1139"/>
      <c r="Q95" s="430"/>
      <c r="R95" s="430"/>
      <c r="S95" s="1136"/>
      <c r="T95" s="430"/>
      <c r="U95" s="430"/>
      <c r="V95" s="430"/>
      <c r="W95" s="430"/>
      <c r="X95" s="430"/>
      <c r="Y95" s="430"/>
      <c r="Z95" s="1128"/>
      <c r="AA95" s="1129"/>
      <c r="AB95" s="167" t="s">
        <v>1158</v>
      </c>
      <c r="AC95" s="1130"/>
      <c r="AD95" s="1130"/>
      <c r="AE95" s="1150"/>
      <c r="AF95" s="1147"/>
      <c r="AG95" s="1148"/>
      <c r="AH95" s="1148"/>
      <c r="AI95" s="1147"/>
      <c r="AJ95" s="1148"/>
      <c r="AK95" s="1148"/>
      <c r="AL95" s="845"/>
    </row>
    <row customHeight="1" ht="11.25">
      <c r="A96" s="0" t="s">
        <v>1113</v>
      </c>
      <c r="E96" s="101"/>
      <c r="F96" s="1121"/>
      <c r="G96" s="1122"/>
      <c r="H96" s="221" t="s">
        <v>90</v>
      </c>
      <c r="I96" s="1143"/>
      <c r="J96" s="366"/>
      <c r="K96" s="422"/>
      <c r="L96" s="214"/>
      <c r="M96" s="208"/>
      <c r="N96" s="1128"/>
      <c r="O96" s="1129"/>
      <c r="P96" s="167" t="s">
        <v>1159</v>
      </c>
      <c r="Q96" s="1129"/>
      <c r="R96" s="1129"/>
      <c r="S96" s="1129"/>
      <c r="T96" s="1129"/>
      <c r="U96" s="1129"/>
      <c r="V96" s="1129"/>
      <c r="W96" s="1129"/>
      <c r="X96" s="1129"/>
      <c r="Y96" s="1129"/>
      <c r="Z96" s="1129"/>
      <c r="AA96" s="1129"/>
      <c r="AB96" s="1129"/>
      <c r="AC96" s="1129"/>
      <c r="AD96" s="1129"/>
      <c r="AE96" s="1151"/>
      <c r="AF96" s="1147"/>
      <c r="AG96" s="1148"/>
      <c r="AH96" s="1148"/>
      <c r="AI96" s="1147"/>
      <c r="AJ96" s="1148"/>
      <c r="AK96" s="1148"/>
      <c r="AL96" s="845"/>
    </row>
    <row customHeight="1" ht="11.25">
      <c r="A97" s="0" t="s">
        <v>1113</v>
      </c>
      <c r="B97" s="0" t="s">
        <v>1160</v>
      </c>
      <c r="E97" s="101"/>
      <c r="F97" s="1121"/>
      <c r="G97" s="821" t="s">
        <v>102</v>
      </c>
      <c r="H97" s="221" t="s">
        <v>91</v>
      </c>
      <c r="I97" s="1143" t="s">
        <v>1161</v>
      </c>
      <c r="J97" s="366" t="s">
        <v>1162</v>
      </c>
      <c r="K97" s="422" t="s">
        <v>1218</v>
      </c>
      <c r="L97" s="214" t="s">
        <v>19</v>
      </c>
      <c r="M97" s="208"/>
      <c r="N97" s="1144"/>
      <c r="O97" s="1145" t="s">
        <v>454</v>
      </c>
      <c r="P97" s="1146"/>
      <c r="Q97" s="1146"/>
      <c r="R97" s="1146"/>
      <c r="S97" s="1146"/>
      <c r="T97" s="1146"/>
      <c r="U97" s="1146"/>
      <c r="V97" s="1146"/>
      <c r="W97" s="1146"/>
      <c r="X97" s="1146"/>
      <c r="Y97" s="1146"/>
      <c r="Z97" s="1146"/>
      <c r="AA97" s="1146"/>
      <c r="AB97" s="1146"/>
      <c r="AC97" s="1146"/>
      <c r="AD97" s="1146"/>
      <c r="AE97" s="1146"/>
      <c r="AF97" s="1147">
        <v>1</v>
      </c>
      <c r="AG97" s="1148" t="s">
        <v>1149</v>
      </c>
      <c r="AH97" s="1148" t="s">
        <v>1182</v>
      </c>
      <c r="AI97" s="1147">
        <v>1</v>
      </c>
      <c r="AJ97" s="1148" t="s">
        <v>1149</v>
      </c>
      <c r="AK97" s="1148" t="s">
        <v>1182</v>
      </c>
      <c r="AL97" s="845"/>
    </row>
    <row customHeight="1" ht="11.25">
      <c r="A98" s="0" t="s">
        <v>1113</v>
      </c>
      <c r="E98" s="101"/>
      <c r="F98" s="1121"/>
      <c r="G98" s="1122"/>
      <c r="H98" s="221" t="s">
        <v>109</v>
      </c>
      <c r="I98" s="1143"/>
      <c r="J98" s="366"/>
      <c r="K98" s="422"/>
      <c r="L98" s="214"/>
      <c r="M98" s="208"/>
      <c r="N98" s="1125"/>
      <c r="O98" s="1142">
        <v>1</v>
      </c>
      <c r="P98" s="1127" t="s">
        <v>19</v>
      </c>
      <c r="Q98" s="430" t="s">
        <v>22</v>
      </c>
      <c r="R98" s="430" t="s">
        <v>22</v>
      </c>
      <c r="S98" s="430" t="s">
        <v>22</v>
      </c>
      <c r="T98" s="430" t="s">
        <v>22</v>
      </c>
      <c r="U98" s="430" t="s">
        <v>22</v>
      </c>
      <c r="V98" s="430" t="s">
        <v>22</v>
      </c>
      <c r="W98" s="430" t="s">
        <v>22</v>
      </c>
      <c r="X98" s="430" t="s">
        <v>22</v>
      </c>
      <c r="Y98" s="430"/>
      <c r="Z98" s="1128"/>
      <c r="AA98" s="1129"/>
      <c r="AB98" s="1129"/>
      <c r="AC98" s="1130"/>
      <c r="AD98" s="1130"/>
      <c r="AE98" s="1149"/>
      <c r="AF98" s="1147"/>
      <c r="AG98" s="1148"/>
      <c r="AH98" s="1148"/>
      <c r="AI98" s="1147"/>
      <c r="AJ98" s="1148"/>
      <c r="AK98" s="1148"/>
      <c r="AL98" s="845"/>
    </row>
    <row customHeight="1" ht="11.25">
      <c r="A99" s="0" t="s">
        <v>1113</v>
      </c>
      <c r="E99" s="101"/>
      <c r="F99" s="1121"/>
      <c r="G99" s="1122"/>
      <c r="H99" s="221" t="s">
        <v>109</v>
      </c>
      <c r="I99" s="1143"/>
      <c r="J99" s="366"/>
      <c r="K99" s="422"/>
      <c r="L99" s="214"/>
      <c r="M99" s="208"/>
      <c r="N99" s="1125"/>
      <c r="O99" s="1142"/>
      <c r="P99" s="1135"/>
      <c r="Q99" s="430"/>
      <c r="R99" s="430"/>
      <c r="S99" s="1136"/>
      <c r="T99" s="430"/>
      <c r="U99" s="430"/>
      <c r="V99" s="430"/>
      <c r="W99" s="430"/>
      <c r="X99" s="430"/>
      <c r="Y99" s="430"/>
      <c r="AA99" s="1126">
        <v>1</v>
      </c>
      <c r="AB99" s="1137" t="s">
        <v>1165</v>
      </c>
      <c r="AC99" s="794">
        <v>16736.12833</v>
      </c>
      <c r="AD99" s="1137" t="str">
        <f>AB99</f>
        <v>  Прибыль направляемая на инвестиции</v>
      </c>
      <c r="AE99" s="794">
        <v>0</v>
      </c>
      <c r="AF99" s="1147"/>
      <c r="AG99" s="1148"/>
      <c r="AH99" s="1148"/>
      <c r="AI99" s="1147"/>
      <c r="AJ99" s="1148"/>
      <c r="AK99" s="1148"/>
      <c r="AL99" s="845"/>
    </row>
    <row customHeight="1" ht="11.25">
      <c r="A100" s="0" t="s">
        <v>1113</v>
      </c>
      <c r="E100" s="101"/>
      <c r="F100" s="1122"/>
      <c r="G100" s="1122"/>
      <c r="H100" s="1122"/>
      <c r="I100" s="1122"/>
      <c r="J100" s="1122"/>
      <c r="K100" s="1122"/>
      <c r="L100" s="1122"/>
      <c r="M100" s="1122"/>
      <c r="N100" s="1122"/>
      <c r="O100" s="1122"/>
      <c r="P100" s="1122"/>
      <c r="Q100" s="1122"/>
      <c r="R100" s="1122"/>
      <c r="S100" s="1122"/>
      <c r="T100" s="1122"/>
      <c r="U100" s="1122"/>
      <c r="V100" s="1122"/>
      <c r="W100" s="1122"/>
      <c r="X100" s="1122"/>
      <c r="Y100" s="1122"/>
      <c r="Z100" s="821" t="s">
        <v>102</v>
      </c>
      <c r="AA100" s="1142" t="s">
        <v>101</v>
      </c>
      <c r="AB100" s="1137" t="s">
        <v>1166</v>
      </c>
      <c r="AC100" s="794">
        <v>744.5</v>
      </c>
      <c r="AD100" s="1137" t="str">
        <f>AB100</f>
        <v>  Средства, полученные за счет платы за подключение (технологическое присоединение)</v>
      </c>
      <c r="AE100" s="794">
        <v>0</v>
      </c>
      <c r="AF100" s="1124"/>
      <c r="AG100" s="1132"/>
      <c r="AH100" s="1132"/>
      <c r="AI100" s="1124"/>
      <c r="AJ100" s="1132"/>
      <c r="AK100" s="1133"/>
      <c r="AL100" s="845"/>
    </row>
    <row customHeight="1" ht="11.25">
      <c r="A101" s="0" t="s">
        <v>1113</v>
      </c>
      <c r="E101" s="101"/>
      <c r="F101" s="1121"/>
      <c r="G101" s="1122"/>
      <c r="H101" s="221" t="s">
        <v>109</v>
      </c>
      <c r="I101" s="1143"/>
      <c r="J101" s="366"/>
      <c r="K101" s="422"/>
      <c r="L101" s="214"/>
      <c r="M101" s="208"/>
      <c r="N101" s="1125"/>
      <c r="O101" s="1142"/>
      <c r="P101" s="1139"/>
      <c r="Q101" s="430"/>
      <c r="R101" s="430"/>
      <c r="S101" s="1136"/>
      <c r="T101" s="430"/>
      <c r="U101" s="430"/>
      <c r="V101" s="430"/>
      <c r="W101" s="430"/>
      <c r="X101" s="430"/>
      <c r="Y101" s="430"/>
      <c r="Z101" s="1128"/>
      <c r="AA101" s="1129"/>
      <c r="AB101" s="167" t="s">
        <v>1158</v>
      </c>
      <c r="AC101" s="1130"/>
      <c r="AD101" s="1130"/>
      <c r="AE101" s="1150"/>
      <c r="AF101" s="1147"/>
      <c r="AG101" s="1148"/>
      <c r="AH101" s="1148"/>
      <c r="AI101" s="1147"/>
      <c r="AJ101" s="1148"/>
      <c r="AK101" s="1148"/>
      <c r="AL101" s="845"/>
    </row>
    <row customHeight="1" ht="11.25">
      <c r="A102" s="0" t="s">
        <v>1113</v>
      </c>
      <c r="E102" s="101"/>
      <c r="F102" s="1121"/>
      <c r="G102" s="1122"/>
      <c r="H102" s="221" t="s">
        <v>109</v>
      </c>
      <c r="I102" s="1143"/>
      <c r="J102" s="366"/>
      <c r="K102" s="422"/>
      <c r="L102" s="214"/>
      <c r="M102" s="208"/>
      <c r="N102" s="1128"/>
      <c r="O102" s="1129"/>
      <c r="P102" s="167" t="s">
        <v>1159</v>
      </c>
      <c r="Q102" s="1129"/>
      <c r="R102" s="1129"/>
      <c r="S102" s="1129"/>
      <c r="T102" s="1129"/>
      <c r="U102" s="1129"/>
      <c r="V102" s="1129"/>
      <c r="W102" s="1129"/>
      <c r="X102" s="1129"/>
      <c r="Y102" s="1129"/>
      <c r="Z102" s="1129"/>
      <c r="AA102" s="1129"/>
      <c r="AB102" s="1129"/>
      <c r="AC102" s="1129"/>
      <c r="AD102" s="1129"/>
      <c r="AE102" s="1151"/>
      <c r="AF102" s="1147"/>
      <c r="AG102" s="1148"/>
      <c r="AH102" s="1148"/>
      <c r="AI102" s="1147"/>
      <c r="AJ102" s="1148"/>
      <c r="AK102" s="1148"/>
      <c r="AL102" s="845"/>
    </row>
    <row customHeight="1" ht="11.25">
      <c r="A103" s="0" t="s">
        <v>1113</v>
      </c>
      <c r="B103" s="0" t="s">
        <v>1160</v>
      </c>
      <c r="E103" s="101"/>
      <c r="F103" s="1121"/>
      <c r="G103" s="821" t="s">
        <v>102</v>
      </c>
      <c r="H103" s="221" t="s">
        <v>92</v>
      </c>
      <c r="I103" s="1143" t="s">
        <v>1161</v>
      </c>
      <c r="J103" s="366" t="s">
        <v>1162</v>
      </c>
      <c r="K103" s="422" t="s">
        <v>1219</v>
      </c>
      <c r="L103" s="214" t="s">
        <v>19</v>
      </c>
      <c r="M103" s="208"/>
      <c r="N103" s="1144"/>
      <c r="O103" s="1145" t="s">
        <v>454</v>
      </c>
      <c r="P103" s="1146"/>
      <c r="Q103" s="1146"/>
      <c r="R103" s="1146"/>
      <c r="S103" s="1146"/>
      <c r="T103" s="1146"/>
      <c r="U103" s="1146"/>
      <c r="V103" s="1146"/>
      <c r="W103" s="1146"/>
      <c r="X103" s="1146"/>
      <c r="Y103" s="1146"/>
      <c r="Z103" s="1146"/>
      <c r="AA103" s="1146"/>
      <c r="AB103" s="1146"/>
      <c r="AC103" s="1146"/>
      <c r="AD103" s="1146"/>
      <c r="AE103" s="1146"/>
      <c r="AF103" s="1147">
        <v>1</v>
      </c>
      <c r="AG103" s="1148" t="s">
        <v>1149</v>
      </c>
      <c r="AH103" s="1148" t="s">
        <v>1182</v>
      </c>
      <c r="AI103" s="1147">
        <v>1</v>
      </c>
      <c r="AJ103" s="1148" t="s">
        <v>1220</v>
      </c>
      <c r="AK103" s="1148" t="s">
        <v>1182</v>
      </c>
      <c r="AL103" s="845"/>
    </row>
    <row customHeight="1" ht="11.25">
      <c r="A104" s="0" t="s">
        <v>1113</v>
      </c>
      <c r="E104" s="101"/>
      <c r="F104" s="1121"/>
      <c r="G104" s="1122"/>
      <c r="H104" s="221" t="s">
        <v>91</v>
      </c>
      <c r="I104" s="1143"/>
      <c r="J104" s="366"/>
      <c r="K104" s="422"/>
      <c r="L104" s="214"/>
      <c r="M104" s="208"/>
      <c r="N104" s="1125"/>
      <c r="O104" s="1142">
        <v>1</v>
      </c>
      <c r="P104" s="1127" t="s">
        <v>19</v>
      </c>
      <c r="Q104" s="430" t="s">
        <v>22</v>
      </c>
      <c r="R104" s="430" t="s">
        <v>22</v>
      </c>
      <c r="S104" s="430" t="s">
        <v>22</v>
      </c>
      <c r="T104" s="430" t="s">
        <v>22</v>
      </c>
      <c r="U104" s="430" t="s">
        <v>22</v>
      </c>
      <c r="V104" s="430" t="s">
        <v>22</v>
      </c>
      <c r="W104" s="430" t="s">
        <v>22</v>
      </c>
      <c r="X104" s="430" t="s">
        <v>22</v>
      </c>
      <c r="Y104" s="430"/>
      <c r="Z104" s="1128"/>
      <c r="AA104" s="1129"/>
      <c r="AB104" s="1129"/>
      <c r="AC104" s="1130"/>
      <c r="AD104" s="1130"/>
      <c r="AE104" s="1149"/>
      <c r="AF104" s="1147"/>
      <c r="AG104" s="1148"/>
      <c r="AH104" s="1148"/>
      <c r="AI104" s="1147"/>
      <c r="AJ104" s="1148"/>
      <c r="AK104" s="1148"/>
      <c r="AL104" s="845"/>
    </row>
    <row customHeight="1" ht="11.25">
      <c r="A105" s="0" t="s">
        <v>1113</v>
      </c>
      <c r="E105" s="101"/>
      <c r="F105" s="1121"/>
      <c r="G105" s="1122"/>
      <c r="H105" s="221" t="s">
        <v>91</v>
      </c>
      <c r="I105" s="1143"/>
      <c r="J105" s="366"/>
      <c r="K105" s="422"/>
      <c r="L105" s="214"/>
      <c r="M105" s="208"/>
      <c r="N105" s="1125"/>
      <c r="O105" s="1142"/>
      <c r="P105" s="1135"/>
      <c r="Q105" s="430"/>
      <c r="R105" s="430"/>
      <c r="S105" s="1136"/>
      <c r="T105" s="430"/>
      <c r="U105" s="430"/>
      <c r="V105" s="430"/>
      <c r="W105" s="430"/>
      <c r="X105" s="430"/>
      <c r="Y105" s="430"/>
      <c r="AA105" s="1126">
        <v>1</v>
      </c>
      <c r="AB105" s="1137" t="s">
        <v>1165</v>
      </c>
      <c r="AC105" s="794">
        <v>598.87</v>
      </c>
      <c r="AD105" s="1137" t="str">
        <f>AB105</f>
        <v>  Прибыль направляемая на инвестиции</v>
      </c>
      <c r="AE105" s="794">
        <v>0</v>
      </c>
      <c r="AF105" s="1147"/>
      <c r="AG105" s="1148"/>
      <c r="AH105" s="1148"/>
      <c r="AI105" s="1147"/>
      <c r="AJ105" s="1148"/>
      <c r="AK105" s="1148"/>
      <c r="AL105" s="845"/>
    </row>
    <row customHeight="1" ht="11.25">
      <c r="A106" s="0" t="s">
        <v>1113</v>
      </c>
      <c r="E106" s="101"/>
      <c r="F106" s="1121"/>
      <c r="G106" s="1122"/>
      <c r="H106" s="221" t="s">
        <v>91</v>
      </c>
      <c r="I106" s="1143"/>
      <c r="J106" s="366"/>
      <c r="K106" s="422"/>
      <c r="L106" s="214"/>
      <c r="M106" s="208"/>
      <c r="N106" s="1125"/>
      <c r="O106" s="1142"/>
      <c r="P106" s="1139"/>
      <c r="Q106" s="430"/>
      <c r="R106" s="430"/>
      <c r="S106" s="1136"/>
      <c r="T106" s="430"/>
      <c r="U106" s="430"/>
      <c r="V106" s="430"/>
      <c r="W106" s="430"/>
      <c r="X106" s="430"/>
      <c r="Y106" s="430"/>
      <c r="Z106" s="1128"/>
      <c r="AA106" s="1129"/>
      <c r="AB106" s="167" t="s">
        <v>1158</v>
      </c>
      <c r="AC106" s="1130"/>
      <c r="AD106" s="1130"/>
      <c r="AE106" s="1150"/>
      <c r="AF106" s="1147"/>
      <c r="AG106" s="1148"/>
      <c r="AH106" s="1148"/>
      <c r="AI106" s="1147"/>
      <c r="AJ106" s="1148"/>
      <c r="AK106" s="1148"/>
      <c r="AL106" s="845"/>
    </row>
    <row customHeight="1" ht="11.25">
      <c r="A107" s="0" t="s">
        <v>1113</v>
      </c>
      <c r="E107" s="101"/>
      <c r="F107" s="1121"/>
      <c r="G107" s="1122"/>
      <c r="H107" s="221" t="s">
        <v>91</v>
      </c>
      <c r="I107" s="1143"/>
      <c r="J107" s="366"/>
      <c r="K107" s="422"/>
      <c r="L107" s="214"/>
      <c r="M107" s="208"/>
      <c r="N107" s="1128"/>
      <c r="O107" s="1129"/>
      <c r="P107" s="167" t="s">
        <v>1159</v>
      </c>
      <c r="Q107" s="1129"/>
      <c r="R107" s="1129"/>
      <c r="S107" s="1129"/>
      <c r="T107" s="1129"/>
      <c r="U107" s="1129"/>
      <c r="V107" s="1129"/>
      <c r="W107" s="1129"/>
      <c r="X107" s="1129"/>
      <c r="Y107" s="1129"/>
      <c r="Z107" s="1129"/>
      <c r="AA107" s="1129"/>
      <c r="AB107" s="1129"/>
      <c r="AC107" s="1129"/>
      <c r="AD107" s="1129"/>
      <c r="AE107" s="1151"/>
      <c r="AF107" s="1147"/>
      <c r="AG107" s="1148"/>
      <c r="AH107" s="1148"/>
      <c r="AI107" s="1147"/>
      <c r="AJ107" s="1148"/>
      <c r="AK107" s="1148"/>
      <c r="AL107" s="845"/>
    </row>
    <row customHeight="1" ht="11.25">
      <c r="A108" s="0" t="s">
        <v>1113</v>
      </c>
      <c r="B108" s="0" t="s">
        <v>1160</v>
      </c>
      <c r="E108" s="101"/>
      <c r="F108" s="1121"/>
      <c r="G108" s="821" t="s">
        <v>102</v>
      </c>
      <c r="H108" s="221" t="s">
        <v>118</v>
      </c>
      <c r="I108" s="1143" t="s">
        <v>1161</v>
      </c>
      <c r="J108" s="366" t="s">
        <v>1162</v>
      </c>
      <c r="K108" s="422" t="s">
        <v>1221</v>
      </c>
      <c r="L108" s="214" t="s">
        <v>19</v>
      </c>
      <c r="M108" s="208"/>
      <c r="N108" s="1144"/>
      <c r="O108" s="1145" t="s">
        <v>454</v>
      </c>
      <c r="P108" s="1146"/>
      <c r="Q108" s="1146"/>
      <c r="R108" s="1146"/>
      <c r="S108" s="1146"/>
      <c r="T108" s="1146"/>
      <c r="U108" s="1146"/>
      <c r="V108" s="1146"/>
      <c r="W108" s="1146"/>
      <c r="X108" s="1146"/>
      <c r="Y108" s="1146"/>
      <c r="Z108" s="1146"/>
      <c r="AA108" s="1146"/>
      <c r="AB108" s="1146"/>
      <c r="AC108" s="1146"/>
      <c r="AD108" s="1146"/>
      <c r="AE108" s="1146"/>
      <c r="AF108" s="1147">
        <v>1</v>
      </c>
      <c r="AG108" s="1148" t="s">
        <v>1149</v>
      </c>
      <c r="AH108" s="1148" t="s">
        <v>1182</v>
      </c>
      <c r="AI108" s="1147">
        <v>1</v>
      </c>
      <c r="AJ108" s="1148" t="s">
        <v>1220</v>
      </c>
      <c r="AK108" s="1148" t="s">
        <v>1182</v>
      </c>
      <c r="AL108" s="845"/>
    </row>
    <row customHeight="1" ht="11.25">
      <c r="A109" s="0" t="s">
        <v>1113</v>
      </c>
      <c r="E109" s="101"/>
      <c r="F109" s="1121"/>
      <c r="G109" s="1122"/>
      <c r="H109" s="221" t="s">
        <v>92</v>
      </c>
      <c r="I109" s="1143"/>
      <c r="J109" s="366"/>
      <c r="K109" s="422"/>
      <c r="L109" s="214"/>
      <c r="M109" s="208"/>
      <c r="N109" s="1125"/>
      <c r="O109" s="1142">
        <v>1</v>
      </c>
      <c r="P109" s="1127" t="s">
        <v>19</v>
      </c>
      <c r="Q109" s="430" t="s">
        <v>22</v>
      </c>
      <c r="R109" s="430" t="s">
        <v>22</v>
      </c>
      <c r="S109" s="430" t="s">
        <v>22</v>
      </c>
      <c r="T109" s="430" t="s">
        <v>22</v>
      </c>
      <c r="U109" s="430" t="s">
        <v>22</v>
      </c>
      <c r="V109" s="430" t="s">
        <v>22</v>
      </c>
      <c r="W109" s="430" t="s">
        <v>22</v>
      </c>
      <c r="X109" s="430" t="s">
        <v>22</v>
      </c>
      <c r="Y109" s="430"/>
      <c r="Z109" s="1128"/>
      <c r="AA109" s="1129"/>
      <c r="AB109" s="1129"/>
      <c r="AC109" s="1130"/>
      <c r="AD109" s="1130"/>
      <c r="AE109" s="1149"/>
      <c r="AF109" s="1147"/>
      <c r="AG109" s="1148"/>
      <c r="AH109" s="1148"/>
      <c r="AI109" s="1147"/>
      <c r="AJ109" s="1148"/>
      <c r="AK109" s="1148"/>
      <c r="AL109" s="845"/>
    </row>
    <row customHeight="1" ht="11.25">
      <c r="A110" s="0" t="s">
        <v>1113</v>
      </c>
      <c r="E110" s="101"/>
      <c r="F110" s="1121"/>
      <c r="G110" s="1122"/>
      <c r="H110" s="221" t="s">
        <v>92</v>
      </c>
      <c r="I110" s="1143"/>
      <c r="J110" s="366"/>
      <c r="K110" s="422"/>
      <c r="L110" s="214"/>
      <c r="M110" s="208"/>
      <c r="N110" s="1125"/>
      <c r="O110" s="1142"/>
      <c r="P110" s="1135"/>
      <c r="Q110" s="430"/>
      <c r="R110" s="430"/>
      <c r="S110" s="1136"/>
      <c r="T110" s="430"/>
      <c r="U110" s="430"/>
      <c r="V110" s="430"/>
      <c r="W110" s="430"/>
      <c r="X110" s="430"/>
      <c r="Y110" s="430"/>
      <c r="AA110" s="1126">
        <v>1</v>
      </c>
      <c r="AB110" s="1137" t="s">
        <v>1165</v>
      </c>
      <c r="AC110" s="794">
        <v>1175.22</v>
      </c>
      <c r="AD110" s="1137" t="str">
        <f>AB110</f>
        <v>  Прибыль направляемая на инвестиции</v>
      </c>
      <c r="AE110" s="794">
        <v>0</v>
      </c>
      <c r="AF110" s="1147"/>
      <c r="AG110" s="1148"/>
      <c r="AH110" s="1148"/>
      <c r="AI110" s="1147"/>
      <c r="AJ110" s="1148"/>
      <c r="AK110" s="1148"/>
      <c r="AL110" s="845"/>
    </row>
    <row customHeight="1" ht="11.25">
      <c r="A111" s="0" t="s">
        <v>1113</v>
      </c>
      <c r="E111" s="101"/>
      <c r="F111" s="1121"/>
      <c r="G111" s="1122"/>
      <c r="H111" s="221" t="s">
        <v>92</v>
      </c>
      <c r="I111" s="1143"/>
      <c r="J111" s="366"/>
      <c r="K111" s="422"/>
      <c r="L111" s="214"/>
      <c r="M111" s="208"/>
      <c r="N111" s="1125"/>
      <c r="O111" s="1142"/>
      <c r="P111" s="1139"/>
      <c r="Q111" s="430"/>
      <c r="R111" s="430"/>
      <c r="S111" s="1136"/>
      <c r="T111" s="430"/>
      <c r="U111" s="430"/>
      <c r="V111" s="430"/>
      <c r="W111" s="430"/>
      <c r="X111" s="430"/>
      <c r="Y111" s="430"/>
      <c r="Z111" s="1128"/>
      <c r="AA111" s="1129"/>
      <c r="AB111" s="167" t="s">
        <v>1158</v>
      </c>
      <c r="AC111" s="1130"/>
      <c r="AD111" s="1130"/>
      <c r="AE111" s="1150"/>
      <c r="AF111" s="1147"/>
      <c r="AG111" s="1148"/>
      <c r="AH111" s="1148"/>
      <c r="AI111" s="1147"/>
      <c r="AJ111" s="1148"/>
      <c r="AK111" s="1148"/>
      <c r="AL111" s="845"/>
    </row>
    <row customHeight="1" ht="11.25">
      <c r="A112" s="0" t="s">
        <v>1113</v>
      </c>
      <c r="E112" s="101"/>
      <c r="F112" s="1121"/>
      <c r="G112" s="1122"/>
      <c r="H112" s="221" t="s">
        <v>92</v>
      </c>
      <c r="I112" s="1143"/>
      <c r="J112" s="366"/>
      <c r="K112" s="422"/>
      <c r="L112" s="214"/>
      <c r="M112" s="208"/>
      <c r="N112" s="1128"/>
      <c r="O112" s="1129"/>
      <c r="P112" s="167" t="s">
        <v>1159</v>
      </c>
      <c r="Q112" s="1129"/>
      <c r="R112" s="1129"/>
      <c r="S112" s="1129"/>
      <c r="T112" s="1129"/>
      <c r="U112" s="1129"/>
      <c r="V112" s="1129"/>
      <c r="W112" s="1129"/>
      <c r="X112" s="1129"/>
      <c r="Y112" s="1129"/>
      <c r="Z112" s="1129"/>
      <c r="AA112" s="1129"/>
      <c r="AB112" s="1129"/>
      <c r="AC112" s="1129"/>
      <c r="AD112" s="1129"/>
      <c r="AE112" s="1151"/>
      <c r="AF112" s="1147"/>
      <c r="AG112" s="1148"/>
      <c r="AH112" s="1148"/>
      <c r="AI112" s="1147"/>
      <c r="AJ112" s="1148"/>
      <c r="AK112" s="1148"/>
      <c r="AL112" s="845"/>
    </row>
    <row customHeight="1" ht="11.25">
      <c r="A113" s="0" t="s">
        <v>1113</v>
      </c>
      <c r="B113" s="0" t="s">
        <v>1160</v>
      </c>
      <c r="E113" s="101"/>
      <c r="F113" s="1121"/>
      <c r="G113" s="821" t="s">
        <v>102</v>
      </c>
      <c r="H113" s="221" t="s">
        <v>112</v>
      </c>
      <c r="I113" s="1143" t="s">
        <v>1161</v>
      </c>
      <c r="J113" s="366" t="s">
        <v>1162</v>
      </c>
      <c r="K113" s="422" t="s">
        <v>1222</v>
      </c>
      <c r="L113" s="214" t="s">
        <v>19</v>
      </c>
      <c r="M113" s="208"/>
      <c r="N113" s="1144"/>
      <c r="O113" s="1145" t="s">
        <v>454</v>
      </c>
      <c r="P113" s="1146"/>
      <c r="Q113" s="1146"/>
      <c r="R113" s="1146"/>
      <c r="S113" s="1146"/>
      <c r="T113" s="1146"/>
      <c r="U113" s="1146"/>
      <c r="V113" s="1146"/>
      <c r="W113" s="1146"/>
      <c r="X113" s="1146"/>
      <c r="Y113" s="1146"/>
      <c r="Z113" s="1146"/>
      <c r="AA113" s="1146"/>
      <c r="AB113" s="1146"/>
      <c r="AC113" s="1146"/>
      <c r="AD113" s="1146"/>
      <c r="AE113" s="1146"/>
      <c r="AF113" s="1147">
        <v>2</v>
      </c>
      <c r="AG113" s="1148" t="s">
        <v>1149</v>
      </c>
      <c r="AH113" s="1148" t="s">
        <v>1182</v>
      </c>
      <c r="AI113" s="1147">
        <v>3</v>
      </c>
      <c r="AJ113" s="1148" t="s">
        <v>1149</v>
      </c>
      <c r="AK113" s="1148" t="s">
        <v>1164</v>
      </c>
      <c r="AL113" s="845"/>
    </row>
    <row customHeight="1" ht="11.25">
      <c r="A114" s="0" t="s">
        <v>1113</v>
      </c>
      <c r="E114" s="101"/>
      <c r="F114" s="1121"/>
      <c r="G114" s="1122"/>
      <c r="H114" s="221" t="s">
        <v>118</v>
      </c>
      <c r="I114" s="1143"/>
      <c r="J114" s="366"/>
      <c r="K114" s="422"/>
      <c r="L114" s="214"/>
      <c r="M114" s="208"/>
      <c r="N114" s="1125"/>
      <c r="O114" s="1142">
        <v>1</v>
      </c>
      <c r="P114" s="1127" t="s">
        <v>19</v>
      </c>
      <c r="Q114" s="430" t="s">
        <v>22</v>
      </c>
      <c r="R114" s="430" t="s">
        <v>22</v>
      </c>
      <c r="S114" s="430" t="s">
        <v>22</v>
      </c>
      <c r="T114" s="430" t="s">
        <v>22</v>
      </c>
      <c r="U114" s="430" t="s">
        <v>22</v>
      </c>
      <c r="V114" s="430" t="s">
        <v>22</v>
      </c>
      <c r="W114" s="430" t="s">
        <v>22</v>
      </c>
      <c r="X114" s="430" t="s">
        <v>22</v>
      </c>
      <c r="Y114" s="430"/>
      <c r="Z114" s="1128"/>
      <c r="AA114" s="1129"/>
      <c r="AB114" s="1129"/>
      <c r="AC114" s="1130"/>
      <c r="AD114" s="1130"/>
      <c r="AE114" s="1149"/>
      <c r="AF114" s="1147"/>
      <c r="AG114" s="1148"/>
      <c r="AH114" s="1148"/>
      <c r="AI114" s="1147"/>
      <c r="AJ114" s="1148"/>
      <c r="AK114" s="1148"/>
      <c r="AL114" s="845"/>
    </row>
    <row customHeight="1" ht="11.25">
      <c r="A115" s="0" t="s">
        <v>1113</v>
      </c>
      <c r="E115" s="101"/>
      <c r="F115" s="1121"/>
      <c r="G115" s="1122"/>
      <c r="H115" s="221" t="s">
        <v>118</v>
      </c>
      <c r="I115" s="1143"/>
      <c r="J115" s="366"/>
      <c r="K115" s="422"/>
      <c r="L115" s="214"/>
      <c r="M115" s="208"/>
      <c r="N115" s="1125"/>
      <c r="O115" s="1142"/>
      <c r="P115" s="1135"/>
      <c r="Q115" s="430"/>
      <c r="R115" s="430"/>
      <c r="S115" s="1136"/>
      <c r="T115" s="430"/>
      <c r="U115" s="430"/>
      <c r="V115" s="430"/>
      <c r="W115" s="430"/>
      <c r="X115" s="430"/>
      <c r="Y115" s="430"/>
      <c r="AA115" s="1126">
        <v>1</v>
      </c>
      <c r="AB115" s="1137" t="s">
        <v>1166</v>
      </c>
      <c r="AC115" s="794">
        <v>48351.68</v>
      </c>
      <c r="AD115" s="1137" t="str">
        <f>AB115</f>
        <v>  Средства, полученные за счет платы за подключение (технологическое присоединение)</v>
      </c>
      <c r="AE115" s="794">
        <v>0</v>
      </c>
      <c r="AF115" s="1147"/>
      <c r="AG115" s="1148"/>
      <c r="AH115" s="1148"/>
      <c r="AI115" s="1147"/>
      <c r="AJ115" s="1148"/>
      <c r="AK115" s="1148"/>
      <c r="AL115" s="845"/>
    </row>
    <row customHeight="1" ht="11.25">
      <c r="A116" s="0" t="s">
        <v>1113</v>
      </c>
      <c r="E116" s="101"/>
      <c r="F116" s="1121"/>
      <c r="G116" s="1122"/>
      <c r="H116" s="221" t="s">
        <v>118</v>
      </c>
      <c r="I116" s="1143"/>
      <c r="J116" s="366"/>
      <c r="K116" s="422"/>
      <c r="L116" s="214"/>
      <c r="M116" s="208"/>
      <c r="N116" s="1125"/>
      <c r="O116" s="1142"/>
      <c r="P116" s="1139"/>
      <c r="Q116" s="430"/>
      <c r="R116" s="430"/>
      <c r="S116" s="1136"/>
      <c r="T116" s="430"/>
      <c r="U116" s="430"/>
      <c r="V116" s="430"/>
      <c r="W116" s="430"/>
      <c r="X116" s="430"/>
      <c r="Y116" s="430"/>
      <c r="Z116" s="1128"/>
      <c r="AA116" s="1129"/>
      <c r="AB116" s="167" t="s">
        <v>1158</v>
      </c>
      <c r="AC116" s="1130"/>
      <c r="AD116" s="1130"/>
      <c r="AE116" s="1150"/>
      <c r="AF116" s="1147"/>
      <c r="AG116" s="1148"/>
      <c r="AH116" s="1148"/>
      <c r="AI116" s="1147"/>
      <c r="AJ116" s="1148"/>
      <c r="AK116" s="1148"/>
      <c r="AL116" s="845"/>
    </row>
    <row customHeight="1" ht="11.25">
      <c r="A117" s="0" t="s">
        <v>1113</v>
      </c>
      <c r="E117" s="101"/>
      <c r="F117" s="1121"/>
      <c r="G117" s="1122"/>
      <c r="H117" s="221" t="s">
        <v>118</v>
      </c>
      <c r="I117" s="1143"/>
      <c r="J117" s="366"/>
      <c r="K117" s="422"/>
      <c r="L117" s="214"/>
      <c r="M117" s="208"/>
      <c r="N117" s="1128"/>
      <c r="O117" s="1129"/>
      <c r="P117" s="167" t="s">
        <v>1159</v>
      </c>
      <c r="Q117" s="1129"/>
      <c r="R117" s="1129"/>
      <c r="S117" s="1129"/>
      <c r="T117" s="1129"/>
      <c r="U117" s="1129"/>
      <c r="V117" s="1129"/>
      <c r="W117" s="1129"/>
      <c r="X117" s="1129"/>
      <c r="Y117" s="1129"/>
      <c r="Z117" s="1129"/>
      <c r="AA117" s="1129"/>
      <c r="AB117" s="1129"/>
      <c r="AC117" s="1129"/>
      <c r="AD117" s="1129"/>
      <c r="AE117" s="1151"/>
      <c r="AF117" s="1147"/>
      <c r="AG117" s="1148"/>
      <c r="AH117" s="1148"/>
      <c r="AI117" s="1147"/>
      <c r="AJ117" s="1148"/>
      <c r="AK117" s="1148"/>
      <c r="AL117" s="845"/>
    </row>
    <row customHeight="1" ht="11.25">
      <c r="A118" s="0" t="s">
        <v>1113</v>
      </c>
      <c r="B118" s="0" t="s">
        <v>1160</v>
      </c>
      <c r="E118" s="101"/>
      <c r="F118" s="1121"/>
      <c r="G118" s="821" t="s">
        <v>102</v>
      </c>
      <c r="H118" s="221" t="s">
        <v>115</v>
      </c>
      <c r="I118" s="1143" t="s">
        <v>1161</v>
      </c>
      <c r="J118" s="366" t="s">
        <v>1167</v>
      </c>
      <c r="K118" s="422" t="s">
        <v>1223</v>
      </c>
      <c r="L118" s="214" t="s">
        <v>19</v>
      </c>
      <c r="M118" s="208"/>
      <c r="N118" s="1144"/>
      <c r="O118" s="1145" t="s">
        <v>454</v>
      </c>
      <c r="P118" s="1146"/>
      <c r="Q118" s="1146"/>
      <c r="R118" s="1146"/>
      <c r="S118" s="1146"/>
      <c r="T118" s="1146"/>
      <c r="U118" s="1146"/>
      <c r="V118" s="1146"/>
      <c r="W118" s="1146"/>
      <c r="X118" s="1146"/>
      <c r="Y118" s="1146"/>
      <c r="Z118" s="1146"/>
      <c r="AA118" s="1146"/>
      <c r="AB118" s="1146"/>
      <c r="AC118" s="1146"/>
      <c r="AD118" s="1146"/>
      <c r="AE118" s="1146"/>
      <c r="AF118" s="1147">
        <v>3</v>
      </c>
      <c r="AG118" s="1148" t="s">
        <v>1149</v>
      </c>
      <c r="AH118" s="1148" t="s">
        <v>1182</v>
      </c>
      <c r="AI118" s="1147">
        <v>3</v>
      </c>
      <c r="AJ118" s="1148" t="s">
        <v>1149</v>
      </c>
      <c r="AK118" s="1148" t="s">
        <v>1164</v>
      </c>
      <c r="AL118" s="845"/>
    </row>
    <row customHeight="1" ht="11.25">
      <c r="A119" s="0" t="s">
        <v>1113</v>
      </c>
      <c r="E119" s="101"/>
      <c r="F119" s="1121"/>
      <c r="G119" s="1122"/>
      <c r="H119" s="221" t="s">
        <v>112</v>
      </c>
      <c r="I119" s="1143"/>
      <c r="J119" s="366"/>
      <c r="K119" s="422"/>
      <c r="L119" s="214"/>
      <c r="M119" s="208"/>
      <c r="N119" s="1125"/>
      <c r="O119" s="1142">
        <v>1</v>
      </c>
      <c r="P119" s="1127" t="s">
        <v>61</v>
      </c>
      <c r="Q119" s="1968" t="s">
        <v>1224</v>
      </c>
      <c r="R119" s="1969" t="s">
        <v>1184</v>
      </c>
      <c r="S119" s="1969" t="s">
        <v>180</v>
      </c>
      <c r="T119" s="1969" t="s">
        <v>180</v>
      </c>
      <c r="U119" s="1969" t="s">
        <v>181</v>
      </c>
      <c r="V119" s="1969" t="s">
        <v>1225</v>
      </c>
      <c r="W119" s="1969" t="s">
        <v>1226</v>
      </c>
      <c r="X119" s="1969" t="s">
        <v>1227</v>
      </c>
      <c r="Y119" s="1969" t="s">
        <v>1228</v>
      </c>
      <c r="Z119" s="1128"/>
      <c r="AA119" s="1129"/>
      <c r="AB119" s="1129"/>
      <c r="AC119" s="1130"/>
      <c r="AD119" s="1130"/>
      <c r="AE119" s="1149"/>
      <c r="AF119" s="1147"/>
      <c r="AG119" s="1148"/>
      <c r="AH119" s="1148"/>
      <c r="AI119" s="1147"/>
      <c r="AJ119" s="1148"/>
      <c r="AK119" s="1148"/>
      <c r="AL119" s="845"/>
    </row>
    <row customHeight="1" ht="11.25">
      <c r="A120" s="0" t="s">
        <v>1113</v>
      </c>
      <c r="E120" s="101"/>
      <c r="F120" s="1121"/>
      <c r="G120" s="1122"/>
      <c r="H120" s="221" t="s">
        <v>112</v>
      </c>
      <c r="I120" s="1143"/>
      <c r="J120" s="366"/>
      <c r="K120" s="422"/>
      <c r="L120" s="214"/>
      <c r="M120" s="208"/>
      <c r="N120" s="1125"/>
      <c r="O120" s="1142"/>
      <c r="P120" s="1135"/>
      <c r="Q120" s="1968"/>
      <c r="R120" s="430"/>
      <c r="S120" s="1136"/>
      <c r="T120" s="430"/>
      <c r="U120" s="430"/>
      <c r="V120" s="430"/>
      <c r="W120" s="430"/>
      <c r="X120" s="430"/>
      <c r="Y120" s="430"/>
      <c r="AA120" s="1126">
        <v>1</v>
      </c>
      <c r="AB120" s="1137" t="s">
        <v>1229</v>
      </c>
      <c r="AC120" s="794">
        <v>50000</v>
      </c>
      <c r="AD120" s="1137" t="str">
        <f>AB120</f>
        <v>  Доход от взимания платы за негативное воздействие на работу централизованной системы водоотведения</v>
      </c>
      <c r="AE120" s="794">
        <v>0</v>
      </c>
      <c r="AF120" s="1147"/>
      <c r="AG120" s="1148"/>
      <c r="AH120" s="1148"/>
      <c r="AI120" s="1147"/>
      <c r="AJ120" s="1148"/>
      <c r="AK120" s="1148"/>
      <c r="AL120" s="845"/>
    </row>
    <row customHeight="1" ht="11.25">
      <c r="A121" s="0" t="s">
        <v>1113</v>
      </c>
      <c r="E121" s="101"/>
      <c r="F121" s="1122"/>
      <c r="G121" s="1122"/>
      <c r="H121" s="1122"/>
      <c r="I121" s="1122"/>
      <c r="J121" s="1122"/>
      <c r="K121" s="1122"/>
      <c r="L121" s="1122"/>
      <c r="M121" s="1122"/>
      <c r="N121" s="1122"/>
      <c r="O121" s="1122"/>
      <c r="P121" s="1122"/>
      <c r="Q121" s="1122"/>
      <c r="R121" s="1122"/>
      <c r="S121" s="1122"/>
      <c r="T121" s="1122"/>
      <c r="U121" s="1122"/>
      <c r="V121" s="1122"/>
      <c r="W121" s="1122"/>
      <c r="X121" s="1122"/>
      <c r="Y121" s="1122"/>
      <c r="Z121" s="821" t="s">
        <v>102</v>
      </c>
      <c r="AA121" s="1142" t="s">
        <v>101</v>
      </c>
      <c r="AB121" s="1137" t="s">
        <v>1157</v>
      </c>
      <c r="AC121" s="794">
        <v>12500</v>
      </c>
      <c r="AD121" s="1137" t="str">
        <f>AB121</f>
        <v>  Прочие собственные средства</v>
      </c>
      <c r="AE121" s="794">
        <v>0</v>
      </c>
      <c r="AF121" s="1124"/>
      <c r="AG121" s="1132"/>
      <c r="AH121" s="1132"/>
      <c r="AI121" s="1124"/>
      <c r="AJ121" s="1132"/>
      <c r="AK121" s="1133"/>
      <c r="AL121" s="845"/>
    </row>
    <row customHeight="1" ht="11.25">
      <c r="A122" s="0" t="s">
        <v>1113</v>
      </c>
      <c r="E122" s="101"/>
      <c r="F122" s="1121"/>
      <c r="G122" s="1122"/>
      <c r="H122" s="221" t="s">
        <v>112</v>
      </c>
      <c r="I122" s="1143"/>
      <c r="J122" s="366"/>
      <c r="K122" s="422"/>
      <c r="L122" s="214"/>
      <c r="M122" s="208"/>
      <c r="N122" s="1125"/>
      <c r="O122" s="1142"/>
      <c r="P122" s="1139"/>
      <c r="Q122" s="1968"/>
      <c r="R122" s="430"/>
      <c r="S122" s="1136"/>
      <c r="T122" s="430"/>
      <c r="U122" s="430"/>
      <c r="V122" s="430"/>
      <c r="W122" s="430"/>
      <c r="X122" s="430"/>
      <c r="Y122" s="430"/>
      <c r="Z122" s="1128"/>
      <c r="AA122" s="1129"/>
      <c r="AB122" s="167" t="s">
        <v>1158</v>
      </c>
      <c r="AC122" s="1130"/>
      <c r="AD122" s="1130"/>
      <c r="AE122" s="1150"/>
      <c r="AF122" s="1147"/>
      <c r="AG122" s="1148"/>
      <c r="AH122" s="1148"/>
      <c r="AI122" s="1147"/>
      <c r="AJ122" s="1148"/>
      <c r="AK122" s="1148"/>
      <c r="AL122" s="845"/>
    </row>
    <row customHeight="1" ht="11.25">
      <c r="A123" s="0" t="s">
        <v>1113</v>
      </c>
      <c r="E123" s="101"/>
      <c r="F123" s="1121"/>
      <c r="G123" s="1122"/>
      <c r="H123" s="221" t="s">
        <v>112</v>
      </c>
      <c r="I123" s="1143"/>
      <c r="J123" s="366"/>
      <c r="K123" s="422"/>
      <c r="L123" s="214"/>
      <c r="M123" s="208"/>
      <c r="N123" s="1128"/>
      <c r="O123" s="1129"/>
      <c r="P123" s="167" t="s">
        <v>1159</v>
      </c>
      <c r="Q123" s="1129"/>
      <c r="R123" s="1129"/>
      <c r="S123" s="1129"/>
      <c r="T123" s="1129"/>
      <c r="U123" s="1129"/>
      <c r="V123" s="1129"/>
      <c r="W123" s="1129"/>
      <c r="X123" s="1129"/>
      <c r="Y123" s="1129"/>
      <c r="Z123" s="1129"/>
      <c r="AA123" s="1129"/>
      <c r="AB123" s="1129"/>
      <c r="AC123" s="1129"/>
      <c r="AD123" s="1129"/>
      <c r="AE123" s="1151"/>
      <c r="AF123" s="1147"/>
      <c r="AG123" s="1148"/>
      <c r="AH123" s="1148"/>
      <c r="AI123" s="1147"/>
      <c r="AJ123" s="1148"/>
      <c r="AK123" s="1148"/>
      <c r="AL123" s="845"/>
    </row>
    <row customHeight="1" ht="11.25">
      <c r="A124" s="0" t="s">
        <v>1113</v>
      </c>
      <c r="B124" s="0" t="s">
        <v>22</v>
      </c>
      <c r="E124" s="101"/>
      <c r="F124" s="1121"/>
      <c r="G124" s="821" t="s">
        <v>102</v>
      </c>
      <c r="H124" s="221" t="s">
        <v>128</v>
      </c>
      <c r="I124" s="1143" t="s">
        <v>1230</v>
      </c>
      <c r="J124" s="1975" t="s">
        <v>22</v>
      </c>
      <c r="K124" s="422" t="s">
        <v>1231</v>
      </c>
      <c r="L124" s="214" t="s">
        <v>19</v>
      </c>
      <c r="M124" s="208"/>
      <c r="N124" s="1144"/>
      <c r="O124" s="1145" t="s">
        <v>454</v>
      </c>
      <c r="P124" s="1146"/>
      <c r="Q124" s="1146"/>
      <c r="R124" s="1146"/>
      <c r="S124" s="1146"/>
      <c r="T124" s="1146"/>
      <c r="U124" s="1146"/>
      <c r="V124" s="1146"/>
      <c r="W124" s="1146"/>
      <c r="X124" s="1146"/>
      <c r="Y124" s="1146"/>
      <c r="Z124" s="1146"/>
      <c r="AA124" s="1146"/>
      <c r="AB124" s="1146"/>
      <c r="AC124" s="1146"/>
      <c r="AD124" s="1146"/>
      <c r="AE124" s="1146"/>
      <c r="AF124" s="1147">
        <v>2</v>
      </c>
      <c r="AG124" s="1148" t="s">
        <v>1149</v>
      </c>
      <c r="AH124" s="1148" t="s">
        <v>1182</v>
      </c>
      <c r="AI124" s="1147">
        <v>2</v>
      </c>
      <c r="AJ124" s="1148" t="s">
        <v>1232</v>
      </c>
      <c r="AK124" s="1148" t="s">
        <v>1182</v>
      </c>
      <c r="AL124" s="845"/>
    </row>
    <row customHeight="1" ht="11.25">
      <c r="A125" s="0" t="s">
        <v>1113</v>
      </c>
      <c r="E125" s="101"/>
      <c r="F125" s="1121"/>
      <c r="G125" s="1122"/>
      <c r="H125" s="221" t="s">
        <v>115</v>
      </c>
      <c r="I125" s="1143"/>
      <c r="J125" s="1975"/>
      <c r="K125" s="422"/>
      <c r="L125" s="214"/>
      <c r="M125" s="208"/>
      <c r="N125" s="1125"/>
      <c r="O125" s="1142">
        <v>1</v>
      </c>
      <c r="P125" s="1127" t="s">
        <v>19</v>
      </c>
      <c r="Q125" s="430" t="s">
        <v>22</v>
      </c>
      <c r="R125" s="430" t="s">
        <v>22</v>
      </c>
      <c r="S125" s="430" t="s">
        <v>22</v>
      </c>
      <c r="T125" s="430" t="s">
        <v>22</v>
      </c>
      <c r="U125" s="430" t="s">
        <v>22</v>
      </c>
      <c r="V125" s="430" t="s">
        <v>22</v>
      </c>
      <c r="W125" s="430" t="s">
        <v>22</v>
      </c>
      <c r="X125" s="430" t="s">
        <v>22</v>
      </c>
      <c r="Y125" s="430"/>
      <c r="Z125" s="1128"/>
      <c r="AA125" s="1129"/>
      <c r="AB125" s="1129"/>
      <c r="AC125" s="1130"/>
      <c r="AD125" s="1130"/>
      <c r="AE125" s="1149"/>
      <c r="AF125" s="1147"/>
      <c r="AG125" s="1148"/>
      <c r="AH125" s="1148"/>
      <c r="AI125" s="1147"/>
      <c r="AJ125" s="1148"/>
      <c r="AK125" s="1148"/>
      <c r="AL125" s="845"/>
    </row>
    <row customHeight="1" ht="11.25">
      <c r="A126" s="0" t="s">
        <v>1113</v>
      </c>
      <c r="E126" s="101"/>
      <c r="F126" s="1121"/>
      <c r="G126" s="1122"/>
      <c r="H126" s="221" t="s">
        <v>115</v>
      </c>
      <c r="I126" s="1143"/>
      <c r="J126" s="1975"/>
      <c r="K126" s="422"/>
      <c r="L126" s="214"/>
      <c r="M126" s="208"/>
      <c r="N126" s="1125"/>
      <c r="O126" s="1142"/>
      <c r="P126" s="1135"/>
      <c r="Q126" s="430"/>
      <c r="R126" s="430"/>
      <c r="S126" s="1136"/>
      <c r="T126" s="430"/>
      <c r="U126" s="430"/>
      <c r="V126" s="430"/>
      <c r="W126" s="430"/>
      <c r="X126" s="430"/>
      <c r="Y126" s="430"/>
      <c r="AA126" s="1126">
        <v>1</v>
      </c>
      <c r="AB126" s="1137" t="s">
        <v>1156</v>
      </c>
      <c r="AC126" s="794">
        <v>4304.27</v>
      </c>
      <c r="AD126" s="1137" t="str">
        <f>AB126</f>
        <v>     Прочие амортизационные отчисления</v>
      </c>
      <c r="AE126" s="794">
        <v>0</v>
      </c>
      <c r="AF126" s="1147"/>
      <c r="AG126" s="1148"/>
      <c r="AH126" s="1148"/>
      <c r="AI126" s="1147"/>
      <c r="AJ126" s="1148"/>
      <c r="AK126" s="1148"/>
      <c r="AL126" s="845"/>
    </row>
    <row customHeight="1" ht="11.25">
      <c r="A127" s="0" t="s">
        <v>1113</v>
      </c>
      <c r="E127" s="101"/>
      <c r="F127" s="1122"/>
      <c r="G127" s="1122"/>
      <c r="H127" s="1122"/>
      <c r="I127" s="1122"/>
      <c r="J127" s="1122"/>
      <c r="K127" s="1122"/>
      <c r="L127" s="1122"/>
      <c r="M127" s="1122"/>
      <c r="N127" s="1122"/>
      <c r="O127" s="1122"/>
      <c r="P127" s="1122"/>
      <c r="Q127" s="1122"/>
      <c r="R127" s="1122"/>
      <c r="S127" s="1122"/>
      <c r="T127" s="1122"/>
      <c r="U127" s="1122"/>
      <c r="V127" s="1122"/>
      <c r="W127" s="1122"/>
      <c r="X127" s="1122"/>
      <c r="Y127" s="1122"/>
      <c r="Z127" s="821" t="s">
        <v>102</v>
      </c>
      <c r="AA127" s="1142" t="s">
        <v>101</v>
      </c>
      <c r="AB127" s="1137" t="s">
        <v>1165</v>
      </c>
      <c r="AC127" s="794">
        <v>2633.14</v>
      </c>
      <c r="AD127" s="1137" t="str">
        <f>AB127</f>
        <v>  Прибыль направляемая на инвестиции</v>
      </c>
      <c r="AE127" s="794">
        <v>0</v>
      </c>
      <c r="AF127" s="1124"/>
      <c r="AG127" s="1132"/>
      <c r="AH127" s="1132"/>
      <c r="AI127" s="1124"/>
      <c r="AJ127" s="1132"/>
      <c r="AK127" s="1133"/>
      <c r="AL127" s="845"/>
    </row>
    <row customHeight="1" ht="11.25">
      <c r="A128" s="0" t="s">
        <v>1113</v>
      </c>
      <c r="E128" s="101"/>
      <c r="F128" s="1121"/>
      <c r="G128" s="1122"/>
      <c r="H128" s="221" t="s">
        <v>115</v>
      </c>
      <c r="I128" s="1143"/>
      <c r="J128" s="1975"/>
      <c r="K128" s="422"/>
      <c r="L128" s="214"/>
      <c r="M128" s="208"/>
      <c r="N128" s="1125"/>
      <c r="O128" s="1142"/>
      <c r="P128" s="1139"/>
      <c r="Q128" s="430"/>
      <c r="R128" s="430"/>
      <c r="S128" s="1136"/>
      <c r="T128" s="430"/>
      <c r="U128" s="430"/>
      <c r="V128" s="430"/>
      <c r="W128" s="430"/>
      <c r="X128" s="430"/>
      <c r="Y128" s="430"/>
      <c r="Z128" s="1128"/>
      <c r="AA128" s="1129"/>
      <c r="AB128" s="167" t="s">
        <v>1158</v>
      </c>
      <c r="AC128" s="1130"/>
      <c r="AD128" s="1130"/>
      <c r="AE128" s="1150"/>
      <c r="AF128" s="1147"/>
      <c r="AG128" s="1148"/>
      <c r="AH128" s="1148"/>
      <c r="AI128" s="1147"/>
      <c r="AJ128" s="1148"/>
      <c r="AK128" s="1148"/>
      <c r="AL128" s="845"/>
    </row>
    <row customHeight="1" ht="11.25">
      <c r="A129" s="0" t="s">
        <v>1113</v>
      </c>
      <c r="E129" s="101"/>
      <c r="F129" s="1121"/>
      <c r="G129" s="1122"/>
      <c r="H129" s="221" t="s">
        <v>115</v>
      </c>
      <c r="I129" s="1143"/>
      <c r="J129" s="1975"/>
      <c r="K129" s="422"/>
      <c r="L129" s="214"/>
      <c r="M129" s="208"/>
      <c r="N129" s="1128"/>
      <c r="O129" s="1129"/>
      <c r="P129" s="167" t="s">
        <v>1159</v>
      </c>
      <c r="Q129" s="1129"/>
      <c r="R129" s="1129"/>
      <c r="S129" s="1129"/>
      <c r="T129" s="1129"/>
      <c r="U129" s="1129"/>
      <c r="V129" s="1129"/>
      <c r="W129" s="1129"/>
      <c r="X129" s="1129"/>
      <c r="Y129" s="1129"/>
      <c r="Z129" s="1129"/>
      <c r="AA129" s="1129"/>
      <c r="AB129" s="1129"/>
      <c r="AC129" s="1129"/>
      <c r="AD129" s="1129"/>
      <c r="AE129" s="1151"/>
      <c r="AF129" s="1147"/>
      <c r="AG129" s="1148"/>
      <c r="AH129" s="1148"/>
      <c r="AI129" s="1147"/>
      <c r="AJ129" s="1148"/>
      <c r="AK129" s="1148"/>
      <c r="AL129" s="845"/>
    </row>
    <row customHeight="1" ht="11.25">
      <c r="A130" s="0" t="s">
        <v>1113</v>
      </c>
      <c r="B130" s="0" t="s">
        <v>1160</v>
      </c>
      <c r="E130" s="101"/>
      <c r="F130" s="1121"/>
      <c r="G130" s="821" t="s">
        <v>102</v>
      </c>
      <c r="H130" s="221" t="s">
        <v>132</v>
      </c>
      <c r="I130" s="1143" t="s">
        <v>1161</v>
      </c>
      <c r="J130" s="366" t="s">
        <v>1188</v>
      </c>
      <c r="K130" s="422" t="s">
        <v>1233</v>
      </c>
      <c r="L130" s="214" t="s">
        <v>19</v>
      </c>
      <c r="M130" s="208"/>
      <c r="N130" s="1144"/>
      <c r="O130" s="1145" t="s">
        <v>454</v>
      </c>
      <c r="P130" s="1146"/>
      <c r="Q130" s="1146"/>
      <c r="R130" s="1146"/>
      <c r="S130" s="1146"/>
      <c r="T130" s="1146"/>
      <c r="U130" s="1146"/>
      <c r="V130" s="1146"/>
      <c r="W130" s="1146"/>
      <c r="X130" s="1146"/>
      <c r="Y130" s="1146"/>
      <c r="Z130" s="1146"/>
      <c r="AA130" s="1146"/>
      <c r="AB130" s="1146"/>
      <c r="AC130" s="1146"/>
      <c r="AD130" s="1146"/>
      <c r="AE130" s="1146"/>
      <c r="AF130" s="1147">
        <v>3</v>
      </c>
      <c r="AG130" s="1148" t="s">
        <v>1149</v>
      </c>
      <c r="AH130" s="1148" t="s">
        <v>1182</v>
      </c>
      <c r="AI130" s="1147">
        <v>5</v>
      </c>
      <c r="AJ130" s="1148" t="s">
        <v>1149</v>
      </c>
      <c r="AK130" s="1148" t="s">
        <v>1164</v>
      </c>
      <c r="AL130" s="845"/>
    </row>
    <row customHeight="1" ht="11.25">
      <c r="A131" s="0" t="s">
        <v>1113</v>
      </c>
      <c r="E131" s="101"/>
      <c r="F131" s="1121"/>
      <c r="G131" s="1122"/>
      <c r="H131" s="221" t="s">
        <v>128</v>
      </c>
      <c r="I131" s="1143"/>
      <c r="J131" s="366"/>
      <c r="K131" s="422"/>
      <c r="L131" s="214"/>
      <c r="M131" s="208"/>
      <c r="N131" s="1125"/>
      <c r="O131" s="1142">
        <v>1</v>
      </c>
      <c r="P131" s="1127" t="s">
        <v>61</v>
      </c>
      <c r="Q131" s="1968" t="s">
        <v>1190</v>
      </c>
      <c r="R131" s="1969" t="s">
        <v>1191</v>
      </c>
      <c r="S131" s="1969" t="s">
        <v>126</v>
      </c>
      <c r="T131" s="1969" t="s">
        <v>126</v>
      </c>
      <c r="U131" s="1969" t="s">
        <v>127</v>
      </c>
      <c r="V131" s="1969" t="s">
        <v>1192</v>
      </c>
      <c r="W131" s="1969" t="s">
        <v>1193</v>
      </c>
      <c r="X131" s="1969" t="s">
        <v>1194</v>
      </c>
      <c r="Y131" s="1969" t="s">
        <v>1195</v>
      </c>
      <c r="Z131" s="1128"/>
      <c r="AA131" s="1129"/>
      <c r="AB131" s="1129"/>
      <c r="AC131" s="1130"/>
      <c r="AD131" s="1130"/>
      <c r="AE131" s="1149"/>
      <c r="AF131" s="1147"/>
      <c r="AG131" s="1148"/>
      <c r="AH131" s="1148"/>
      <c r="AI131" s="1147"/>
      <c r="AJ131" s="1148"/>
      <c r="AK131" s="1148"/>
      <c r="AL131" s="845"/>
    </row>
    <row customHeight="1" ht="11.25">
      <c r="A132" s="0" t="s">
        <v>1113</v>
      </c>
      <c r="E132" s="101"/>
      <c r="F132" s="1121"/>
      <c r="G132" s="1122"/>
      <c r="H132" s="221" t="s">
        <v>128</v>
      </c>
      <c r="I132" s="1143"/>
      <c r="J132" s="366"/>
      <c r="K132" s="422"/>
      <c r="L132" s="214"/>
      <c r="M132" s="208"/>
      <c r="N132" s="1125"/>
      <c r="O132" s="1142"/>
      <c r="P132" s="1135"/>
      <c r="Q132" s="1968"/>
      <c r="R132" s="430"/>
      <c r="S132" s="1136"/>
      <c r="T132" s="430"/>
      <c r="U132" s="430"/>
      <c r="V132" s="430"/>
      <c r="W132" s="430"/>
      <c r="X132" s="430"/>
      <c r="Y132" s="430"/>
      <c r="AA132" s="1126">
        <v>1</v>
      </c>
      <c r="AB132" s="1137" t="s">
        <v>1156</v>
      </c>
      <c r="AC132" s="794">
        <v>817.05</v>
      </c>
      <c r="AD132" s="1137" t="str">
        <f>AB132</f>
        <v>     Прочие амортизационные отчисления</v>
      </c>
      <c r="AE132" s="794">
        <v>0</v>
      </c>
      <c r="AF132" s="1147"/>
      <c r="AG132" s="1148"/>
      <c r="AH132" s="1148"/>
      <c r="AI132" s="1147"/>
      <c r="AJ132" s="1148"/>
      <c r="AK132" s="1148"/>
      <c r="AL132" s="845"/>
    </row>
    <row customHeight="1" ht="11.25">
      <c r="A133" s="0" t="s">
        <v>1113</v>
      </c>
      <c r="E133" s="101"/>
      <c r="F133" s="1122"/>
      <c r="G133" s="1122"/>
      <c r="H133" s="1122"/>
      <c r="I133" s="1122"/>
      <c r="J133" s="1122"/>
      <c r="K133" s="1122"/>
      <c r="L133" s="1122"/>
      <c r="M133" s="1122"/>
      <c r="N133" s="1122"/>
      <c r="O133" s="1122"/>
      <c r="P133" s="1122"/>
      <c r="Q133" s="1122"/>
      <c r="R133" s="1122"/>
      <c r="S133" s="1122"/>
      <c r="T133" s="1122"/>
      <c r="U133" s="1122"/>
      <c r="V133" s="1122"/>
      <c r="W133" s="1122"/>
      <c r="X133" s="1122"/>
      <c r="Y133" s="1122"/>
      <c r="Z133" s="821" t="s">
        <v>102</v>
      </c>
      <c r="AA133" s="1142" t="s">
        <v>101</v>
      </c>
      <c r="AB133" s="1137" t="s">
        <v>1165</v>
      </c>
      <c r="AC133" s="794">
        <v>2433.72</v>
      </c>
      <c r="AD133" s="1137" t="str">
        <f>AB133</f>
        <v>  Прибыль направляемая на инвестиции</v>
      </c>
      <c r="AE133" s="794">
        <v>0</v>
      </c>
      <c r="AF133" s="1124"/>
      <c r="AG133" s="1132"/>
      <c r="AH133" s="1132"/>
      <c r="AI133" s="1124"/>
      <c r="AJ133" s="1132"/>
      <c r="AK133" s="1133"/>
      <c r="AL133" s="845"/>
    </row>
    <row customHeight="1" ht="11.25">
      <c r="A134" s="0" t="s">
        <v>1113</v>
      </c>
      <c r="E134" s="101"/>
      <c r="F134" s="1122"/>
      <c r="G134" s="1122"/>
      <c r="H134" s="1122"/>
      <c r="I134" s="1122"/>
      <c r="J134" s="1122"/>
      <c r="K134" s="1122"/>
      <c r="L134" s="1122"/>
      <c r="M134" s="1122"/>
      <c r="N134" s="1122"/>
      <c r="O134" s="1122"/>
      <c r="P134" s="1122"/>
      <c r="Q134" s="1122"/>
      <c r="R134" s="1122"/>
      <c r="S134" s="1122"/>
      <c r="T134" s="1122"/>
      <c r="U134" s="1122"/>
      <c r="V134" s="1122"/>
      <c r="W134" s="1122"/>
      <c r="X134" s="1122"/>
      <c r="Y134" s="1122"/>
      <c r="Z134" s="821" t="s">
        <v>102</v>
      </c>
      <c r="AA134" s="1142" t="s">
        <v>89</v>
      </c>
      <c r="AB134" s="1137" t="s">
        <v>1157</v>
      </c>
      <c r="AC134" s="794">
        <v>10399.61</v>
      </c>
      <c r="AD134" s="1137" t="str">
        <f>AB134</f>
        <v>  Прочие собственные средства</v>
      </c>
      <c r="AE134" s="794">
        <v>0</v>
      </c>
      <c r="AF134" s="1124"/>
      <c r="AG134" s="1132"/>
      <c r="AH134" s="1132"/>
      <c r="AI134" s="1124"/>
      <c r="AJ134" s="1132"/>
      <c r="AK134" s="1133"/>
      <c r="AL134" s="845"/>
    </row>
    <row customHeight="1" ht="11.25">
      <c r="A135" s="0" t="s">
        <v>1113</v>
      </c>
      <c r="E135" s="101"/>
      <c r="F135" s="1121"/>
      <c r="G135" s="1122"/>
      <c r="H135" s="221" t="s">
        <v>128</v>
      </c>
      <c r="I135" s="1143"/>
      <c r="J135" s="366"/>
      <c r="K135" s="422"/>
      <c r="L135" s="214"/>
      <c r="M135" s="208"/>
      <c r="N135" s="1125"/>
      <c r="O135" s="1142"/>
      <c r="P135" s="1139"/>
      <c r="Q135" s="1968"/>
      <c r="R135" s="430"/>
      <c r="S135" s="1136"/>
      <c r="T135" s="430"/>
      <c r="U135" s="430"/>
      <c r="V135" s="430"/>
      <c r="W135" s="430"/>
      <c r="X135" s="430"/>
      <c r="Y135" s="430"/>
      <c r="Z135" s="1128"/>
      <c r="AA135" s="1129"/>
      <c r="AB135" s="167" t="s">
        <v>1158</v>
      </c>
      <c r="AC135" s="1130"/>
      <c r="AD135" s="1130"/>
      <c r="AE135" s="1150"/>
      <c r="AF135" s="1147"/>
      <c r="AG135" s="1148"/>
      <c r="AH135" s="1148"/>
      <c r="AI135" s="1147"/>
      <c r="AJ135" s="1148"/>
      <c r="AK135" s="1148"/>
      <c r="AL135" s="845"/>
    </row>
    <row customHeight="1" ht="11.25">
      <c r="A136" s="0" t="s">
        <v>1113</v>
      </c>
      <c r="E136" s="101"/>
      <c r="F136" s="1121"/>
      <c r="G136" s="1122"/>
      <c r="H136" s="221" t="s">
        <v>128</v>
      </c>
      <c r="I136" s="1143"/>
      <c r="J136" s="366"/>
      <c r="K136" s="422"/>
      <c r="L136" s="214"/>
      <c r="M136" s="208"/>
      <c r="N136" s="1128"/>
      <c r="O136" s="1129"/>
      <c r="P136" s="167" t="s">
        <v>1159</v>
      </c>
      <c r="Q136" s="1129"/>
      <c r="R136" s="1129"/>
      <c r="S136" s="1129"/>
      <c r="T136" s="1129"/>
      <c r="U136" s="1129"/>
      <c r="V136" s="1129"/>
      <c r="W136" s="1129"/>
      <c r="X136" s="1129"/>
      <c r="Y136" s="1129"/>
      <c r="Z136" s="1129"/>
      <c r="AA136" s="1129"/>
      <c r="AB136" s="1129"/>
      <c r="AC136" s="1129"/>
      <c r="AD136" s="1129"/>
      <c r="AE136" s="1151"/>
      <c r="AF136" s="1147"/>
      <c r="AG136" s="1148"/>
      <c r="AH136" s="1148"/>
      <c r="AI136" s="1147"/>
      <c r="AJ136" s="1148"/>
      <c r="AK136" s="1148"/>
      <c r="AL136" s="845"/>
    </row>
    <row customHeight="1" ht="12">
      <c r="A137" s="0" t="s">
        <v>1113</v>
      </c>
      <c r="E137" s="101"/>
      <c r="F137" s="1116"/>
      <c r="G137" s="1117"/>
      <c r="H137" s="1117"/>
      <c r="I137" s="1118" t="s">
        <v>1176</v>
      </c>
      <c r="J137" s="1118"/>
      <c r="K137" s="1118"/>
      <c r="L137" s="1119"/>
      <c r="M137" s="1119"/>
      <c r="N137" s="1120"/>
      <c r="O137" s="1120"/>
      <c r="P137" s="1120"/>
      <c r="Q137" s="1120"/>
      <c r="R137" s="1120"/>
      <c r="S137" s="1120"/>
      <c r="T137" s="1120"/>
      <c r="U137" s="1120"/>
      <c r="V137" s="1120"/>
      <c r="W137" s="1120"/>
      <c r="X137" s="1120"/>
      <c r="Y137" s="1120"/>
      <c r="Z137" s="1120"/>
      <c r="AA137" s="1120"/>
      <c r="AB137" s="1120"/>
      <c r="AC137" s="1120"/>
      <c r="AD137" s="1120"/>
      <c r="AE137" s="1120"/>
      <c r="AF137" s="1120"/>
      <c r="AG137" s="1119"/>
      <c r="AH137" s="1119"/>
      <c r="AI137" s="1120"/>
      <c r="AJ137" s="1119"/>
      <c r="AK137" s="1120"/>
      <c r="AL137" s="845"/>
    </row>
    <row customHeight="1" ht="0.75">
      <c r="A138" s="0" t="s">
        <v>1113</v>
      </c>
      <c r="E138" s="101"/>
      <c r="F138" s="164">
        <v>2023</v>
      </c>
      <c r="G138" s="221"/>
      <c r="H138" s="1096" t="s">
        <v>454</v>
      </c>
      <c r="I138" s="1097"/>
      <c r="J138" s="155"/>
      <c r="K138" s="155"/>
      <c r="L138" s="1098"/>
      <c r="M138" s="495"/>
      <c r="N138" s="1099"/>
      <c r="O138" s="1100"/>
      <c r="P138" s="1099"/>
      <c r="Q138" s="1099"/>
      <c r="R138" s="1099"/>
      <c r="S138" s="1099"/>
      <c r="T138" s="1099"/>
      <c r="U138" s="1099"/>
      <c r="V138" s="1099"/>
      <c r="W138" s="1099"/>
      <c r="X138" s="1099"/>
      <c r="Y138" s="1099"/>
      <c r="Z138" s="1099"/>
      <c r="AA138" s="1099"/>
      <c r="AB138" s="1099"/>
      <c r="AC138" s="1099"/>
      <c r="AD138" s="1099"/>
      <c r="AE138" s="1099"/>
      <c r="AF138" s="1101"/>
      <c r="AG138" s="1098"/>
      <c r="AH138" s="1098"/>
      <c r="AI138" s="1101"/>
      <c r="AJ138" s="1098"/>
      <c r="AK138" s="1098"/>
      <c r="AL138" s="845"/>
    </row>
    <row customHeight="1" ht="0.75">
      <c r="A139" s="0" t="s">
        <v>1113</v>
      </c>
      <c r="E139" s="101"/>
      <c r="F139" s="164"/>
      <c r="G139" s="221"/>
      <c r="H139" s="1096"/>
      <c r="I139" s="1097"/>
      <c r="J139" s="155"/>
      <c r="K139" s="155"/>
      <c r="L139" s="1098"/>
      <c r="M139" s="495"/>
      <c r="N139" s="1102"/>
      <c r="O139" s="1103"/>
      <c r="P139" s="1104"/>
      <c r="Q139" s="155"/>
      <c r="R139" s="155"/>
      <c r="S139" s="155"/>
      <c r="T139" s="155"/>
      <c r="U139" s="155"/>
      <c r="V139" s="155"/>
      <c r="W139" s="155"/>
      <c r="X139" s="155"/>
      <c r="Y139" s="155"/>
      <c r="Z139" s="1105"/>
      <c r="AA139" s="1106"/>
      <c r="AB139" s="1106"/>
      <c r="AC139" s="1107"/>
      <c r="AD139" s="1107"/>
      <c r="AE139" s="1108"/>
      <c r="AF139" s="1101"/>
      <c r="AG139" s="1098"/>
      <c r="AH139" s="1098"/>
      <c r="AI139" s="1101"/>
      <c r="AJ139" s="1098"/>
      <c r="AK139" s="1098"/>
      <c r="AL139" s="845"/>
    </row>
    <row customHeight="1" ht="0.75">
      <c r="A140" s="0" t="s">
        <v>1113</v>
      </c>
      <c r="E140" s="101"/>
      <c r="F140" s="164"/>
      <c r="G140" s="221"/>
      <c r="H140" s="1096"/>
      <c r="I140" s="1097"/>
      <c r="J140" s="155"/>
      <c r="K140" s="155"/>
      <c r="L140" s="1098"/>
      <c r="M140" s="495"/>
      <c r="N140" s="1102"/>
      <c r="O140" s="1103"/>
      <c r="P140" s="1109"/>
      <c r="Q140" s="155"/>
      <c r="R140" s="155"/>
      <c r="S140" s="155"/>
      <c r="T140" s="155"/>
      <c r="U140" s="155"/>
      <c r="V140" s="155"/>
      <c r="W140" s="155"/>
      <c r="X140" s="155"/>
      <c r="Y140" s="155"/>
      <c r="AA140" s="1103"/>
      <c r="AB140" s="1110"/>
      <c r="AC140" s="1111"/>
      <c r="AD140" s="1110"/>
      <c r="AE140" s="1111"/>
      <c r="AF140" s="1101"/>
      <c r="AG140" s="1098"/>
      <c r="AH140" s="1098"/>
      <c r="AI140" s="1101"/>
      <c r="AJ140" s="1098"/>
      <c r="AK140" s="1098"/>
      <c r="AL140" s="845"/>
    </row>
    <row customHeight="1" ht="0.75">
      <c r="A141" s="0" t="s">
        <v>1113</v>
      </c>
      <c r="E141" s="101"/>
      <c r="F141" s="164"/>
      <c r="G141" s="221"/>
      <c r="H141" s="1096"/>
      <c r="I141" s="1097"/>
      <c r="J141" s="155"/>
      <c r="K141" s="155"/>
      <c r="L141" s="1098"/>
      <c r="M141" s="495"/>
      <c r="N141" s="1102"/>
      <c r="O141" s="1103"/>
      <c r="P141" s="1112"/>
      <c r="Q141" s="155"/>
      <c r="R141" s="155"/>
      <c r="S141" s="155"/>
      <c r="T141" s="155"/>
      <c r="U141" s="155"/>
      <c r="V141" s="155"/>
      <c r="W141" s="155"/>
      <c r="X141" s="155"/>
      <c r="Y141" s="155"/>
      <c r="Z141" s="1105"/>
      <c r="AA141" s="1106"/>
      <c r="AB141" s="1113"/>
      <c r="AC141" s="1107"/>
      <c r="AD141" s="1107"/>
      <c r="AE141" s="1114"/>
      <c r="AF141" s="1101"/>
      <c r="AG141" s="1098"/>
      <c r="AH141" s="1098"/>
      <c r="AI141" s="1101"/>
      <c r="AJ141" s="1098"/>
      <c r="AK141" s="1098"/>
      <c r="AL141" s="845"/>
    </row>
    <row customHeight="1" ht="0.75">
      <c r="A142" s="0" t="s">
        <v>1113</v>
      </c>
      <c r="E142" s="101"/>
      <c r="F142" s="164"/>
      <c r="G142" s="221"/>
      <c r="H142" s="1096"/>
      <c r="I142" s="1097"/>
      <c r="J142" s="155"/>
      <c r="K142" s="155"/>
      <c r="L142" s="1098"/>
      <c r="M142" s="495"/>
      <c r="N142" s="1106"/>
      <c r="O142" s="1106"/>
      <c r="P142" s="1113"/>
      <c r="Q142" s="1106"/>
      <c r="R142" s="1106"/>
      <c r="S142" s="1106"/>
      <c r="T142" s="1106"/>
      <c r="U142" s="1106"/>
      <c r="V142" s="1106"/>
      <c r="W142" s="1106"/>
      <c r="X142" s="1106"/>
      <c r="Y142" s="1106"/>
      <c r="Z142" s="1106"/>
      <c r="AA142" s="1106"/>
      <c r="AB142" s="1106"/>
      <c r="AC142" s="1106"/>
      <c r="AD142" s="1106"/>
      <c r="AE142" s="1115"/>
      <c r="AF142" s="1101"/>
      <c r="AG142" s="1098"/>
      <c r="AH142" s="1098"/>
      <c r="AI142" s="1101"/>
      <c r="AJ142" s="1098"/>
      <c r="AK142" s="1098"/>
      <c r="AL142" s="845"/>
    </row>
    <row customHeight="1" ht="11.25">
      <c r="A143" s="0" t="s">
        <v>1113</v>
      </c>
      <c r="B143" s="0" t="s">
        <v>1160</v>
      </c>
      <c r="E143" s="101"/>
      <c r="F143" s="1121"/>
      <c r="G143" s="821" t="s">
        <v>102</v>
      </c>
      <c r="H143" s="221" t="s">
        <v>98</v>
      </c>
      <c r="I143" s="1143" t="s">
        <v>1161</v>
      </c>
      <c r="J143" s="366" t="s">
        <v>1162</v>
      </c>
      <c r="K143" s="422" t="s">
        <v>1234</v>
      </c>
      <c r="L143" s="214" t="s">
        <v>19</v>
      </c>
      <c r="M143" s="208"/>
      <c r="N143" s="1144"/>
      <c r="O143" s="1145" t="s">
        <v>454</v>
      </c>
      <c r="P143" s="1146"/>
      <c r="Q143" s="1146"/>
      <c r="R143" s="1146"/>
      <c r="S143" s="1146"/>
      <c r="T143" s="1146"/>
      <c r="U143" s="1146"/>
      <c r="V143" s="1146"/>
      <c r="W143" s="1146"/>
      <c r="X143" s="1146"/>
      <c r="Y143" s="1146"/>
      <c r="Z143" s="1146"/>
      <c r="AA143" s="1146"/>
      <c r="AB143" s="1146"/>
      <c r="AC143" s="1146"/>
      <c r="AD143" s="1146"/>
      <c r="AE143" s="1146"/>
      <c r="AF143" s="1147">
        <v>3</v>
      </c>
      <c r="AG143" s="1148" t="s">
        <v>1149</v>
      </c>
      <c r="AH143" s="1148" t="s">
        <v>1235</v>
      </c>
      <c r="AI143" s="1147">
        <v>3</v>
      </c>
      <c r="AJ143" s="1148" t="s">
        <v>1149</v>
      </c>
      <c r="AK143" s="1148" t="s">
        <v>1164</v>
      </c>
      <c r="AL143" s="845"/>
    </row>
    <row customHeight="1" ht="11.25">
      <c r="A144" s="0" t="s">
        <v>1113</v>
      </c>
      <c r="E144" s="101"/>
      <c r="F144" s="1121"/>
      <c r="G144" s="1122"/>
      <c r="H144" s="221" t="s">
        <v>454</v>
      </c>
      <c r="I144" s="1143"/>
      <c r="J144" s="366"/>
      <c r="K144" s="422"/>
      <c r="L144" s="214"/>
      <c r="M144" s="208"/>
      <c r="N144" s="1125"/>
      <c r="O144" s="1142">
        <v>1</v>
      </c>
      <c r="P144" s="1127" t="s">
        <v>19</v>
      </c>
      <c r="Q144" s="430" t="s">
        <v>22</v>
      </c>
      <c r="R144" s="430" t="s">
        <v>22</v>
      </c>
      <c r="S144" s="430" t="s">
        <v>22</v>
      </c>
      <c r="T144" s="430" t="s">
        <v>22</v>
      </c>
      <c r="U144" s="430" t="s">
        <v>22</v>
      </c>
      <c r="V144" s="430" t="s">
        <v>22</v>
      </c>
      <c r="W144" s="430" t="s">
        <v>22</v>
      </c>
      <c r="X144" s="430" t="s">
        <v>22</v>
      </c>
      <c r="Y144" s="430"/>
      <c r="Z144" s="1128"/>
      <c r="AA144" s="1129"/>
      <c r="AB144" s="1129"/>
      <c r="AC144" s="1130"/>
      <c r="AD144" s="1130"/>
      <c r="AE144" s="1149"/>
      <c r="AF144" s="1147"/>
      <c r="AG144" s="1148"/>
      <c r="AH144" s="1148"/>
      <c r="AI144" s="1147"/>
      <c r="AJ144" s="1148"/>
      <c r="AK144" s="1148"/>
      <c r="AL144" s="845"/>
    </row>
    <row customHeight="1" ht="11.25">
      <c r="A145" s="0" t="s">
        <v>1113</v>
      </c>
      <c r="E145" s="101"/>
      <c r="F145" s="1121"/>
      <c r="G145" s="1122"/>
      <c r="H145" s="221" t="s">
        <v>454</v>
      </c>
      <c r="I145" s="1143"/>
      <c r="J145" s="366"/>
      <c r="K145" s="422"/>
      <c r="L145" s="214"/>
      <c r="M145" s="208"/>
      <c r="N145" s="1125"/>
      <c r="O145" s="1142"/>
      <c r="P145" s="1135"/>
      <c r="Q145" s="430"/>
      <c r="R145" s="430"/>
      <c r="S145" s="1136"/>
      <c r="T145" s="430"/>
      <c r="U145" s="430"/>
      <c r="V145" s="430"/>
      <c r="W145" s="430"/>
      <c r="X145" s="430"/>
      <c r="Y145" s="430"/>
      <c r="AA145" s="1126">
        <v>1</v>
      </c>
      <c r="AB145" s="1137" t="s">
        <v>1156</v>
      </c>
      <c r="AC145" s="794">
        <v>12176.1</v>
      </c>
      <c r="AD145" s="1137" t="str">
        <f>AB145</f>
        <v>     Прочие амортизационные отчисления</v>
      </c>
      <c r="AE145" s="794">
        <v>0</v>
      </c>
      <c r="AF145" s="1147"/>
      <c r="AG145" s="1148"/>
      <c r="AH145" s="1148"/>
      <c r="AI145" s="1147"/>
      <c r="AJ145" s="1148"/>
      <c r="AK145" s="1148"/>
      <c r="AL145" s="845"/>
    </row>
    <row customHeight="1" ht="11.25">
      <c r="A146" s="0" t="s">
        <v>1113</v>
      </c>
      <c r="E146" s="101"/>
      <c r="F146" s="1122"/>
      <c r="G146" s="1122"/>
      <c r="H146" s="1122"/>
      <c r="I146" s="1122"/>
      <c r="J146" s="1122"/>
      <c r="K146" s="1122"/>
      <c r="L146" s="1122"/>
      <c r="M146" s="1122"/>
      <c r="N146" s="1122"/>
      <c r="O146" s="1122"/>
      <c r="P146" s="1122"/>
      <c r="Q146" s="1122"/>
      <c r="R146" s="1122"/>
      <c r="S146" s="1122"/>
      <c r="T146" s="1122"/>
      <c r="U146" s="1122"/>
      <c r="V146" s="1122"/>
      <c r="W146" s="1122"/>
      <c r="X146" s="1122"/>
      <c r="Y146" s="1122"/>
      <c r="Z146" s="821" t="s">
        <v>102</v>
      </c>
      <c r="AA146" s="1142" t="s">
        <v>101</v>
      </c>
      <c r="AB146" s="1137" t="s">
        <v>1165</v>
      </c>
      <c r="AC146" s="794">
        <v>21552.61</v>
      </c>
      <c r="AD146" s="1137" t="str">
        <f>AB146</f>
        <v>  Прибыль направляемая на инвестиции</v>
      </c>
      <c r="AE146" s="794">
        <v>0</v>
      </c>
      <c r="AF146" s="1124"/>
      <c r="AG146" s="1132"/>
      <c r="AH146" s="1132"/>
      <c r="AI146" s="1124"/>
      <c r="AJ146" s="1132"/>
      <c r="AK146" s="1133"/>
      <c r="AL146" s="845"/>
    </row>
    <row customHeight="1" ht="11.25">
      <c r="A147" s="0" t="s">
        <v>1113</v>
      </c>
      <c r="E147" s="101"/>
      <c r="F147" s="1121"/>
      <c r="G147" s="1122"/>
      <c r="H147" s="221" t="s">
        <v>454</v>
      </c>
      <c r="I147" s="1143"/>
      <c r="J147" s="366"/>
      <c r="K147" s="422"/>
      <c r="L147" s="214"/>
      <c r="M147" s="208"/>
      <c r="N147" s="1125"/>
      <c r="O147" s="1142"/>
      <c r="P147" s="1139"/>
      <c r="Q147" s="430"/>
      <c r="R147" s="430"/>
      <c r="S147" s="1136"/>
      <c r="T147" s="430"/>
      <c r="U147" s="430"/>
      <c r="V147" s="430"/>
      <c r="W147" s="430"/>
      <c r="X147" s="430"/>
      <c r="Y147" s="430"/>
      <c r="Z147" s="1128"/>
      <c r="AA147" s="1129"/>
      <c r="AB147" s="167" t="s">
        <v>1158</v>
      </c>
      <c r="AC147" s="1130"/>
      <c r="AD147" s="1130"/>
      <c r="AE147" s="1150"/>
      <c r="AF147" s="1147"/>
      <c r="AG147" s="1148"/>
      <c r="AH147" s="1148"/>
      <c r="AI147" s="1147"/>
      <c r="AJ147" s="1148"/>
      <c r="AK147" s="1148"/>
      <c r="AL147" s="845"/>
    </row>
    <row customHeight="1" ht="11.25">
      <c r="A148" s="0" t="s">
        <v>1113</v>
      </c>
      <c r="E148" s="101"/>
      <c r="F148" s="1121"/>
      <c r="G148" s="1122"/>
      <c r="H148" s="221" t="s">
        <v>454</v>
      </c>
      <c r="I148" s="1143"/>
      <c r="J148" s="366"/>
      <c r="K148" s="422"/>
      <c r="L148" s="214"/>
      <c r="M148" s="208"/>
      <c r="N148" s="1128"/>
      <c r="O148" s="1129"/>
      <c r="P148" s="167" t="s">
        <v>1159</v>
      </c>
      <c r="Q148" s="1129"/>
      <c r="R148" s="1129"/>
      <c r="S148" s="1129"/>
      <c r="T148" s="1129"/>
      <c r="U148" s="1129"/>
      <c r="V148" s="1129"/>
      <c r="W148" s="1129"/>
      <c r="X148" s="1129"/>
      <c r="Y148" s="1129"/>
      <c r="Z148" s="1129"/>
      <c r="AA148" s="1129"/>
      <c r="AB148" s="1129"/>
      <c r="AC148" s="1129"/>
      <c r="AD148" s="1129"/>
      <c r="AE148" s="1151"/>
      <c r="AF148" s="1147"/>
      <c r="AG148" s="1148"/>
      <c r="AH148" s="1148"/>
      <c r="AI148" s="1147"/>
      <c r="AJ148" s="1148"/>
      <c r="AK148" s="1148"/>
      <c r="AL148" s="845"/>
    </row>
    <row customHeight="1" ht="11.25">
      <c r="A149" s="0" t="s">
        <v>1113</v>
      </c>
      <c r="B149" s="0" t="s">
        <v>1160</v>
      </c>
      <c r="E149" s="101"/>
      <c r="F149" s="1121"/>
      <c r="G149" s="821" t="s">
        <v>102</v>
      </c>
      <c r="H149" s="221" t="s">
        <v>101</v>
      </c>
      <c r="I149" s="1143" t="s">
        <v>1161</v>
      </c>
      <c r="J149" s="366" t="s">
        <v>1236</v>
      </c>
      <c r="K149" s="422" t="s">
        <v>1237</v>
      </c>
      <c r="L149" s="214" t="s">
        <v>19</v>
      </c>
      <c r="M149" s="208"/>
      <c r="N149" s="1144"/>
      <c r="O149" s="1145" t="s">
        <v>454</v>
      </c>
      <c r="P149" s="1146"/>
      <c r="Q149" s="1146"/>
      <c r="R149" s="1146"/>
      <c r="S149" s="1146"/>
      <c r="T149" s="1146"/>
      <c r="U149" s="1146"/>
      <c r="V149" s="1146"/>
      <c r="W149" s="1146"/>
      <c r="X149" s="1146"/>
      <c r="Y149" s="1146"/>
      <c r="Z149" s="1146"/>
      <c r="AA149" s="1146"/>
      <c r="AB149" s="1146"/>
      <c r="AC149" s="1146"/>
      <c r="AD149" s="1146"/>
      <c r="AE149" s="1146"/>
      <c r="AF149" s="1147">
        <v>1</v>
      </c>
      <c r="AG149" s="1148" t="s">
        <v>1149</v>
      </c>
      <c r="AH149" s="1148" t="s">
        <v>1235</v>
      </c>
      <c r="AI149" s="1147">
        <v>3</v>
      </c>
      <c r="AJ149" s="1148" t="s">
        <v>1149</v>
      </c>
      <c r="AK149" s="1148" t="s">
        <v>1164</v>
      </c>
      <c r="AL149" s="845"/>
    </row>
    <row customHeight="1" ht="11.25">
      <c r="A150" s="0" t="s">
        <v>1113</v>
      </c>
      <c r="E150" s="101"/>
      <c r="F150" s="1121"/>
      <c r="G150" s="1122"/>
      <c r="H150" s="221" t="s">
        <v>98</v>
      </c>
      <c r="I150" s="1143"/>
      <c r="J150" s="366"/>
      <c r="K150" s="422"/>
      <c r="L150" s="214"/>
      <c r="M150" s="208"/>
      <c r="N150" s="1125"/>
      <c r="O150" s="1142">
        <v>1</v>
      </c>
      <c r="P150" s="1127" t="s">
        <v>19</v>
      </c>
      <c r="Q150" s="430" t="s">
        <v>22</v>
      </c>
      <c r="R150" s="430" t="s">
        <v>22</v>
      </c>
      <c r="S150" s="430" t="s">
        <v>22</v>
      </c>
      <c r="T150" s="430" t="s">
        <v>22</v>
      </c>
      <c r="U150" s="430" t="s">
        <v>22</v>
      </c>
      <c r="V150" s="430" t="s">
        <v>22</v>
      </c>
      <c r="W150" s="430" t="s">
        <v>22</v>
      </c>
      <c r="X150" s="430" t="s">
        <v>22</v>
      </c>
      <c r="Y150" s="430"/>
      <c r="Z150" s="1128"/>
      <c r="AA150" s="1129"/>
      <c r="AB150" s="1129"/>
      <c r="AC150" s="1130"/>
      <c r="AD150" s="1130"/>
      <c r="AE150" s="1149"/>
      <c r="AF150" s="1147"/>
      <c r="AG150" s="1148"/>
      <c r="AH150" s="1148"/>
      <c r="AI150" s="1147"/>
      <c r="AJ150" s="1148"/>
      <c r="AK150" s="1148"/>
      <c r="AL150" s="845"/>
    </row>
    <row customHeight="1" ht="11.25">
      <c r="A151" s="0" t="s">
        <v>1113</v>
      </c>
      <c r="E151" s="101"/>
      <c r="F151" s="1121"/>
      <c r="G151" s="1122"/>
      <c r="H151" s="221" t="s">
        <v>98</v>
      </c>
      <c r="I151" s="1143"/>
      <c r="J151" s="366"/>
      <c r="K151" s="422"/>
      <c r="L151" s="214"/>
      <c r="M151" s="208"/>
      <c r="N151" s="1125"/>
      <c r="O151" s="1142"/>
      <c r="P151" s="1135"/>
      <c r="Q151" s="430"/>
      <c r="R151" s="430"/>
      <c r="S151" s="1136"/>
      <c r="T151" s="430"/>
      <c r="U151" s="430"/>
      <c r="V151" s="430"/>
      <c r="W151" s="430"/>
      <c r="X151" s="430"/>
      <c r="Y151" s="430"/>
      <c r="AA151" s="1126">
        <v>1</v>
      </c>
      <c r="AB151" s="1137" t="s">
        <v>1229</v>
      </c>
      <c r="AC151" s="794">
        <v>41666.67</v>
      </c>
      <c r="AD151" s="1137" t="str">
        <f>AB151</f>
        <v>  Доход от взимания платы за негативное воздействие на работу централизованной системы водоотведения</v>
      </c>
      <c r="AE151" s="794">
        <v>0</v>
      </c>
      <c r="AF151" s="1147"/>
      <c r="AG151" s="1148"/>
      <c r="AH151" s="1148"/>
      <c r="AI151" s="1147"/>
      <c r="AJ151" s="1148"/>
      <c r="AK151" s="1148"/>
      <c r="AL151" s="845"/>
    </row>
    <row customHeight="1" ht="11.25">
      <c r="A152" s="0" t="s">
        <v>1113</v>
      </c>
      <c r="E152" s="101"/>
      <c r="F152" s="1121"/>
      <c r="G152" s="1122"/>
      <c r="H152" s="221" t="s">
        <v>98</v>
      </c>
      <c r="I152" s="1143"/>
      <c r="J152" s="366"/>
      <c r="K152" s="422"/>
      <c r="L152" s="214"/>
      <c r="M152" s="208"/>
      <c r="N152" s="1125"/>
      <c r="O152" s="1142"/>
      <c r="P152" s="1139"/>
      <c r="Q152" s="430"/>
      <c r="R152" s="430"/>
      <c r="S152" s="1136"/>
      <c r="T152" s="430"/>
      <c r="U152" s="430"/>
      <c r="V152" s="430"/>
      <c r="W152" s="430"/>
      <c r="X152" s="430"/>
      <c r="Y152" s="430"/>
      <c r="Z152" s="1128"/>
      <c r="AA152" s="1129"/>
      <c r="AB152" s="167" t="s">
        <v>1158</v>
      </c>
      <c r="AC152" s="1130"/>
      <c r="AD152" s="1130"/>
      <c r="AE152" s="1150"/>
      <c r="AF152" s="1147"/>
      <c r="AG152" s="1148"/>
      <c r="AH152" s="1148"/>
      <c r="AI152" s="1147"/>
      <c r="AJ152" s="1148"/>
      <c r="AK152" s="1148"/>
      <c r="AL152" s="845"/>
    </row>
    <row customHeight="1" ht="11.25">
      <c r="A153" s="0" t="s">
        <v>1113</v>
      </c>
      <c r="E153" s="101"/>
      <c r="F153" s="1121"/>
      <c r="G153" s="1122"/>
      <c r="H153" s="221" t="s">
        <v>98</v>
      </c>
      <c r="I153" s="1143"/>
      <c r="J153" s="366"/>
      <c r="K153" s="422"/>
      <c r="L153" s="214"/>
      <c r="M153" s="208"/>
      <c r="N153" s="1128"/>
      <c r="O153" s="1129"/>
      <c r="P153" s="167" t="s">
        <v>1159</v>
      </c>
      <c r="Q153" s="1129"/>
      <c r="R153" s="1129"/>
      <c r="S153" s="1129"/>
      <c r="T153" s="1129"/>
      <c r="U153" s="1129"/>
      <c r="V153" s="1129"/>
      <c r="W153" s="1129"/>
      <c r="X153" s="1129"/>
      <c r="Y153" s="1129"/>
      <c r="Z153" s="1129"/>
      <c r="AA153" s="1129"/>
      <c r="AB153" s="1129"/>
      <c r="AC153" s="1129"/>
      <c r="AD153" s="1129"/>
      <c r="AE153" s="1151"/>
      <c r="AF153" s="1147"/>
      <c r="AG153" s="1148"/>
      <c r="AH153" s="1148"/>
      <c r="AI153" s="1147"/>
      <c r="AJ153" s="1148"/>
      <c r="AK153" s="1148"/>
      <c r="AL153" s="845"/>
    </row>
    <row customHeight="1" ht="11.25">
      <c r="A154" s="0" t="s">
        <v>1113</v>
      </c>
      <c r="B154" s="0" t="s">
        <v>1160</v>
      </c>
      <c r="E154" s="101"/>
      <c r="F154" s="1121"/>
      <c r="G154" s="821" t="s">
        <v>102</v>
      </c>
      <c r="H154" s="221" t="s">
        <v>89</v>
      </c>
      <c r="I154" s="1143" t="s">
        <v>1161</v>
      </c>
      <c r="J154" s="366" t="s">
        <v>1188</v>
      </c>
      <c r="K154" s="422" t="s">
        <v>1238</v>
      </c>
      <c r="L154" s="214" t="s">
        <v>19</v>
      </c>
      <c r="M154" s="208"/>
      <c r="N154" s="1144"/>
      <c r="O154" s="1145" t="s">
        <v>454</v>
      </c>
      <c r="P154" s="1146"/>
      <c r="Q154" s="1146"/>
      <c r="R154" s="1146"/>
      <c r="S154" s="1146"/>
      <c r="T154" s="1146"/>
      <c r="U154" s="1146"/>
      <c r="V154" s="1146"/>
      <c r="W154" s="1146"/>
      <c r="X154" s="1146"/>
      <c r="Y154" s="1146"/>
      <c r="Z154" s="1146"/>
      <c r="AA154" s="1146"/>
      <c r="AB154" s="1146"/>
      <c r="AC154" s="1146"/>
      <c r="AD154" s="1146"/>
      <c r="AE154" s="1146"/>
      <c r="AF154" s="1147">
        <v>1</v>
      </c>
      <c r="AG154" s="1148" t="s">
        <v>1149</v>
      </c>
      <c r="AH154" s="1148" t="s">
        <v>1235</v>
      </c>
      <c r="AI154" s="1147">
        <v>1</v>
      </c>
      <c r="AJ154" s="1148" t="s">
        <v>1149</v>
      </c>
      <c r="AK154" s="1148" t="s">
        <v>1235</v>
      </c>
      <c r="AL154" s="845"/>
    </row>
    <row customHeight="1" ht="11.25">
      <c r="A155" s="0" t="s">
        <v>1113</v>
      </c>
      <c r="E155" s="101"/>
      <c r="F155" s="1121"/>
      <c r="G155" s="1122"/>
      <c r="H155" s="221" t="s">
        <v>101</v>
      </c>
      <c r="I155" s="1143"/>
      <c r="J155" s="366"/>
      <c r="K155" s="422"/>
      <c r="L155" s="214"/>
      <c r="M155" s="208"/>
      <c r="N155" s="1125"/>
      <c r="O155" s="1142">
        <v>1</v>
      </c>
      <c r="P155" s="1127" t="s">
        <v>61</v>
      </c>
      <c r="Q155" s="1968" t="s">
        <v>1239</v>
      </c>
      <c r="R155" s="1969" t="s">
        <v>1191</v>
      </c>
      <c r="S155" s="1969" t="s">
        <v>110</v>
      </c>
      <c r="T155" s="1969" t="s">
        <v>110</v>
      </c>
      <c r="U155" s="1969" t="s">
        <v>111</v>
      </c>
      <c r="V155" s="1969" t="s">
        <v>1240</v>
      </c>
      <c r="W155" s="1969" t="s">
        <v>1241</v>
      </c>
      <c r="X155" s="1969" t="s">
        <v>1155</v>
      </c>
      <c r="Y155" s="1969" t="s">
        <v>1155</v>
      </c>
      <c r="Z155" s="1128"/>
      <c r="AA155" s="1129"/>
      <c r="AB155" s="1129"/>
      <c r="AC155" s="1130"/>
      <c r="AD155" s="1130"/>
      <c r="AE155" s="1149"/>
      <c r="AF155" s="1147"/>
      <c r="AG155" s="1148"/>
      <c r="AH155" s="1148"/>
      <c r="AI155" s="1147"/>
      <c r="AJ155" s="1148"/>
      <c r="AK155" s="1148"/>
      <c r="AL155" s="845"/>
    </row>
    <row customHeight="1" ht="11.25">
      <c r="A156" s="0" t="s">
        <v>1113</v>
      </c>
      <c r="E156" s="101"/>
      <c r="F156" s="1121"/>
      <c r="G156" s="1122"/>
      <c r="H156" s="221" t="s">
        <v>101</v>
      </c>
      <c r="I156" s="1143"/>
      <c r="J156" s="366"/>
      <c r="K156" s="422"/>
      <c r="L156" s="214"/>
      <c r="M156" s="208"/>
      <c r="N156" s="1125"/>
      <c r="O156" s="1142"/>
      <c r="P156" s="1135"/>
      <c r="Q156" s="1968"/>
      <c r="R156" s="430"/>
      <c r="S156" s="1136"/>
      <c r="T156" s="430"/>
      <c r="U156" s="430"/>
      <c r="V156" s="430"/>
      <c r="W156" s="430"/>
      <c r="X156" s="430"/>
      <c r="Y156" s="430"/>
      <c r="AA156" s="1126">
        <v>1</v>
      </c>
      <c r="AB156" s="1137" t="s">
        <v>1165</v>
      </c>
      <c r="AC156" s="794">
        <v>463.36</v>
      </c>
      <c r="AD156" s="1137" t="str">
        <f>AB156</f>
        <v>  Прибыль направляемая на инвестиции</v>
      </c>
      <c r="AE156" s="794">
        <v>216.363</v>
      </c>
      <c r="AF156" s="1147"/>
      <c r="AG156" s="1148"/>
      <c r="AH156" s="1148"/>
      <c r="AI156" s="1147"/>
      <c r="AJ156" s="1148"/>
      <c r="AK156" s="1148"/>
      <c r="AL156" s="845"/>
    </row>
    <row customHeight="1" ht="11.25">
      <c r="A157" s="0" t="s">
        <v>1113</v>
      </c>
      <c r="E157" s="101"/>
      <c r="F157" s="1121"/>
      <c r="G157" s="1122"/>
      <c r="H157" s="221" t="s">
        <v>101</v>
      </c>
      <c r="I157" s="1143"/>
      <c r="J157" s="366"/>
      <c r="K157" s="422"/>
      <c r="L157" s="214"/>
      <c r="M157" s="208"/>
      <c r="N157" s="1125"/>
      <c r="O157" s="1142"/>
      <c r="P157" s="1139"/>
      <c r="Q157" s="1968"/>
      <c r="R157" s="430"/>
      <c r="S157" s="1136"/>
      <c r="T157" s="430"/>
      <c r="U157" s="430"/>
      <c r="V157" s="430"/>
      <c r="W157" s="430"/>
      <c r="X157" s="430"/>
      <c r="Y157" s="430"/>
      <c r="Z157" s="1128"/>
      <c r="AA157" s="1129"/>
      <c r="AB157" s="167" t="s">
        <v>1158</v>
      </c>
      <c r="AC157" s="1130"/>
      <c r="AD157" s="1130"/>
      <c r="AE157" s="1150"/>
      <c r="AF157" s="1147"/>
      <c r="AG157" s="1148"/>
      <c r="AH157" s="1148"/>
      <c r="AI157" s="1147"/>
      <c r="AJ157" s="1148"/>
      <c r="AK157" s="1148"/>
      <c r="AL157" s="845"/>
    </row>
    <row customHeight="1" ht="11.25">
      <c r="A158" s="0" t="s">
        <v>1113</v>
      </c>
      <c r="E158" s="101"/>
      <c r="F158" s="1121"/>
      <c r="G158" s="1122"/>
      <c r="H158" s="221" t="s">
        <v>101</v>
      </c>
      <c r="I158" s="1143"/>
      <c r="J158" s="366"/>
      <c r="K158" s="422"/>
      <c r="L158" s="214"/>
      <c r="M158" s="208"/>
      <c r="N158" s="1128"/>
      <c r="O158" s="1129"/>
      <c r="P158" s="167" t="s">
        <v>1159</v>
      </c>
      <c r="Q158" s="1129"/>
      <c r="R158" s="1129"/>
      <c r="S158" s="1129"/>
      <c r="T158" s="1129"/>
      <c r="U158" s="1129"/>
      <c r="V158" s="1129"/>
      <c r="W158" s="1129"/>
      <c r="X158" s="1129"/>
      <c r="Y158" s="1129"/>
      <c r="Z158" s="1129"/>
      <c r="AA158" s="1129"/>
      <c r="AB158" s="1129"/>
      <c r="AC158" s="1129"/>
      <c r="AD158" s="1129"/>
      <c r="AE158" s="1151"/>
      <c r="AF158" s="1147"/>
      <c r="AG158" s="1148"/>
      <c r="AH158" s="1148"/>
      <c r="AI158" s="1147"/>
      <c r="AJ158" s="1148"/>
      <c r="AK158" s="1148"/>
      <c r="AL158" s="845"/>
    </row>
    <row customHeight="1" ht="11.25">
      <c r="A159" s="0" t="s">
        <v>1113</v>
      </c>
      <c r="B159" s="0" t="s">
        <v>1160</v>
      </c>
      <c r="E159" s="101"/>
      <c r="F159" s="1121"/>
      <c r="G159" s="821" t="s">
        <v>102</v>
      </c>
      <c r="H159" s="221" t="s">
        <v>90</v>
      </c>
      <c r="I159" s="1143" t="s">
        <v>1161</v>
      </c>
      <c r="J159" s="366" t="s">
        <v>1188</v>
      </c>
      <c r="K159" s="422" t="s">
        <v>1242</v>
      </c>
      <c r="L159" s="214" t="s">
        <v>19</v>
      </c>
      <c r="M159" s="208"/>
      <c r="N159" s="1144"/>
      <c r="O159" s="1145" t="s">
        <v>454</v>
      </c>
      <c r="P159" s="1146"/>
      <c r="Q159" s="1146"/>
      <c r="R159" s="1146"/>
      <c r="S159" s="1146"/>
      <c r="T159" s="1146"/>
      <c r="U159" s="1146"/>
      <c r="V159" s="1146"/>
      <c r="W159" s="1146"/>
      <c r="X159" s="1146"/>
      <c r="Y159" s="1146"/>
      <c r="Z159" s="1146"/>
      <c r="AA159" s="1146"/>
      <c r="AB159" s="1146"/>
      <c r="AC159" s="1146"/>
      <c r="AD159" s="1146"/>
      <c r="AE159" s="1146"/>
      <c r="AF159" s="1147">
        <v>1</v>
      </c>
      <c r="AG159" s="1148" t="s">
        <v>1149</v>
      </c>
      <c r="AH159" s="1148" t="s">
        <v>1235</v>
      </c>
      <c r="AI159" s="1147">
        <v>1</v>
      </c>
      <c r="AJ159" s="1148" t="s">
        <v>1149</v>
      </c>
      <c r="AK159" s="1148" t="s">
        <v>1235</v>
      </c>
      <c r="AL159" s="845"/>
    </row>
    <row customHeight="1" ht="11.25">
      <c r="A160" s="0" t="s">
        <v>1113</v>
      </c>
      <c r="E160" s="101"/>
      <c r="F160" s="1121"/>
      <c r="G160" s="1122"/>
      <c r="H160" s="221" t="s">
        <v>89</v>
      </c>
      <c r="I160" s="1143"/>
      <c r="J160" s="366"/>
      <c r="K160" s="422"/>
      <c r="L160" s="214"/>
      <c r="M160" s="208"/>
      <c r="N160" s="1125"/>
      <c r="O160" s="1142">
        <v>1</v>
      </c>
      <c r="P160" s="1127" t="s">
        <v>61</v>
      </c>
      <c r="Q160" s="1968" t="s">
        <v>1239</v>
      </c>
      <c r="R160" s="1969" t="s">
        <v>1191</v>
      </c>
      <c r="S160" s="1969" t="s">
        <v>110</v>
      </c>
      <c r="T160" s="1969" t="s">
        <v>110</v>
      </c>
      <c r="U160" s="1969" t="s">
        <v>111</v>
      </c>
      <c r="V160" s="1969" t="s">
        <v>1240</v>
      </c>
      <c r="W160" s="1969" t="s">
        <v>1241</v>
      </c>
      <c r="X160" s="1969" t="s">
        <v>1155</v>
      </c>
      <c r="Y160" s="1969" t="s">
        <v>1155</v>
      </c>
      <c r="Z160" s="1128"/>
      <c r="AA160" s="1129"/>
      <c r="AB160" s="1129"/>
      <c r="AC160" s="1130"/>
      <c r="AD160" s="1130"/>
      <c r="AE160" s="1149"/>
      <c r="AF160" s="1147"/>
      <c r="AG160" s="1148"/>
      <c r="AH160" s="1148"/>
      <c r="AI160" s="1147"/>
      <c r="AJ160" s="1148"/>
      <c r="AK160" s="1148"/>
      <c r="AL160" s="845"/>
    </row>
    <row customHeight="1" ht="11.25">
      <c r="A161" s="0" t="s">
        <v>1113</v>
      </c>
      <c r="E161" s="101"/>
      <c r="F161" s="1121"/>
      <c r="G161" s="1122"/>
      <c r="H161" s="221" t="s">
        <v>89</v>
      </c>
      <c r="I161" s="1143"/>
      <c r="J161" s="366"/>
      <c r="K161" s="422"/>
      <c r="L161" s="214"/>
      <c r="M161" s="208"/>
      <c r="N161" s="1125"/>
      <c r="O161" s="1142"/>
      <c r="P161" s="1135"/>
      <c r="Q161" s="1968"/>
      <c r="R161" s="430"/>
      <c r="S161" s="1136"/>
      <c r="T161" s="430"/>
      <c r="U161" s="430"/>
      <c r="V161" s="430"/>
      <c r="W161" s="430"/>
      <c r="X161" s="430"/>
      <c r="Y161" s="430"/>
      <c r="AA161" s="1126">
        <v>1</v>
      </c>
      <c r="AB161" s="1137" t="s">
        <v>1165</v>
      </c>
      <c r="AC161" s="794">
        <v>574.12</v>
      </c>
      <c r="AD161" s="1137" t="str">
        <f>AB161</f>
        <v>  Прибыль направляемая на инвестиции</v>
      </c>
      <c r="AE161" s="794">
        <v>304.855</v>
      </c>
      <c r="AF161" s="1147"/>
      <c r="AG161" s="1148"/>
      <c r="AH161" s="1148"/>
      <c r="AI161" s="1147"/>
      <c r="AJ161" s="1148"/>
      <c r="AK161" s="1148"/>
      <c r="AL161" s="845"/>
    </row>
    <row customHeight="1" ht="11.25">
      <c r="A162" s="0" t="s">
        <v>1113</v>
      </c>
      <c r="E162" s="101"/>
      <c r="F162" s="1121"/>
      <c r="G162" s="1122"/>
      <c r="H162" s="221" t="s">
        <v>89</v>
      </c>
      <c r="I162" s="1143"/>
      <c r="J162" s="366"/>
      <c r="K162" s="422"/>
      <c r="L162" s="214"/>
      <c r="M162" s="208"/>
      <c r="N162" s="1125"/>
      <c r="O162" s="1142"/>
      <c r="P162" s="1139"/>
      <c r="Q162" s="1968"/>
      <c r="R162" s="430"/>
      <c r="S162" s="1136"/>
      <c r="T162" s="430"/>
      <c r="U162" s="430"/>
      <c r="V162" s="430"/>
      <c r="W162" s="430"/>
      <c r="X162" s="430"/>
      <c r="Y162" s="430"/>
      <c r="Z162" s="1128"/>
      <c r="AA162" s="1129"/>
      <c r="AB162" s="167" t="s">
        <v>1158</v>
      </c>
      <c r="AC162" s="1130"/>
      <c r="AD162" s="1130"/>
      <c r="AE162" s="1150"/>
      <c r="AF162" s="1147"/>
      <c r="AG162" s="1148"/>
      <c r="AH162" s="1148"/>
      <c r="AI162" s="1147"/>
      <c r="AJ162" s="1148"/>
      <c r="AK162" s="1148"/>
      <c r="AL162" s="845"/>
    </row>
    <row customHeight="1" ht="11.25">
      <c r="A163" s="0" t="s">
        <v>1113</v>
      </c>
      <c r="E163" s="101"/>
      <c r="F163" s="1121"/>
      <c r="G163" s="1122"/>
      <c r="H163" s="221" t="s">
        <v>89</v>
      </c>
      <c r="I163" s="1143"/>
      <c r="J163" s="366"/>
      <c r="K163" s="422"/>
      <c r="L163" s="214"/>
      <c r="M163" s="208"/>
      <c r="N163" s="1128"/>
      <c r="O163" s="1129"/>
      <c r="P163" s="167" t="s">
        <v>1159</v>
      </c>
      <c r="Q163" s="1129"/>
      <c r="R163" s="1129"/>
      <c r="S163" s="1129"/>
      <c r="T163" s="1129"/>
      <c r="U163" s="1129"/>
      <c r="V163" s="1129"/>
      <c r="W163" s="1129"/>
      <c r="X163" s="1129"/>
      <c r="Y163" s="1129"/>
      <c r="Z163" s="1129"/>
      <c r="AA163" s="1129"/>
      <c r="AB163" s="1129"/>
      <c r="AC163" s="1129"/>
      <c r="AD163" s="1129"/>
      <c r="AE163" s="1151"/>
      <c r="AF163" s="1147"/>
      <c r="AG163" s="1148"/>
      <c r="AH163" s="1148"/>
      <c r="AI163" s="1147"/>
      <c r="AJ163" s="1148"/>
      <c r="AK163" s="1148"/>
      <c r="AL163" s="845"/>
    </row>
    <row customHeight="1" ht="11.25">
      <c r="A164" s="0" t="s">
        <v>1113</v>
      </c>
      <c r="B164" s="0" t="s">
        <v>1145</v>
      </c>
      <c r="E164" s="101"/>
      <c r="F164" s="1121"/>
      <c r="G164" s="821" t="s">
        <v>102</v>
      </c>
      <c r="H164" s="221" t="s">
        <v>109</v>
      </c>
      <c r="I164" s="1143" t="s">
        <v>1146</v>
      </c>
      <c r="J164" s="366" t="s">
        <v>1179</v>
      </c>
      <c r="K164" s="422" t="s">
        <v>1243</v>
      </c>
      <c r="L164" s="214" t="s">
        <v>19</v>
      </c>
      <c r="M164" s="208"/>
      <c r="N164" s="1144"/>
      <c r="O164" s="1145" t="s">
        <v>454</v>
      </c>
      <c r="P164" s="1146"/>
      <c r="Q164" s="1146"/>
      <c r="R164" s="1146"/>
      <c r="S164" s="1146"/>
      <c r="T164" s="1146"/>
      <c r="U164" s="1146"/>
      <c r="V164" s="1146"/>
      <c r="W164" s="1146"/>
      <c r="X164" s="1146"/>
      <c r="Y164" s="1146"/>
      <c r="Z164" s="1146"/>
      <c r="AA164" s="1146"/>
      <c r="AB164" s="1146"/>
      <c r="AC164" s="1146"/>
      <c r="AD164" s="1146"/>
      <c r="AE164" s="1146"/>
      <c r="AF164" s="1147">
        <v>1</v>
      </c>
      <c r="AG164" s="1148" t="s">
        <v>1149</v>
      </c>
      <c r="AH164" s="1148" t="s">
        <v>1235</v>
      </c>
      <c r="AI164" s="1147">
        <v>3</v>
      </c>
      <c r="AJ164" s="1148" t="s">
        <v>1149</v>
      </c>
      <c r="AK164" s="1148" t="s">
        <v>1164</v>
      </c>
      <c r="AL164" s="845"/>
    </row>
    <row customHeight="1" ht="11.25">
      <c r="A165" s="0" t="s">
        <v>1113</v>
      </c>
      <c r="E165" s="101"/>
      <c r="F165" s="1121"/>
      <c r="G165" s="1122"/>
      <c r="H165" s="221" t="s">
        <v>90</v>
      </c>
      <c r="I165" s="1143"/>
      <c r="J165" s="366"/>
      <c r="K165" s="422"/>
      <c r="L165" s="214"/>
      <c r="M165" s="208"/>
      <c r="N165" s="1125"/>
      <c r="O165" s="1142">
        <v>1</v>
      </c>
      <c r="P165" s="1127" t="s">
        <v>61</v>
      </c>
      <c r="Q165" s="1968" t="s">
        <v>1244</v>
      </c>
      <c r="R165" s="1969" t="s">
        <v>1184</v>
      </c>
      <c r="S165" s="1969" t="s">
        <v>149</v>
      </c>
      <c r="T165" s="1969" t="s">
        <v>149</v>
      </c>
      <c r="U165" s="1969" t="s">
        <v>150</v>
      </c>
      <c r="V165" s="1969" t="s">
        <v>1245</v>
      </c>
      <c r="W165" s="1969" t="s">
        <v>1246</v>
      </c>
      <c r="X165" s="1969" t="s">
        <v>1247</v>
      </c>
      <c r="Y165" s="1969" t="s">
        <v>148</v>
      </c>
      <c r="Z165" s="1128"/>
      <c r="AA165" s="1129"/>
      <c r="AB165" s="1129"/>
      <c r="AC165" s="1130"/>
      <c r="AD165" s="1130"/>
      <c r="AE165" s="1149"/>
      <c r="AF165" s="1147"/>
      <c r="AG165" s="1148"/>
      <c r="AH165" s="1148"/>
      <c r="AI165" s="1147"/>
      <c r="AJ165" s="1148"/>
      <c r="AK165" s="1148"/>
      <c r="AL165" s="845"/>
    </row>
    <row customHeight="1" ht="11.25">
      <c r="A166" s="0" t="s">
        <v>1113</v>
      </c>
      <c r="E166" s="101"/>
      <c r="F166" s="1121"/>
      <c r="G166" s="1122"/>
      <c r="H166" s="221" t="s">
        <v>90</v>
      </c>
      <c r="I166" s="1143"/>
      <c r="J166" s="366"/>
      <c r="K166" s="422"/>
      <c r="L166" s="214"/>
      <c r="M166" s="208"/>
      <c r="N166" s="1125"/>
      <c r="O166" s="1142"/>
      <c r="P166" s="1135"/>
      <c r="Q166" s="1968"/>
      <c r="R166" s="430"/>
      <c r="S166" s="1136"/>
      <c r="T166" s="430"/>
      <c r="U166" s="430"/>
      <c r="V166" s="430"/>
      <c r="W166" s="430"/>
      <c r="X166" s="430"/>
      <c r="Y166" s="430"/>
      <c r="AA166" s="1126">
        <v>1</v>
      </c>
      <c r="AB166" s="1137" t="s">
        <v>1229</v>
      </c>
      <c r="AC166" s="794">
        <v>2498.74</v>
      </c>
      <c r="AD166" s="1137" t="str">
        <f>AB166</f>
        <v>  Доход от взимания платы за негативное воздействие на работу централизованной системы водоотведения</v>
      </c>
      <c r="AE166" s="794">
        <v>0</v>
      </c>
      <c r="AF166" s="1147"/>
      <c r="AG166" s="1148"/>
      <c r="AH166" s="1148"/>
      <c r="AI166" s="1147"/>
      <c r="AJ166" s="1148"/>
      <c r="AK166" s="1148"/>
      <c r="AL166" s="845"/>
    </row>
    <row customHeight="1" ht="11.25">
      <c r="A167" s="0" t="s">
        <v>1113</v>
      </c>
      <c r="E167" s="101"/>
      <c r="F167" s="1121"/>
      <c r="G167" s="1122"/>
      <c r="H167" s="221" t="s">
        <v>90</v>
      </c>
      <c r="I167" s="1143"/>
      <c r="J167" s="366"/>
      <c r="K167" s="422"/>
      <c r="L167" s="214"/>
      <c r="M167" s="208"/>
      <c r="N167" s="1125"/>
      <c r="O167" s="1142"/>
      <c r="P167" s="1139"/>
      <c r="Q167" s="1968"/>
      <c r="R167" s="430"/>
      <c r="S167" s="1136"/>
      <c r="T167" s="430"/>
      <c r="U167" s="430"/>
      <c r="V167" s="430"/>
      <c r="W167" s="430"/>
      <c r="X167" s="430"/>
      <c r="Y167" s="430"/>
      <c r="Z167" s="1128"/>
      <c r="AA167" s="1129"/>
      <c r="AB167" s="167" t="s">
        <v>1158</v>
      </c>
      <c r="AC167" s="1130"/>
      <c r="AD167" s="1130"/>
      <c r="AE167" s="1150"/>
      <c r="AF167" s="1147"/>
      <c r="AG167" s="1148"/>
      <c r="AH167" s="1148"/>
      <c r="AI167" s="1147"/>
      <c r="AJ167" s="1148"/>
      <c r="AK167" s="1148"/>
      <c r="AL167" s="845"/>
    </row>
    <row customHeight="1" ht="11.25">
      <c r="A168" s="0" t="s">
        <v>1113</v>
      </c>
      <c r="E168" s="101"/>
      <c r="F168" s="1121"/>
      <c r="G168" s="1122"/>
      <c r="H168" s="221" t="s">
        <v>90</v>
      </c>
      <c r="I168" s="1143"/>
      <c r="J168" s="366"/>
      <c r="K168" s="422"/>
      <c r="L168" s="214"/>
      <c r="M168" s="208"/>
      <c r="N168" s="1128"/>
      <c r="O168" s="1129"/>
      <c r="P168" s="167" t="s">
        <v>1159</v>
      </c>
      <c r="Q168" s="1129"/>
      <c r="R168" s="1129"/>
      <c r="S168" s="1129"/>
      <c r="T168" s="1129"/>
      <c r="U168" s="1129"/>
      <c r="V168" s="1129"/>
      <c r="W168" s="1129"/>
      <c r="X168" s="1129"/>
      <c r="Y168" s="1129"/>
      <c r="Z168" s="1129"/>
      <c r="AA168" s="1129"/>
      <c r="AB168" s="1129"/>
      <c r="AC168" s="1129"/>
      <c r="AD168" s="1129"/>
      <c r="AE168" s="1151"/>
      <c r="AF168" s="1147"/>
      <c r="AG168" s="1148"/>
      <c r="AH168" s="1148"/>
      <c r="AI168" s="1147"/>
      <c r="AJ168" s="1148"/>
      <c r="AK168" s="1148"/>
      <c r="AL168" s="845"/>
    </row>
    <row customHeight="1" ht="11.25">
      <c r="A169" s="0" t="s">
        <v>1113</v>
      </c>
      <c r="B169" s="0" t="s">
        <v>1145</v>
      </c>
      <c r="E169" s="101"/>
      <c r="F169" s="1121"/>
      <c r="G169" s="821" t="s">
        <v>102</v>
      </c>
      <c r="H169" s="221" t="s">
        <v>91</v>
      </c>
      <c r="I169" s="1143" t="s">
        <v>1146</v>
      </c>
      <c r="J169" s="366" t="s">
        <v>1147</v>
      </c>
      <c r="K169" s="422" t="s">
        <v>1248</v>
      </c>
      <c r="L169" s="214" t="s">
        <v>19</v>
      </c>
      <c r="M169" s="208"/>
      <c r="N169" s="1144"/>
      <c r="O169" s="1145" t="s">
        <v>454</v>
      </c>
      <c r="P169" s="1146"/>
      <c r="Q169" s="1146"/>
      <c r="R169" s="1146"/>
      <c r="S169" s="1146"/>
      <c r="T169" s="1146"/>
      <c r="U169" s="1146"/>
      <c r="V169" s="1146"/>
      <c r="W169" s="1146"/>
      <c r="X169" s="1146"/>
      <c r="Y169" s="1146"/>
      <c r="Z169" s="1146"/>
      <c r="AA169" s="1146"/>
      <c r="AB169" s="1146"/>
      <c r="AC169" s="1146"/>
      <c r="AD169" s="1146"/>
      <c r="AE169" s="1146"/>
      <c r="AF169" s="1147">
        <v>1</v>
      </c>
      <c r="AG169" s="1148" t="s">
        <v>1149</v>
      </c>
      <c r="AH169" s="1148" t="s">
        <v>1235</v>
      </c>
      <c r="AI169" s="1147">
        <v>1</v>
      </c>
      <c r="AJ169" s="1148" t="s">
        <v>1149</v>
      </c>
      <c r="AK169" s="1148" t="s">
        <v>1249</v>
      </c>
      <c r="AL169" s="845"/>
    </row>
    <row customHeight="1" ht="11.25">
      <c r="A170" s="0" t="s">
        <v>1113</v>
      </c>
      <c r="E170" s="101"/>
      <c r="F170" s="1121"/>
      <c r="G170" s="1122"/>
      <c r="H170" s="221" t="s">
        <v>109</v>
      </c>
      <c r="I170" s="1143"/>
      <c r="J170" s="366"/>
      <c r="K170" s="422"/>
      <c r="L170" s="214"/>
      <c r="M170" s="208"/>
      <c r="N170" s="1125"/>
      <c r="O170" s="1142">
        <v>1</v>
      </c>
      <c r="P170" s="1127" t="s">
        <v>61</v>
      </c>
      <c r="Q170" s="1968" t="s">
        <v>1212</v>
      </c>
      <c r="R170" s="1969" t="s">
        <v>1213</v>
      </c>
      <c r="S170" s="1969" t="s">
        <v>1206</v>
      </c>
      <c r="T170" s="1969" t="s">
        <v>1206</v>
      </c>
      <c r="U170" s="1969" t="s">
        <v>1207</v>
      </c>
      <c r="V170" s="1969" t="s">
        <v>1214</v>
      </c>
      <c r="W170" s="1969" t="s">
        <v>1215</v>
      </c>
      <c r="X170" s="1969" t="s">
        <v>1216</v>
      </c>
      <c r="Y170" s="1969" t="s">
        <v>1155</v>
      </c>
      <c r="Z170" s="1128"/>
      <c r="AA170" s="1129"/>
      <c r="AB170" s="1129"/>
      <c r="AC170" s="1130"/>
      <c r="AD170" s="1130"/>
      <c r="AE170" s="1149"/>
      <c r="AF170" s="1147"/>
      <c r="AG170" s="1148"/>
      <c r="AH170" s="1148"/>
      <c r="AI170" s="1147"/>
      <c r="AJ170" s="1148"/>
      <c r="AK170" s="1148"/>
      <c r="AL170" s="845"/>
    </row>
    <row customHeight="1" ht="11.25">
      <c r="A171" s="0" t="s">
        <v>1113</v>
      </c>
      <c r="E171" s="101"/>
      <c r="F171" s="1121"/>
      <c r="G171" s="1122"/>
      <c r="H171" s="221" t="s">
        <v>109</v>
      </c>
      <c r="I171" s="1143"/>
      <c r="J171" s="366"/>
      <c r="K171" s="422"/>
      <c r="L171" s="214"/>
      <c r="M171" s="208"/>
      <c r="N171" s="1125"/>
      <c r="O171" s="1142"/>
      <c r="P171" s="1135"/>
      <c r="Q171" s="1968"/>
      <c r="R171" s="430"/>
      <c r="S171" s="1136"/>
      <c r="T171" s="430"/>
      <c r="U171" s="430"/>
      <c r="V171" s="430"/>
      <c r="W171" s="430"/>
      <c r="X171" s="430"/>
      <c r="Y171" s="430"/>
      <c r="AA171" s="1126">
        <v>1</v>
      </c>
      <c r="AB171" s="1137" t="s">
        <v>1229</v>
      </c>
      <c r="AC171" s="794">
        <v>3779.91</v>
      </c>
      <c r="AD171" s="1137" t="str">
        <f>AB171</f>
        <v>  Доход от взимания платы за негативное воздействие на работу централизованной системы водоотведения</v>
      </c>
      <c r="AE171" s="794">
        <v>3454.237</v>
      </c>
      <c r="AF171" s="1147"/>
      <c r="AG171" s="1148"/>
      <c r="AH171" s="1148"/>
      <c r="AI171" s="1147"/>
      <c r="AJ171" s="1148"/>
      <c r="AK171" s="1148"/>
      <c r="AL171" s="845"/>
    </row>
    <row customHeight="1" ht="11.25">
      <c r="A172" s="0" t="s">
        <v>1113</v>
      </c>
      <c r="E172" s="101"/>
      <c r="F172" s="1121"/>
      <c r="G172" s="1122"/>
      <c r="H172" s="221" t="s">
        <v>109</v>
      </c>
      <c r="I172" s="1143"/>
      <c r="J172" s="366"/>
      <c r="K172" s="422"/>
      <c r="L172" s="214"/>
      <c r="M172" s="208"/>
      <c r="N172" s="1125"/>
      <c r="O172" s="1142"/>
      <c r="P172" s="1139"/>
      <c r="Q172" s="1968"/>
      <c r="R172" s="430"/>
      <c r="S172" s="1136"/>
      <c r="T172" s="430"/>
      <c r="U172" s="430"/>
      <c r="V172" s="430"/>
      <c r="W172" s="430"/>
      <c r="X172" s="430"/>
      <c r="Y172" s="430"/>
      <c r="Z172" s="1128"/>
      <c r="AA172" s="1129"/>
      <c r="AB172" s="167" t="s">
        <v>1158</v>
      </c>
      <c r="AC172" s="1130"/>
      <c r="AD172" s="1130"/>
      <c r="AE172" s="1150"/>
      <c r="AF172" s="1147"/>
      <c r="AG172" s="1148"/>
      <c r="AH172" s="1148"/>
      <c r="AI172" s="1147"/>
      <c r="AJ172" s="1148"/>
      <c r="AK172" s="1148"/>
      <c r="AL172" s="845"/>
    </row>
    <row customHeight="1" ht="11.25">
      <c r="A173" s="0" t="s">
        <v>1113</v>
      </c>
      <c r="E173" s="101"/>
      <c r="F173" s="1121"/>
      <c r="G173" s="1122"/>
      <c r="H173" s="221" t="s">
        <v>109</v>
      </c>
      <c r="I173" s="1143"/>
      <c r="J173" s="366"/>
      <c r="K173" s="422"/>
      <c r="L173" s="214"/>
      <c r="M173" s="208"/>
      <c r="N173" s="1128"/>
      <c r="O173" s="1129"/>
      <c r="P173" s="167" t="s">
        <v>1159</v>
      </c>
      <c r="Q173" s="1129"/>
      <c r="R173" s="1129"/>
      <c r="S173" s="1129"/>
      <c r="T173" s="1129"/>
      <c r="U173" s="1129"/>
      <c r="V173" s="1129"/>
      <c r="W173" s="1129"/>
      <c r="X173" s="1129"/>
      <c r="Y173" s="1129"/>
      <c r="Z173" s="1129"/>
      <c r="AA173" s="1129"/>
      <c r="AB173" s="1129"/>
      <c r="AC173" s="1129"/>
      <c r="AD173" s="1129"/>
      <c r="AE173" s="1151"/>
      <c r="AF173" s="1147"/>
      <c r="AG173" s="1148"/>
      <c r="AH173" s="1148"/>
      <c r="AI173" s="1147"/>
      <c r="AJ173" s="1148"/>
      <c r="AK173" s="1148"/>
      <c r="AL173" s="845"/>
    </row>
    <row customHeight="1" ht="11.25">
      <c r="A174" s="0" t="s">
        <v>1113</v>
      </c>
      <c r="B174" s="0" t="s">
        <v>1145</v>
      </c>
      <c r="E174" s="101"/>
      <c r="F174" s="1121"/>
      <c r="G174" s="821" t="s">
        <v>102</v>
      </c>
      <c r="H174" s="221" t="s">
        <v>92</v>
      </c>
      <c r="I174" s="1143" t="s">
        <v>1146</v>
      </c>
      <c r="J174" s="366" t="s">
        <v>1147</v>
      </c>
      <c r="K174" s="422" t="s">
        <v>1250</v>
      </c>
      <c r="L174" s="214" t="s">
        <v>19</v>
      </c>
      <c r="M174" s="208"/>
      <c r="N174" s="1144"/>
      <c r="O174" s="1145" t="s">
        <v>454</v>
      </c>
      <c r="P174" s="1146"/>
      <c r="Q174" s="1146"/>
      <c r="R174" s="1146"/>
      <c r="S174" s="1146"/>
      <c r="T174" s="1146"/>
      <c r="U174" s="1146"/>
      <c r="V174" s="1146"/>
      <c r="W174" s="1146"/>
      <c r="X174" s="1146"/>
      <c r="Y174" s="1146"/>
      <c r="Z174" s="1146"/>
      <c r="AA174" s="1146"/>
      <c r="AB174" s="1146"/>
      <c r="AC174" s="1146"/>
      <c r="AD174" s="1146"/>
      <c r="AE174" s="1146"/>
      <c r="AF174" s="1147">
        <v>1</v>
      </c>
      <c r="AG174" s="1148" t="s">
        <v>1149</v>
      </c>
      <c r="AH174" s="1148" t="s">
        <v>1235</v>
      </c>
      <c r="AI174" s="1147">
        <v>2</v>
      </c>
      <c r="AJ174" s="1148" t="s">
        <v>1149</v>
      </c>
      <c r="AK174" s="1148" t="s">
        <v>1164</v>
      </c>
      <c r="AL174" s="845"/>
    </row>
    <row customHeight="1" ht="11.25">
      <c r="A175" s="0" t="s">
        <v>1113</v>
      </c>
      <c r="E175" s="101"/>
      <c r="F175" s="1121"/>
      <c r="G175" s="1122"/>
      <c r="H175" s="221" t="s">
        <v>91</v>
      </c>
      <c r="I175" s="1143"/>
      <c r="J175" s="366"/>
      <c r="K175" s="422"/>
      <c r="L175" s="214"/>
      <c r="M175" s="208"/>
      <c r="N175" s="1125"/>
      <c r="O175" s="1142">
        <v>1</v>
      </c>
      <c r="P175" s="1127" t="s">
        <v>61</v>
      </c>
      <c r="Q175" s="1968" t="s">
        <v>1251</v>
      </c>
      <c r="R175" s="1969" t="s">
        <v>1213</v>
      </c>
      <c r="S175" s="1969" t="s">
        <v>1171</v>
      </c>
      <c r="T175" s="1969" t="s">
        <v>1171</v>
      </c>
      <c r="U175" s="1969" t="s">
        <v>1172</v>
      </c>
      <c r="V175" s="1969" t="s">
        <v>1173</v>
      </c>
      <c r="W175" s="1969" t="s">
        <v>1174</v>
      </c>
      <c r="X175" s="1969" t="s">
        <v>1252</v>
      </c>
      <c r="Y175" s="1969" t="s">
        <v>1155</v>
      </c>
      <c r="Z175" s="1128"/>
      <c r="AA175" s="1129"/>
      <c r="AB175" s="1129"/>
      <c r="AC175" s="1130"/>
      <c r="AD175" s="1130"/>
      <c r="AE175" s="1149"/>
      <c r="AF175" s="1147"/>
      <c r="AG175" s="1148"/>
      <c r="AH175" s="1148"/>
      <c r="AI175" s="1147"/>
      <c r="AJ175" s="1148"/>
      <c r="AK175" s="1148"/>
      <c r="AL175" s="845"/>
    </row>
    <row customHeight="1" ht="11.25">
      <c r="A176" s="0" t="s">
        <v>1113</v>
      </c>
      <c r="E176" s="101"/>
      <c r="F176" s="1121"/>
      <c r="G176" s="1122"/>
      <c r="H176" s="221" t="s">
        <v>91</v>
      </c>
      <c r="I176" s="1143"/>
      <c r="J176" s="366"/>
      <c r="K176" s="422"/>
      <c r="L176" s="214"/>
      <c r="M176" s="208"/>
      <c r="N176" s="1125"/>
      <c r="O176" s="1142"/>
      <c r="P176" s="1135"/>
      <c r="Q176" s="1968"/>
      <c r="R176" s="430"/>
      <c r="S176" s="1136"/>
      <c r="T176" s="430"/>
      <c r="U176" s="430"/>
      <c r="V176" s="430"/>
      <c r="W176" s="430"/>
      <c r="X176" s="430"/>
      <c r="Y176" s="430"/>
      <c r="AA176" s="1126">
        <v>1</v>
      </c>
      <c r="AB176" s="1137" t="s">
        <v>1229</v>
      </c>
      <c r="AC176" s="794">
        <v>2083.06</v>
      </c>
      <c r="AD176" s="1137" t="str">
        <f>AB176</f>
        <v>  Доход от взимания платы за негативное воздействие на работу централизованной системы водоотведения</v>
      </c>
      <c r="AE176" s="794">
        <v>0</v>
      </c>
      <c r="AF176" s="1147"/>
      <c r="AG176" s="1148"/>
      <c r="AH176" s="1148"/>
      <c r="AI176" s="1147"/>
      <c r="AJ176" s="1148"/>
      <c r="AK176" s="1148"/>
      <c r="AL176" s="845"/>
    </row>
    <row customHeight="1" ht="11.25">
      <c r="A177" s="0" t="s">
        <v>1113</v>
      </c>
      <c r="E177" s="101"/>
      <c r="F177" s="1121"/>
      <c r="G177" s="1122"/>
      <c r="H177" s="221" t="s">
        <v>91</v>
      </c>
      <c r="I177" s="1143"/>
      <c r="J177" s="366"/>
      <c r="K177" s="422"/>
      <c r="L177" s="214"/>
      <c r="M177" s="208"/>
      <c r="N177" s="1125"/>
      <c r="O177" s="1142"/>
      <c r="P177" s="1139"/>
      <c r="Q177" s="1968"/>
      <c r="R177" s="430"/>
      <c r="S177" s="1136"/>
      <c r="T177" s="430"/>
      <c r="U177" s="430"/>
      <c r="V177" s="430"/>
      <c r="W177" s="430"/>
      <c r="X177" s="430"/>
      <c r="Y177" s="430"/>
      <c r="Z177" s="1128"/>
      <c r="AA177" s="1129"/>
      <c r="AB177" s="167" t="s">
        <v>1158</v>
      </c>
      <c r="AC177" s="1130"/>
      <c r="AD177" s="1130"/>
      <c r="AE177" s="1150"/>
      <c r="AF177" s="1147"/>
      <c r="AG177" s="1148"/>
      <c r="AH177" s="1148"/>
      <c r="AI177" s="1147"/>
      <c r="AJ177" s="1148"/>
      <c r="AK177" s="1148"/>
      <c r="AL177" s="845"/>
    </row>
    <row customHeight="1" ht="11.25">
      <c r="A178" s="0" t="s">
        <v>1113</v>
      </c>
      <c r="E178" s="101"/>
      <c r="F178" s="1121"/>
      <c r="G178" s="1122"/>
      <c r="H178" s="221" t="s">
        <v>91</v>
      </c>
      <c r="I178" s="1143"/>
      <c r="J178" s="366"/>
      <c r="K178" s="422"/>
      <c r="L178" s="214"/>
      <c r="M178" s="208"/>
      <c r="N178" s="1128"/>
      <c r="O178" s="1129"/>
      <c r="P178" s="167" t="s">
        <v>1159</v>
      </c>
      <c r="Q178" s="1129"/>
      <c r="R178" s="1129"/>
      <c r="S178" s="1129"/>
      <c r="T178" s="1129"/>
      <c r="U178" s="1129"/>
      <c r="V178" s="1129"/>
      <c r="W178" s="1129"/>
      <c r="X178" s="1129"/>
      <c r="Y178" s="1129"/>
      <c r="Z178" s="1129"/>
      <c r="AA178" s="1129"/>
      <c r="AB178" s="1129"/>
      <c r="AC178" s="1129"/>
      <c r="AD178" s="1129"/>
      <c r="AE178" s="1151"/>
      <c r="AF178" s="1147"/>
      <c r="AG178" s="1148"/>
      <c r="AH178" s="1148"/>
      <c r="AI178" s="1147"/>
      <c r="AJ178" s="1148"/>
      <c r="AK178" s="1148"/>
      <c r="AL178" s="845"/>
    </row>
    <row customHeight="1" ht="11.25">
      <c r="A179" s="0" t="s">
        <v>1113</v>
      </c>
      <c r="B179" s="0" t="s">
        <v>1145</v>
      </c>
      <c r="E179" s="101"/>
      <c r="F179" s="1121"/>
      <c r="G179" s="821" t="s">
        <v>102</v>
      </c>
      <c r="H179" s="221" t="s">
        <v>118</v>
      </c>
      <c r="I179" s="1143" t="s">
        <v>1146</v>
      </c>
      <c r="J179" s="366" t="s">
        <v>1147</v>
      </c>
      <c r="K179" s="422" t="s">
        <v>1253</v>
      </c>
      <c r="L179" s="214" t="s">
        <v>19</v>
      </c>
      <c r="M179" s="208"/>
      <c r="N179" s="1144"/>
      <c r="O179" s="1145" t="s">
        <v>454</v>
      </c>
      <c r="P179" s="1146"/>
      <c r="Q179" s="1146"/>
      <c r="R179" s="1146"/>
      <c r="S179" s="1146"/>
      <c r="T179" s="1146"/>
      <c r="U179" s="1146"/>
      <c r="V179" s="1146"/>
      <c r="W179" s="1146"/>
      <c r="X179" s="1146"/>
      <c r="Y179" s="1146"/>
      <c r="Z179" s="1146"/>
      <c r="AA179" s="1146"/>
      <c r="AB179" s="1146"/>
      <c r="AC179" s="1146"/>
      <c r="AD179" s="1146"/>
      <c r="AE179" s="1146"/>
      <c r="AF179" s="1147">
        <v>1</v>
      </c>
      <c r="AG179" s="1148" t="s">
        <v>1149</v>
      </c>
      <c r="AH179" s="1148" t="s">
        <v>1235</v>
      </c>
      <c r="AI179" s="1147">
        <v>2</v>
      </c>
      <c r="AJ179" s="1148" t="s">
        <v>1149</v>
      </c>
      <c r="AK179" s="1148" t="s">
        <v>1164</v>
      </c>
      <c r="AL179" s="845"/>
    </row>
    <row customHeight="1" ht="11.25">
      <c r="A180" s="0" t="s">
        <v>1113</v>
      </c>
      <c r="E180" s="101"/>
      <c r="F180" s="1121"/>
      <c r="G180" s="1122"/>
      <c r="H180" s="221" t="s">
        <v>92</v>
      </c>
      <c r="I180" s="1143"/>
      <c r="J180" s="366"/>
      <c r="K180" s="422"/>
      <c r="L180" s="214"/>
      <c r="M180" s="208"/>
      <c r="N180" s="1125"/>
      <c r="O180" s="1142">
        <v>1</v>
      </c>
      <c r="P180" s="1127" t="s">
        <v>61</v>
      </c>
      <c r="Q180" s="1968" t="s">
        <v>1254</v>
      </c>
      <c r="R180" s="1969" t="s">
        <v>1213</v>
      </c>
      <c r="S180" s="1969" t="s">
        <v>153</v>
      </c>
      <c r="T180" s="1969" t="s">
        <v>153</v>
      </c>
      <c r="U180" s="1969" t="s">
        <v>154</v>
      </c>
      <c r="V180" s="1969" t="s">
        <v>1173</v>
      </c>
      <c r="W180" s="1969" t="s">
        <v>1255</v>
      </c>
      <c r="X180" s="1969" t="s">
        <v>1252</v>
      </c>
      <c r="Y180" s="1969" t="s">
        <v>1155</v>
      </c>
      <c r="Z180" s="1128"/>
      <c r="AA180" s="1129"/>
      <c r="AB180" s="1129"/>
      <c r="AC180" s="1130"/>
      <c r="AD180" s="1130"/>
      <c r="AE180" s="1149"/>
      <c r="AF180" s="1147"/>
      <c r="AG180" s="1148"/>
      <c r="AH180" s="1148"/>
      <c r="AI180" s="1147"/>
      <c r="AJ180" s="1148"/>
      <c r="AK180" s="1148"/>
      <c r="AL180" s="845"/>
    </row>
    <row customHeight="1" ht="11.25">
      <c r="A181" s="0" t="s">
        <v>1113</v>
      </c>
      <c r="E181" s="101"/>
      <c r="F181" s="1121"/>
      <c r="G181" s="1122"/>
      <c r="H181" s="221" t="s">
        <v>92</v>
      </c>
      <c r="I181" s="1143"/>
      <c r="J181" s="366"/>
      <c r="K181" s="422"/>
      <c r="L181" s="214"/>
      <c r="M181" s="208"/>
      <c r="N181" s="1125"/>
      <c r="O181" s="1142"/>
      <c r="P181" s="1135"/>
      <c r="Q181" s="1968"/>
      <c r="R181" s="430"/>
      <c r="S181" s="1136"/>
      <c r="T181" s="430"/>
      <c r="U181" s="430"/>
      <c r="V181" s="430"/>
      <c r="W181" s="430"/>
      <c r="X181" s="430"/>
      <c r="Y181" s="430"/>
      <c r="AA181" s="1126">
        <v>1</v>
      </c>
      <c r="AB181" s="1137" t="s">
        <v>1229</v>
      </c>
      <c r="AC181" s="794">
        <v>1395.83</v>
      </c>
      <c r="AD181" s="1137" t="str">
        <f>AB181</f>
        <v>  Доход от взимания платы за негативное воздействие на работу централизованной системы водоотведения</v>
      </c>
      <c r="AE181" s="794">
        <v>0</v>
      </c>
      <c r="AF181" s="1147"/>
      <c r="AG181" s="1148"/>
      <c r="AH181" s="1148"/>
      <c r="AI181" s="1147"/>
      <c r="AJ181" s="1148"/>
      <c r="AK181" s="1148"/>
      <c r="AL181" s="845"/>
    </row>
    <row customHeight="1" ht="11.25">
      <c r="A182" s="0" t="s">
        <v>1113</v>
      </c>
      <c r="E182" s="101"/>
      <c r="F182" s="1121"/>
      <c r="G182" s="1122"/>
      <c r="H182" s="221" t="s">
        <v>92</v>
      </c>
      <c r="I182" s="1143"/>
      <c r="J182" s="366"/>
      <c r="K182" s="422"/>
      <c r="L182" s="214"/>
      <c r="M182" s="208"/>
      <c r="N182" s="1125"/>
      <c r="O182" s="1142"/>
      <c r="P182" s="1139"/>
      <c r="Q182" s="1968"/>
      <c r="R182" s="430"/>
      <c r="S182" s="1136"/>
      <c r="T182" s="430"/>
      <c r="U182" s="430"/>
      <c r="V182" s="430"/>
      <c r="W182" s="430"/>
      <c r="X182" s="430"/>
      <c r="Y182" s="430"/>
      <c r="Z182" s="1128"/>
      <c r="AA182" s="1129"/>
      <c r="AB182" s="167" t="s">
        <v>1158</v>
      </c>
      <c r="AC182" s="1130"/>
      <c r="AD182" s="1130"/>
      <c r="AE182" s="1150"/>
      <c r="AF182" s="1147"/>
      <c r="AG182" s="1148"/>
      <c r="AH182" s="1148"/>
      <c r="AI182" s="1147"/>
      <c r="AJ182" s="1148"/>
      <c r="AK182" s="1148"/>
      <c r="AL182" s="845"/>
    </row>
    <row customHeight="1" ht="11.25">
      <c r="A183" s="0" t="s">
        <v>1113</v>
      </c>
      <c r="E183" s="101"/>
      <c r="F183" s="1121"/>
      <c r="G183" s="1122"/>
      <c r="H183" s="221" t="s">
        <v>92</v>
      </c>
      <c r="I183" s="1143"/>
      <c r="J183" s="366"/>
      <c r="K183" s="422"/>
      <c r="L183" s="214"/>
      <c r="M183" s="208"/>
      <c r="N183" s="1128"/>
      <c r="O183" s="1129"/>
      <c r="P183" s="167" t="s">
        <v>1159</v>
      </c>
      <c r="Q183" s="1129"/>
      <c r="R183" s="1129"/>
      <c r="S183" s="1129"/>
      <c r="T183" s="1129"/>
      <c r="U183" s="1129"/>
      <c r="V183" s="1129"/>
      <c r="W183" s="1129"/>
      <c r="X183" s="1129"/>
      <c r="Y183" s="1129"/>
      <c r="Z183" s="1129"/>
      <c r="AA183" s="1129"/>
      <c r="AB183" s="1129"/>
      <c r="AC183" s="1129"/>
      <c r="AD183" s="1129"/>
      <c r="AE183" s="1151"/>
      <c r="AF183" s="1147"/>
      <c r="AG183" s="1148"/>
      <c r="AH183" s="1148"/>
      <c r="AI183" s="1147"/>
      <c r="AJ183" s="1148"/>
      <c r="AK183" s="1148"/>
      <c r="AL183" s="845"/>
    </row>
    <row customHeight="1" ht="11.25">
      <c r="A184" s="0" t="s">
        <v>1113</v>
      </c>
      <c r="B184" s="0" t="s">
        <v>1160</v>
      </c>
      <c r="E184" s="101"/>
      <c r="F184" s="1121"/>
      <c r="G184" s="821" t="s">
        <v>102</v>
      </c>
      <c r="H184" s="221" t="s">
        <v>112</v>
      </c>
      <c r="I184" s="1143" t="s">
        <v>1161</v>
      </c>
      <c r="J184" s="366" t="s">
        <v>1162</v>
      </c>
      <c r="K184" s="422" t="s">
        <v>1256</v>
      </c>
      <c r="L184" s="214" t="s">
        <v>19</v>
      </c>
      <c r="M184" s="208"/>
      <c r="N184" s="1144"/>
      <c r="O184" s="1145" t="s">
        <v>454</v>
      </c>
      <c r="P184" s="1146"/>
      <c r="Q184" s="1146"/>
      <c r="R184" s="1146"/>
      <c r="S184" s="1146"/>
      <c r="T184" s="1146"/>
      <c r="U184" s="1146"/>
      <c r="V184" s="1146"/>
      <c r="W184" s="1146"/>
      <c r="X184" s="1146"/>
      <c r="Y184" s="1146"/>
      <c r="Z184" s="1146"/>
      <c r="AA184" s="1146"/>
      <c r="AB184" s="1146"/>
      <c r="AC184" s="1146"/>
      <c r="AD184" s="1146"/>
      <c r="AE184" s="1146"/>
      <c r="AF184" s="1147">
        <v>3</v>
      </c>
      <c r="AG184" s="1148" t="s">
        <v>1149</v>
      </c>
      <c r="AH184" s="1148" t="s">
        <v>1235</v>
      </c>
      <c r="AI184" s="1147">
        <v>2</v>
      </c>
      <c r="AJ184" s="1148" t="s">
        <v>1149</v>
      </c>
      <c r="AK184" s="1148" t="s">
        <v>1164</v>
      </c>
      <c r="AL184" s="845"/>
    </row>
    <row customHeight="1" ht="11.25">
      <c r="A185" s="0" t="s">
        <v>1113</v>
      </c>
      <c r="E185" s="101"/>
      <c r="F185" s="1121"/>
      <c r="G185" s="1122"/>
      <c r="H185" s="221" t="s">
        <v>118</v>
      </c>
      <c r="I185" s="1143"/>
      <c r="J185" s="366"/>
      <c r="K185" s="422"/>
      <c r="L185" s="214"/>
      <c r="M185" s="208"/>
      <c r="N185" s="1125"/>
      <c r="O185" s="1142">
        <v>1</v>
      </c>
      <c r="P185" s="1127" t="s">
        <v>19</v>
      </c>
      <c r="Q185" s="430" t="s">
        <v>22</v>
      </c>
      <c r="R185" s="430" t="s">
        <v>22</v>
      </c>
      <c r="S185" s="430" t="s">
        <v>22</v>
      </c>
      <c r="T185" s="430" t="s">
        <v>22</v>
      </c>
      <c r="U185" s="430" t="s">
        <v>22</v>
      </c>
      <c r="V185" s="430" t="s">
        <v>22</v>
      </c>
      <c r="W185" s="430" t="s">
        <v>22</v>
      </c>
      <c r="X185" s="430" t="s">
        <v>22</v>
      </c>
      <c r="Y185" s="430"/>
      <c r="Z185" s="1128"/>
      <c r="AA185" s="1129"/>
      <c r="AB185" s="1129"/>
      <c r="AC185" s="1130"/>
      <c r="AD185" s="1130"/>
      <c r="AE185" s="1149"/>
      <c r="AF185" s="1147"/>
      <c r="AG185" s="1148"/>
      <c r="AH185" s="1148"/>
      <c r="AI185" s="1147"/>
      <c r="AJ185" s="1148"/>
      <c r="AK185" s="1148"/>
      <c r="AL185" s="845"/>
    </row>
    <row customHeight="1" ht="11.25">
      <c r="A186" s="0" t="s">
        <v>1113</v>
      </c>
      <c r="E186" s="101"/>
      <c r="F186" s="1121"/>
      <c r="G186" s="1122"/>
      <c r="H186" s="221" t="s">
        <v>118</v>
      </c>
      <c r="I186" s="1143"/>
      <c r="J186" s="366"/>
      <c r="K186" s="422"/>
      <c r="L186" s="214"/>
      <c r="M186" s="208"/>
      <c r="N186" s="1125"/>
      <c r="O186" s="1142"/>
      <c r="P186" s="1135"/>
      <c r="Q186" s="430"/>
      <c r="R186" s="430"/>
      <c r="S186" s="1136"/>
      <c r="T186" s="430"/>
      <c r="U186" s="430"/>
      <c r="V186" s="430"/>
      <c r="W186" s="430"/>
      <c r="X186" s="430"/>
      <c r="Y186" s="430"/>
      <c r="AA186" s="1126">
        <v>1</v>
      </c>
      <c r="AB186" s="1137" t="s">
        <v>1156</v>
      </c>
      <c r="AC186" s="794">
        <v>1303.47</v>
      </c>
      <c r="AD186" s="1137" t="str">
        <f>AB186</f>
        <v>     Прочие амортизационные отчисления</v>
      </c>
      <c r="AE186" s="794">
        <v>0</v>
      </c>
      <c r="AF186" s="1147"/>
      <c r="AG186" s="1148"/>
      <c r="AH186" s="1148"/>
      <c r="AI186" s="1147"/>
      <c r="AJ186" s="1148"/>
      <c r="AK186" s="1148"/>
      <c r="AL186" s="845"/>
    </row>
    <row customHeight="1" ht="11.25">
      <c r="A187" s="0" t="s">
        <v>1113</v>
      </c>
      <c r="E187" s="101"/>
      <c r="F187" s="1122"/>
      <c r="G187" s="1122"/>
      <c r="H187" s="1122"/>
      <c r="I187" s="1122"/>
      <c r="J187" s="1122"/>
      <c r="K187" s="1122"/>
      <c r="L187" s="1122"/>
      <c r="M187" s="1122"/>
      <c r="N187" s="1122"/>
      <c r="O187" s="1122"/>
      <c r="P187" s="1122"/>
      <c r="Q187" s="1122"/>
      <c r="R187" s="1122"/>
      <c r="S187" s="1122"/>
      <c r="T187" s="1122"/>
      <c r="U187" s="1122"/>
      <c r="V187" s="1122"/>
      <c r="W187" s="1122"/>
      <c r="X187" s="1122"/>
      <c r="Y187" s="1122"/>
      <c r="Z187" s="821" t="s">
        <v>102</v>
      </c>
      <c r="AA187" s="1142" t="s">
        <v>101</v>
      </c>
      <c r="AB187" s="1137" t="s">
        <v>1165</v>
      </c>
      <c r="AC187" s="794">
        <v>48828.32</v>
      </c>
      <c r="AD187" s="1137" t="str">
        <f>AB187</f>
        <v>  Прибыль направляемая на инвестиции</v>
      </c>
      <c r="AE187" s="794">
        <v>0</v>
      </c>
      <c r="AF187" s="1124"/>
      <c r="AG187" s="1132"/>
      <c r="AH187" s="1132"/>
      <c r="AI187" s="1124"/>
      <c r="AJ187" s="1132"/>
      <c r="AK187" s="1133"/>
      <c r="AL187" s="845"/>
    </row>
    <row customHeight="1" ht="11.25">
      <c r="A188" s="0" t="s">
        <v>1113</v>
      </c>
      <c r="E188" s="101"/>
      <c r="F188" s="1121"/>
      <c r="G188" s="1122"/>
      <c r="H188" s="221" t="s">
        <v>118</v>
      </c>
      <c r="I188" s="1143"/>
      <c r="J188" s="366"/>
      <c r="K188" s="422"/>
      <c r="L188" s="214"/>
      <c r="M188" s="208"/>
      <c r="N188" s="1125"/>
      <c r="O188" s="1142"/>
      <c r="P188" s="1139"/>
      <c r="Q188" s="430"/>
      <c r="R188" s="430"/>
      <c r="S188" s="1136"/>
      <c r="T188" s="430"/>
      <c r="U188" s="430"/>
      <c r="V188" s="430"/>
      <c r="W188" s="430"/>
      <c r="X188" s="430"/>
      <c r="Y188" s="430"/>
      <c r="Z188" s="1128"/>
      <c r="AA188" s="1129"/>
      <c r="AB188" s="167" t="s">
        <v>1158</v>
      </c>
      <c r="AC188" s="1130"/>
      <c r="AD188" s="1130"/>
      <c r="AE188" s="1150"/>
      <c r="AF188" s="1147"/>
      <c r="AG188" s="1148"/>
      <c r="AH188" s="1148"/>
      <c r="AI188" s="1147"/>
      <c r="AJ188" s="1148"/>
      <c r="AK188" s="1148"/>
      <c r="AL188" s="845"/>
    </row>
    <row customHeight="1" ht="11.25">
      <c r="A189" s="0" t="s">
        <v>1113</v>
      </c>
      <c r="E189" s="101"/>
      <c r="F189" s="1121"/>
      <c r="G189" s="1122"/>
      <c r="H189" s="221" t="s">
        <v>118</v>
      </c>
      <c r="I189" s="1143"/>
      <c r="J189" s="366"/>
      <c r="K189" s="422"/>
      <c r="L189" s="214"/>
      <c r="M189" s="208"/>
      <c r="N189" s="1128"/>
      <c r="O189" s="1129"/>
      <c r="P189" s="167" t="s">
        <v>1159</v>
      </c>
      <c r="Q189" s="1129"/>
      <c r="R189" s="1129"/>
      <c r="S189" s="1129"/>
      <c r="T189" s="1129"/>
      <c r="U189" s="1129"/>
      <c r="V189" s="1129"/>
      <c r="W189" s="1129"/>
      <c r="X189" s="1129"/>
      <c r="Y189" s="1129"/>
      <c r="Z189" s="1129"/>
      <c r="AA189" s="1129"/>
      <c r="AB189" s="1129"/>
      <c r="AC189" s="1129"/>
      <c r="AD189" s="1129"/>
      <c r="AE189" s="1151"/>
      <c r="AF189" s="1147"/>
      <c r="AG189" s="1148"/>
      <c r="AH189" s="1148"/>
      <c r="AI189" s="1147"/>
      <c r="AJ189" s="1148"/>
      <c r="AK189" s="1148"/>
      <c r="AL189" s="845"/>
    </row>
    <row customHeight="1" ht="12">
      <c r="A190" s="0" t="s">
        <v>1113</v>
      </c>
      <c r="E190" s="101"/>
      <c r="F190" s="1116"/>
      <c r="G190" s="1117"/>
      <c r="H190" s="1117"/>
      <c r="I190" s="1118" t="s">
        <v>1176</v>
      </c>
      <c r="J190" s="1118"/>
      <c r="K190" s="1118"/>
      <c r="L190" s="1119"/>
      <c r="M190" s="1119"/>
      <c r="N190" s="1120"/>
      <c r="O190" s="1120"/>
      <c r="P190" s="1120"/>
      <c r="Q190" s="1120"/>
      <c r="R190" s="1120"/>
      <c r="S190" s="1120"/>
      <c r="T190" s="1120"/>
      <c r="U190" s="1120"/>
      <c r="V190" s="1120"/>
      <c r="W190" s="1120"/>
      <c r="X190" s="1120"/>
      <c r="Y190" s="1120"/>
      <c r="Z190" s="1120"/>
      <c r="AA190" s="1120"/>
      <c r="AB190" s="1120"/>
      <c r="AC190" s="1120"/>
      <c r="AD190" s="1120"/>
      <c r="AE190" s="1120"/>
      <c r="AF190" s="1120"/>
      <c r="AG190" s="1119"/>
      <c r="AH190" s="1119"/>
      <c r="AI190" s="1120"/>
      <c r="AJ190" s="1119"/>
      <c r="AK190" s="1120"/>
      <c r="AL190" s="845"/>
    </row>
    <row customHeight="1" ht="0.75">
      <c r="A191" s="0" t="s">
        <v>1113</v>
      </c>
      <c r="E191" s="101"/>
      <c r="F191" s="164">
        <v>2024</v>
      </c>
      <c r="G191" s="221"/>
      <c r="H191" s="1096" t="s">
        <v>454</v>
      </c>
      <c r="I191" s="1097"/>
      <c r="J191" s="155"/>
      <c r="K191" s="155"/>
      <c r="L191" s="1098"/>
      <c r="M191" s="495"/>
      <c r="N191" s="1099"/>
      <c r="O191" s="1100"/>
      <c r="P191" s="1099"/>
      <c r="Q191" s="1099"/>
      <c r="R191" s="1099"/>
      <c r="S191" s="1099"/>
      <c r="T191" s="1099"/>
      <c r="U191" s="1099"/>
      <c r="V191" s="1099"/>
      <c r="W191" s="1099"/>
      <c r="X191" s="1099"/>
      <c r="Y191" s="1099"/>
      <c r="Z191" s="1099"/>
      <c r="AA191" s="1099"/>
      <c r="AB191" s="1099"/>
      <c r="AC191" s="1099"/>
      <c r="AD191" s="1099"/>
      <c r="AE191" s="1099"/>
      <c r="AF191" s="1101"/>
      <c r="AG191" s="1098"/>
      <c r="AH191" s="1098"/>
      <c r="AI191" s="1101"/>
      <c r="AJ191" s="1098"/>
      <c r="AK191" s="1098"/>
      <c r="AL191" s="845"/>
    </row>
    <row customHeight="1" ht="0.75">
      <c r="A192" s="0" t="s">
        <v>1113</v>
      </c>
      <c r="E192" s="101"/>
      <c r="F192" s="164"/>
      <c r="G192" s="221"/>
      <c r="H192" s="1096"/>
      <c r="I192" s="1097"/>
      <c r="J192" s="155"/>
      <c r="K192" s="155"/>
      <c r="L192" s="1098"/>
      <c r="M192" s="495"/>
      <c r="N192" s="1102"/>
      <c r="O192" s="1103"/>
      <c r="P192" s="1104"/>
      <c r="Q192" s="155"/>
      <c r="R192" s="155"/>
      <c r="S192" s="155"/>
      <c r="T192" s="155"/>
      <c r="U192" s="155"/>
      <c r="V192" s="155"/>
      <c r="W192" s="155"/>
      <c r="X192" s="155"/>
      <c r="Y192" s="155"/>
      <c r="Z192" s="1105"/>
      <c r="AA192" s="1106"/>
      <c r="AB192" s="1106"/>
      <c r="AC192" s="1107"/>
      <c r="AD192" s="1107"/>
      <c r="AE192" s="1108"/>
      <c r="AF192" s="1101"/>
      <c r="AG192" s="1098"/>
      <c r="AH192" s="1098"/>
      <c r="AI192" s="1101"/>
      <c r="AJ192" s="1098"/>
      <c r="AK192" s="1098"/>
      <c r="AL192" s="845"/>
    </row>
    <row customHeight="1" ht="0.75">
      <c r="A193" s="0" t="s">
        <v>1113</v>
      </c>
      <c r="E193" s="101"/>
      <c r="F193" s="164"/>
      <c r="G193" s="221"/>
      <c r="H193" s="1096"/>
      <c r="I193" s="1097"/>
      <c r="J193" s="155"/>
      <c r="K193" s="155"/>
      <c r="L193" s="1098"/>
      <c r="M193" s="495"/>
      <c r="N193" s="1102"/>
      <c r="O193" s="1103"/>
      <c r="P193" s="1109"/>
      <c r="Q193" s="155"/>
      <c r="R193" s="155"/>
      <c r="S193" s="155"/>
      <c r="T193" s="155"/>
      <c r="U193" s="155"/>
      <c r="V193" s="155"/>
      <c r="W193" s="155"/>
      <c r="X193" s="155"/>
      <c r="Y193" s="155"/>
      <c r="AA193" s="1103"/>
      <c r="AB193" s="1110"/>
      <c r="AC193" s="1111"/>
      <c r="AD193" s="1110"/>
      <c r="AE193" s="1111"/>
      <c r="AF193" s="1101"/>
      <c r="AG193" s="1098"/>
      <c r="AH193" s="1098"/>
      <c r="AI193" s="1101"/>
      <c r="AJ193" s="1098"/>
      <c r="AK193" s="1098"/>
      <c r="AL193" s="845"/>
    </row>
    <row customHeight="1" ht="0.75">
      <c r="A194" s="0" t="s">
        <v>1113</v>
      </c>
      <c r="E194" s="101"/>
      <c r="F194" s="164"/>
      <c r="G194" s="221"/>
      <c r="H194" s="1096"/>
      <c r="I194" s="1097"/>
      <c r="J194" s="155"/>
      <c r="K194" s="155"/>
      <c r="L194" s="1098"/>
      <c r="M194" s="495"/>
      <c r="N194" s="1102"/>
      <c r="O194" s="1103"/>
      <c r="P194" s="1112"/>
      <c r="Q194" s="155"/>
      <c r="R194" s="155"/>
      <c r="S194" s="155"/>
      <c r="T194" s="155"/>
      <c r="U194" s="155"/>
      <c r="V194" s="155"/>
      <c r="W194" s="155"/>
      <c r="X194" s="155"/>
      <c r="Y194" s="155"/>
      <c r="Z194" s="1105"/>
      <c r="AA194" s="1106"/>
      <c r="AB194" s="1113"/>
      <c r="AC194" s="1107"/>
      <c r="AD194" s="1107"/>
      <c r="AE194" s="1114"/>
      <c r="AF194" s="1101"/>
      <c r="AG194" s="1098"/>
      <c r="AH194" s="1098"/>
      <c r="AI194" s="1101"/>
      <c r="AJ194" s="1098"/>
      <c r="AK194" s="1098"/>
      <c r="AL194" s="845"/>
    </row>
    <row customHeight="1" ht="0.75">
      <c r="A195" s="0" t="s">
        <v>1113</v>
      </c>
      <c r="E195" s="101"/>
      <c r="F195" s="164"/>
      <c r="G195" s="221"/>
      <c r="H195" s="1096"/>
      <c r="I195" s="1097"/>
      <c r="J195" s="155"/>
      <c r="K195" s="155"/>
      <c r="L195" s="1098"/>
      <c r="M195" s="495"/>
      <c r="N195" s="1106"/>
      <c r="O195" s="1106"/>
      <c r="P195" s="1113"/>
      <c r="Q195" s="1106"/>
      <c r="R195" s="1106"/>
      <c r="S195" s="1106"/>
      <c r="T195" s="1106"/>
      <c r="U195" s="1106"/>
      <c r="V195" s="1106"/>
      <c r="W195" s="1106"/>
      <c r="X195" s="1106"/>
      <c r="Y195" s="1106"/>
      <c r="Z195" s="1106"/>
      <c r="AA195" s="1106"/>
      <c r="AB195" s="1106"/>
      <c r="AC195" s="1106"/>
      <c r="AD195" s="1106"/>
      <c r="AE195" s="1115"/>
      <c r="AF195" s="1101"/>
      <c r="AG195" s="1098"/>
      <c r="AH195" s="1098"/>
      <c r="AI195" s="1101"/>
      <c r="AJ195" s="1098"/>
      <c r="AK195" s="1098"/>
      <c r="AL195" s="845"/>
    </row>
    <row customHeight="1" ht="11.25">
      <c r="A196" s="0" t="s">
        <v>1113</v>
      </c>
      <c r="B196" s="0" t="s">
        <v>1145</v>
      </c>
      <c r="E196" s="101"/>
      <c r="F196" s="1121"/>
      <c r="G196" s="821" t="s">
        <v>102</v>
      </c>
      <c r="H196" s="221" t="s">
        <v>98</v>
      </c>
      <c r="I196" s="1143" t="s">
        <v>1146</v>
      </c>
      <c r="J196" s="366" t="s">
        <v>1147</v>
      </c>
      <c r="K196" s="422" t="s">
        <v>1257</v>
      </c>
      <c r="L196" s="214" t="s">
        <v>19</v>
      </c>
      <c r="M196" s="208"/>
      <c r="N196" s="1144"/>
      <c r="O196" s="1145" t="s">
        <v>454</v>
      </c>
      <c r="P196" s="1146"/>
      <c r="Q196" s="1146"/>
      <c r="R196" s="1146"/>
      <c r="S196" s="1146"/>
      <c r="T196" s="1146"/>
      <c r="U196" s="1146"/>
      <c r="V196" s="1146"/>
      <c r="W196" s="1146"/>
      <c r="X196" s="1146"/>
      <c r="Y196" s="1146"/>
      <c r="Z196" s="1146"/>
      <c r="AA196" s="1146"/>
      <c r="AB196" s="1146"/>
      <c r="AC196" s="1146"/>
      <c r="AD196" s="1146"/>
      <c r="AE196" s="1146"/>
      <c r="AF196" s="1147">
        <v>1</v>
      </c>
      <c r="AG196" s="1148" t="s">
        <v>1149</v>
      </c>
      <c r="AH196" s="1148" t="s">
        <v>1249</v>
      </c>
      <c r="AI196" s="1147">
        <v>2</v>
      </c>
      <c r="AJ196" s="1148" t="s">
        <v>1149</v>
      </c>
      <c r="AK196" s="1148" t="s">
        <v>1164</v>
      </c>
      <c r="AL196" s="845"/>
    </row>
    <row customHeight="1" ht="11.25">
      <c r="A197" s="0" t="s">
        <v>1113</v>
      </c>
      <c r="E197" s="101"/>
      <c r="F197" s="1121"/>
      <c r="G197" s="1122"/>
      <c r="H197" s="221" t="s">
        <v>454</v>
      </c>
      <c r="I197" s="1143"/>
      <c r="J197" s="366"/>
      <c r="K197" s="422"/>
      <c r="L197" s="214"/>
      <c r="M197" s="208"/>
      <c r="N197" s="1125"/>
      <c r="O197" s="1142">
        <v>1</v>
      </c>
      <c r="P197" s="1127" t="s">
        <v>61</v>
      </c>
      <c r="Q197" s="1968" t="s">
        <v>1251</v>
      </c>
      <c r="R197" s="1969" t="s">
        <v>1213</v>
      </c>
      <c r="S197" s="1969" t="s">
        <v>1171</v>
      </c>
      <c r="T197" s="1969" t="s">
        <v>1171</v>
      </c>
      <c r="U197" s="1969" t="s">
        <v>1172</v>
      </c>
      <c r="V197" s="1969" t="s">
        <v>1173</v>
      </c>
      <c r="W197" s="1969" t="s">
        <v>1174</v>
      </c>
      <c r="X197" s="1969" t="s">
        <v>1252</v>
      </c>
      <c r="Y197" s="1969" t="s">
        <v>1155</v>
      </c>
      <c r="Z197" s="1128"/>
      <c r="AA197" s="1129"/>
      <c r="AB197" s="1129"/>
      <c r="AC197" s="1130"/>
      <c r="AD197" s="1130"/>
      <c r="AE197" s="1149"/>
      <c r="AF197" s="1147"/>
      <c r="AG197" s="1148"/>
      <c r="AH197" s="1148"/>
      <c r="AI197" s="1147"/>
      <c r="AJ197" s="1148"/>
      <c r="AK197" s="1148"/>
      <c r="AL197" s="845"/>
    </row>
    <row customHeight="1" ht="11.25">
      <c r="A198" s="0" t="s">
        <v>1113</v>
      </c>
      <c r="E198" s="101"/>
      <c r="F198" s="1121"/>
      <c r="G198" s="1122"/>
      <c r="H198" s="221" t="s">
        <v>454</v>
      </c>
      <c r="I198" s="1143"/>
      <c r="J198" s="366"/>
      <c r="K198" s="422"/>
      <c r="L198" s="214"/>
      <c r="M198" s="208"/>
      <c r="N198" s="1125"/>
      <c r="O198" s="1142"/>
      <c r="P198" s="1135"/>
      <c r="Q198" s="1968"/>
      <c r="R198" s="430"/>
      <c r="S198" s="1136"/>
      <c r="T198" s="430"/>
      <c r="U198" s="430"/>
      <c r="V198" s="430"/>
      <c r="W198" s="430"/>
      <c r="X198" s="430"/>
      <c r="Y198" s="430"/>
      <c r="AA198" s="1126">
        <v>1</v>
      </c>
      <c r="AB198" s="1137" t="s">
        <v>1229</v>
      </c>
      <c r="AC198" s="794">
        <v>854.58</v>
      </c>
      <c r="AD198" s="1137" t="str">
        <f>AB198</f>
        <v>  Доход от взимания платы за негативное воздействие на работу централизованной системы водоотведения</v>
      </c>
      <c r="AE198" s="794">
        <v>0</v>
      </c>
      <c r="AF198" s="1147"/>
      <c r="AG198" s="1148"/>
      <c r="AH198" s="1148"/>
      <c r="AI198" s="1147"/>
      <c r="AJ198" s="1148"/>
      <c r="AK198" s="1148"/>
      <c r="AL198" s="845"/>
    </row>
    <row customHeight="1" ht="11.25">
      <c r="A199" s="0" t="s">
        <v>1113</v>
      </c>
      <c r="E199" s="101"/>
      <c r="F199" s="1121"/>
      <c r="G199" s="1122"/>
      <c r="H199" s="221" t="s">
        <v>454</v>
      </c>
      <c r="I199" s="1143"/>
      <c r="J199" s="366"/>
      <c r="K199" s="422"/>
      <c r="L199" s="214"/>
      <c r="M199" s="208"/>
      <c r="N199" s="1125"/>
      <c r="O199" s="1142"/>
      <c r="P199" s="1139"/>
      <c r="Q199" s="1968"/>
      <c r="R199" s="430"/>
      <c r="S199" s="1136"/>
      <c r="T199" s="430"/>
      <c r="U199" s="430"/>
      <c r="V199" s="430"/>
      <c r="W199" s="430"/>
      <c r="X199" s="430"/>
      <c r="Y199" s="430"/>
      <c r="Z199" s="1128"/>
      <c r="AA199" s="1129"/>
      <c r="AB199" s="167" t="s">
        <v>1158</v>
      </c>
      <c r="AC199" s="1130"/>
      <c r="AD199" s="1130"/>
      <c r="AE199" s="1150"/>
      <c r="AF199" s="1147"/>
      <c r="AG199" s="1148"/>
      <c r="AH199" s="1148"/>
      <c r="AI199" s="1147"/>
      <c r="AJ199" s="1148"/>
      <c r="AK199" s="1148"/>
      <c r="AL199" s="845"/>
    </row>
    <row customHeight="1" ht="11.25">
      <c r="A200" s="0" t="s">
        <v>1113</v>
      </c>
      <c r="E200" s="101"/>
      <c r="F200" s="1121"/>
      <c r="G200" s="1122"/>
      <c r="H200" s="221" t="s">
        <v>454</v>
      </c>
      <c r="I200" s="1143"/>
      <c r="J200" s="366"/>
      <c r="K200" s="422"/>
      <c r="L200" s="214"/>
      <c r="M200" s="208"/>
      <c r="N200" s="1128"/>
      <c r="O200" s="1129"/>
      <c r="P200" s="167" t="s">
        <v>1159</v>
      </c>
      <c r="Q200" s="1129"/>
      <c r="R200" s="1129"/>
      <c r="S200" s="1129"/>
      <c r="T200" s="1129"/>
      <c r="U200" s="1129"/>
      <c r="V200" s="1129"/>
      <c r="W200" s="1129"/>
      <c r="X200" s="1129"/>
      <c r="Y200" s="1129"/>
      <c r="Z200" s="1129"/>
      <c r="AA200" s="1129"/>
      <c r="AB200" s="1129"/>
      <c r="AC200" s="1129"/>
      <c r="AD200" s="1129"/>
      <c r="AE200" s="1151"/>
      <c r="AF200" s="1147"/>
      <c r="AG200" s="1148"/>
      <c r="AH200" s="1148"/>
      <c r="AI200" s="1147"/>
      <c r="AJ200" s="1148"/>
      <c r="AK200" s="1148"/>
      <c r="AL200" s="845"/>
    </row>
    <row customHeight="1" ht="11.25">
      <c r="A201" s="0" t="s">
        <v>1113</v>
      </c>
      <c r="B201" s="0" t="s">
        <v>1145</v>
      </c>
      <c r="E201" s="101"/>
      <c r="F201" s="1121"/>
      <c r="G201" s="821" t="s">
        <v>102</v>
      </c>
      <c r="H201" s="221" t="s">
        <v>101</v>
      </c>
      <c r="I201" s="1143" t="s">
        <v>1146</v>
      </c>
      <c r="J201" s="366" t="s">
        <v>1147</v>
      </c>
      <c r="K201" s="422" t="s">
        <v>1258</v>
      </c>
      <c r="L201" s="214" t="s">
        <v>19</v>
      </c>
      <c r="M201" s="208"/>
      <c r="N201" s="1144"/>
      <c r="O201" s="1145" t="s">
        <v>454</v>
      </c>
      <c r="P201" s="1146"/>
      <c r="Q201" s="1146"/>
      <c r="R201" s="1146"/>
      <c r="S201" s="1146"/>
      <c r="T201" s="1146"/>
      <c r="U201" s="1146"/>
      <c r="V201" s="1146"/>
      <c r="W201" s="1146"/>
      <c r="X201" s="1146"/>
      <c r="Y201" s="1146"/>
      <c r="Z201" s="1146"/>
      <c r="AA201" s="1146"/>
      <c r="AB201" s="1146"/>
      <c r="AC201" s="1146"/>
      <c r="AD201" s="1146"/>
      <c r="AE201" s="1146"/>
      <c r="AF201" s="1147">
        <v>1</v>
      </c>
      <c r="AG201" s="1148" t="s">
        <v>1149</v>
      </c>
      <c r="AH201" s="1148" t="s">
        <v>1249</v>
      </c>
      <c r="AI201" s="1147">
        <v>1</v>
      </c>
      <c r="AJ201" s="1148" t="s">
        <v>1149</v>
      </c>
      <c r="AK201" s="1148" t="s">
        <v>1249</v>
      </c>
      <c r="AL201" s="845"/>
    </row>
    <row customHeight="1" ht="11.25">
      <c r="A202" s="0" t="s">
        <v>1113</v>
      </c>
      <c r="E202" s="101"/>
      <c r="F202" s="1121"/>
      <c r="G202" s="1122"/>
      <c r="H202" s="221" t="s">
        <v>98</v>
      </c>
      <c r="I202" s="1143"/>
      <c r="J202" s="366"/>
      <c r="K202" s="422"/>
      <c r="L202" s="214"/>
      <c r="M202" s="208"/>
      <c r="N202" s="1125"/>
      <c r="O202" s="1142">
        <v>1</v>
      </c>
      <c r="P202" s="1127" t="s">
        <v>61</v>
      </c>
      <c r="Q202" s="1968" t="s">
        <v>1259</v>
      </c>
      <c r="R202" s="1969" t="s">
        <v>1260</v>
      </c>
      <c r="S202" s="1969" t="s">
        <v>1261</v>
      </c>
      <c r="T202" s="1969" t="s">
        <v>1261</v>
      </c>
      <c r="U202" s="1969" t="s">
        <v>1262</v>
      </c>
      <c r="V202" s="1969" t="s">
        <v>1263</v>
      </c>
      <c r="W202" s="1969" t="s">
        <v>1264</v>
      </c>
      <c r="X202" s="1969" t="s">
        <v>1265</v>
      </c>
      <c r="Y202" s="1969" t="s">
        <v>1266</v>
      </c>
      <c r="Z202" s="1128"/>
      <c r="AA202" s="1129"/>
      <c r="AB202" s="1129"/>
      <c r="AC202" s="1130"/>
      <c r="AD202" s="1130"/>
      <c r="AE202" s="1149"/>
      <c r="AF202" s="1147"/>
      <c r="AG202" s="1148"/>
      <c r="AH202" s="1148"/>
      <c r="AI202" s="1147"/>
      <c r="AJ202" s="1148"/>
      <c r="AK202" s="1148"/>
      <c r="AL202" s="845"/>
    </row>
    <row customHeight="1" ht="11.25">
      <c r="A203" s="0" t="s">
        <v>1113</v>
      </c>
      <c r="E203" s="101"/>
      <c r="F203" s="1121"/>
      <c r="G203" s="1122"/>
      <c r="H203" s="221" t="s">
        <v>98</v>
      </c>
      <c r="I203" s="1143"/>
      <c r="J203" s="366"/>
      <c r="K203" s="422"/>
      <c r="L203" s="214"/>
      <c r="M203" s="208"/>
      <c r="N203" s="1125"/>
      <c r="O203" s="1142"/>
      <c r="P203" s="1135"/>
      <c r="Q203" s="1968"/>
      <c r="R203" s="430"/>
      <c r="S203" s="1136"/>
      <c r="T203" s="430"/>
      <c r="U203" s="430"/>
      <c r="V203" s="430"/>
      <c r="W203" s="430"/>
      <c r="X203" s="430"/>
      <c r="Y203" s="430"/>
      <c r="AA203" s="1126">
        <v>1</v>
      </c>
      <c r="AB203" s="1137" t="s">
        <v>1229</v>
      </c>
      <c r="AC203" s="794">
        <v>456.79</v>
      </c>
      <c r="AD203" s="1137" t="str">
        <f>AB203</f>
        <v>  Доход от взимания платы за негативное воздействие на работу централизованной системы водоотведения</v>
      </c>
      <c r="AE203" s="794">
        <v>169.411</v>
      </c>
      <c r="AF203" s="1147"/>
      <c r="AG203" s="1148"/>
      <c r="AH203" s="1148"/>
      <c r="AI203" s="1147"/>
      <c r="AJ203" s="1148"/>
      <c r="AK203" s="1148"/>
      <c r="AL203" s="845"/>
    </row>
    <row customHeight="1" ht="11.25">
      <c r="A204" s="0" t="s">
        <v>1113</v>
      </c>
      <c r="E204" s="101"/>
      <c r="F204" s="1121"/>
      <c r="G204" s="1122"/>
      <c r="H204" s="221" t="s">
        <v>98</v>
      </c>
      <c r="I204" s="1143"/>
      <c r="J204" s="366"/>
      <c r="K204" s="422"/>
      <c r="L204" s="214"/>
      <c r="M204" s="208"/>
      <c r="N204" s="1125"/>
      <c r="O204" s="1142"/>
      <c r="P204" s="1139"/>
      <c r="Q204" s="1968"/>
      <c r="R204" s="430"/>
      <c r="S204" s="1136"/>
      <c r="T204" s="430"/>
      <c r="U204" s="430"/>
      <c r="V204" s="430"/>
      <c r="W204" s="430"/>
      <c r="X204" s="430"/>
      <c r="Y204" s="430"/>
      <c r="Z204" s="1128"/>
      <c r="AA204" s="1129"/>
      <c r="AB204" s="167" t="s">
        <v>1158</v>
      </c>
      <c r="AC204" s="1130"/>
      <c r="AD204" s="1130"/>
      <c r="AE204" s="1150"/>
      <c r="AF204" s="1147"/>
      <c r="AG204" s="1148"/>
      <c r="AH204" s="1148"/>
      <c r="AI204" s="1147"/>
      <c r="AJ204" s="1148"/>
      <c r="AK204" s="1148"/>
      <c r="AL204" s="845"/>
    </row>
    <row customHeight="1" ht="11.25">
      <c r="A205" s="0" t="s">
        <v>1113</v>
      </c>
      <c r="E205" s="101"/>
      <c r="F205" s="1121"/>
      <c r="G205" s="1122"/>
      <c r="H205" s="221" t="s">
        <v>98</v>
      </c>
      <c r="I205" s="1143"/>
      <c r="J205" s="366"/>
      <c r="K205" s="422"/>
      <c r="L205" s="214"/>
      <c r="M205" s="208"/>
      <c r="N205" s="1128"/>
      <c r="O205" s="1129"/>
      <c r="P205" s="167" t="s">
        <v>1159</v>
      </c>
      <c r="Q205" s="1129"/>
      <c r="R205" s="1129"/>
      <c r="S205" s="1129"/>
      <c r="T205" s="1129"/>
      <c r="U205" s="1129"/>
      <c r="V205" s="1129"/>
      <c r="W205" s="1129"/>
      <c r="X205" s="1129"/>
      <c r="Y205" s="1129"/>
      <c r="Z205" s="1129"/>
      <c r="AA205" s="1129"/>
      <c r="AB205" s="1129"/>
      <c r="AC205" s="1129"/>
      <c r="AD205" s="1129"/>
      <c r="AE205" s="1151"/>
      <c r="AF205" s="1147"/>
      <c r="AG205" s="1148"/>
      <c r="AH205" s="1148"/>
      <c r="AI205" s="1147"/>
      <c r="AJ205" s="1148"/>
      <c r="AK205" s="1148"/>
      <c r="AL205" s="845"/>
    </row>
    <row customHeight="1" ht="11.25">
      <c r="A206" s="0" t="s">
        <v>1113</v>
      </c>
      <c r="B206" s="0" t="s">
        <v>1145</v>
      </c>
      <c r="E206" s="101"/>
      <c r="F206" s="1121"/>
      <c r="G206" s="821" t="s">
        <v>102</v>
      </c>
      <c r="H206" s="221" t="s">
        <v>89</v>
      </c>
      <c r="I206" s="1143" t="s">
        <v>1146</v>
      </c>
      <c r="J206" s="366" t="s">
        <v>1147</v>
      </c>
      <c r="K206" s="422" t="s">
        <v>1267</v>
      </c>
      <c r="L206" s="214" t="s">
        <v>19</v>
      </c>
      <c r="M206" s="208"/>
      <c r="N206" s="1144"/>
      <c r="O206" s="1145" t="s">
        <v>454</v>
      </c>
      <c r="P206" s="1146"/>
      <c r="Q206" s="1146"/>
      <c r="R206" s="1146"/>
      <c r="S206" s="1146"/>
      <c r="T206" s="1146"/>
      <c r="U206" s="1146"/>
      <c r="V206" s="1146"/>
      <c r="W206" s="1146"/>
      <c r="X206" s="1146"/>
      <c r="Y206" s="1146"/>
      <c r="Z206" s="1146"/>
      <c r="AA206" s="1146"/>
      <c r="AB206" s="1146"/>
      <c r="AC206" s="1146"/>
      <c r="AD206" s="1146"/>
      <c r="AE206" s="1146"/>
      <c r="AF206" s="1147">
        <v>1</v>
      </c>
      <c r="AG206" s="1148" t="s">
        <v>1149</v>
      </c>
      <c r="AH206" s="1148" t="s">
        <v>1249</v>
      </c>
      <c r="AI206" s="1147">
        <v>2</v>
      </c>
      <c r="AJ206" s="1148" t="s">
        <v>1149</v>
      </c>
      <c r="AK206" s="1148" t="s">
        <v>1164</v>
      </c>
      <c r="AL206" s="845"/>
    </row>
    <row customHeight="1" ht="11.25">
      <c r="A207" s="0" t="s">
        <v>1113</v>
      </c>
      <c r="E207" s="101"/>
      <c r="F207" s="1121"/>
      <c r="G207" s="1122"/>
      <c r="H207" s="221" t="s">
        <v>101</v>
      </c>
      <c r="I207" s="1143"/>
      <c r="J207" s="366"/>
      <c r="K207" s="422"/>
      <c r="L207" s="214"/>
      <c r="M207" s="208"/>
      <c r="N207" s="1125"/>
      <c r="O207" s="1142">
        <v>1</v>
      </c>
      <c r="P207" s="1127" t="s">
        <v>61</v>
      </c>
      <c r="Q207" s="1968" t="s">
        <v>1268</v>
      </c>
      <c r="R207" s="1969" t="s">
        <v>1213</v>
      </c>
      <c r="S207" s="1969" t="s">
        <v>1269</v>
      </c>
      <c r="T207" s="1969" t="s">
        <v>1269</v>
      </c>
      <c r="U207" s="1969" t="s">
        <v>1270</v>
      </c>
      <c r="V207" s="1969" t="s">
        <v>1271</v>
      </c>
      <c r="W207" s="1969" t="s">
        <v>1272</v>
      </c>
      <c r="X207" s="1969" t="s">
        <v>1273</v>
      </c>
      <c r="Y207" s="1969" t="s">
        <v>1155</v>
      </c>
      <c r="Z207" s="1128"/>
      <c r="AA207" s="1129"/>
      <c r="AB207" s="1129"/>
      <c r="AC207" s="1130"/>
      <c r="AD207" s="1130"/>
      <c r="AE207" s="1149"/>
      <c r="AF207" s="1147"/>
      <c r="AG207" s="1148"/>
      <c r="AH207" s="1148"/>
      <c r="AI207" s="1147"/>
      <c r="AJ207" s="1148"/>
      <c r="AK207" s="1148"/>
      <c r="AL207" s="845"/>
    </row>
    <row customHeight="1" ht="11.25">
      <c r="A208" s="0" t="s">
        <v>1113</v>
      </c>
      <c r="E208" s="101"/>
      <c r="F208" s="1121"/>
      <c r="G208" s="1122"/>
      <c r="H208" s="221" t="s">
        <v>101</v>
      </c>
      <c r="I208" s="1143"/>
      <c r="J208" s="366"/>
      <c r="K208" s="422"/>
      <c r="L208" s="214"/>
      <c r="M208" s="208"/>
      <c r="N208" s="1125"/>
      <c r="O208" s="1142"/>
      <c r="P208" s="1135"/>
      <c r="Q208" s="1968"/>
      <c r="R208" s="430"/>
      <c r="S208" s="1136"/>
      <c r="T208" s="430"/>
      <c r="U208" s="430"/>
      <c r="V208" s="430"/>
      <c r="W208" s="430"/>
      <c r="X208" s="430"/>
      <c r="Y208" s="430"/>
      <c r="AA208" s="1126">
        <v>1</v>
      </c>
      <c r="AB208" s="1137" t="s">
        <v>1165</v>
      </c>
      <c r="AC208" s="794">
        <v>6438.07</v>
      </c>
      <c r="AD208" s="1137" t="str">
        <f>AB208</f>
        <v>  Прибыль направляемая на инвестиции</v>
      </c>
      <c r="AE208" s="794">
        <v>0</v>
      </c>
      <c r="AF208" s="1147"/>
      <c r="AG208" s="1148"/>
      <c r="AH208" s="1148"/>
      <c r="AI208" s="1147"/>
      <c r="AJ208" s="1148"/>
      <c r="AK208" s="1148"/>
      <c r="AL208" s="845"/>
    </row>
    <row customHeight="1" ht="11.25">
      <c r="A209" s="0" t="s">
        <v>1113</v>
      </c>
      <c r="E209" s="101"/>
      <c r="F209" s="1121"/>
      <c r="G209" s="1122"/>
      <c r="H209" s="221" t="s">
        <v>101</v>
      </c>
      <c r="I209" s="1143"/>
      <c r="J209" s="366"/>
      <c r="K209" s="422"/>
      <c r="L209" s="214"/>
      <c r="M209" s="208"/>
      <c r="N209" s="1125"/>
      <c r="O209" s="1142"/>
      <c r="P209" s="1139"/>
      <c r="Q209" s="1968"/>
      <c r="R209" s="430"/>
      <c r="S209" s="1136"/>
      <c r="T209" s="430"/>
      <c r="U209" s="430"/>
      <c r="V209" s="430"/>
      <c r="W209" s="430"/>
      <c r="X209" s="430"/>
      <c r="Y209" s="430"/>
      <c r="Z209" s="1128"/>
      <c r="AA209" s="1129"/>
      <c r="AB209" s="167" t="s">
        <v>1158</v>
      </c>
      <c r="AC209" s="1130"/>
      <c r="AD209" s="1130"/>
      <c r="AE209" s="1150"/>
      <c r="AF209" s="1147"/>
      <c r="AG209" s="1148"/>
      <c r="AH209" s="1148"/>
      <c r="AI209" s="1147"/>
      <c r="AJ209" s="1148"/>
      <c r="AK209" s="1148"/>
      <c r="AL209" s="845"/>
    </row>
    <row customHeight="1" ht="11.25">
      <c r="A210" s="0" t="s">
        <v>1113</v>
      </c>
      <c r="E210" s="101"/>
      <c r="F210" s="1121"/>
      <c r="G210" s="1122"/>
      <c r="H210" s="221" t="s">
        <v>101</v>
      </c>
      <c r="I210" s="1143"/>
      <c r="J210" s="366"/>
      <c r="K210" s="422"/>
      <c r="L210" s="214"/>
      <c r="M210" s="208"/>
      <c r="N210" s="1128"/>
      <c r="O210" s="1129"/>
      <c r="P210" s="167" t="s">
        <v>1159</v>
      </c>
      <c r="Q210" s="1129"/>
      <c r="R210" s="1129"/>
      <c r="S210" s="1129"/>
      <c r="T210" s="1129"/>
      <c r="U210" s="1129"/>
      <c r="V210" s="1129"/>
      <c r="W210" s="1129"/>
      <c r="X210" s="1129"/>
      <c r="Y210" s="1129"/>
      <c r="Z210" s="1129"/>
      <c r="AA210" s="1129"/>
      <c r="AB210" s="1129"/>
      <c r="AC210" s="1129"/>
      <c r="AD210" s="1129"/>
      <c r="AE210" s="1151"/>
      <c r="AF210" s="1147"/>
      <c r="AG210" s="1148"/>
      <c r="AH210" s="1148"/>
      <c r="AI210" s="1147"/>
      <c r="AJ210" s="1148"/>
      <c r="AK210" s="1148"/>
      <c r="AL210" s="845"/>
    </row>
    <row customHeight="1" ht="11.25">
      <c r="A211" s="0" t="s">
        <v>1113</v>
      </c>
      <c r="B211" s="0" t="s">
        <v>1145</v>
      </c>
      <c r="E211" s="101"/>
      <c r="F211" s="1121"/>
      <c r="G211" s="821" t="s">
        <v>102</v>
      </c>
      <c r="H211" s="221" t="s">
        <v>90</v>
      </c>
      <c r="I211" s="1143" t="s">
        <v>1146</v>
      </c>
      <c r="J211" s="366" t="s">
        <v>1147</v>
      </c>
      <c r="K211" s="422" t="s">
        <v>1274</v>
      </c>
      <c r="L211" s="214" t="s">
        <v>19</v>
      </c>
      <c r="M211" s="208"/>
      <c r="N211" s="1144"/>
      <c r="O211" s="1145" t="s">
        <v>454</v>
      </c>
      <c r="P211" s="1146"/>
      <c r="Q211" s="1146"/>
      <c r="R211" s="1146"/>
      <c r="S211" s="1146"/>
      <c r="T211" s="1146"/>
      <c r="U211" s="1146"/>
      <c r="V211" s="1146"/>
      <c r="W211" s="1146"/>
      <c r="X211" s="1146"/>
      <c r="Y211" s="1146"/>
      <c r="Z211" s="1146"/>
      <c r="AA211" s="1146"/>
      <c r="AB211" s="1146"/>
      <c r="AC211" s="1146"/>
      <c r="AD211" s="1146"/>
      <c r="AE211" s="1146"/>
      <c r="AF211" s="1147">
        <v>1</v>
      </c>
      <c r="AG211" s="1148" t="s">
        <v>1149</v>
      </c>
      <c r="AH211" s="1148" t="s">
        <v>1249</v>
      </c>
      <c r="AI211" s="1147">
        <v>2</v>
      </c>
      <c r="AJ211" s="1148" t="s">
        <v>1149</v>
      </c>
      <c r="AK211" s="1148" t="s">
        <v>1164</v>
      </c>
      <c r="AL211" s="845"/>
    </row>
    <row customHeight="1" ht="11.25">
      <c r="A212" s="0" t="s">
        <v>1113</v>
      </c>
      <c r="E212" s="101"/>
      <c r="F212" s="1121"/>
      <c r="G212" s="1122"/>
      <c r="H212" s="221" t="s">
        <v>89</v>
      </c>
      <c r="I212" s="1143"/>
      <c r="J212" s="366"/>
      <c r="K212" s="422"/>
      <c r="L212" s="214"/>
      <c r="M212" s="208"/>
      <c r="N212" s="1125"/>
      <c r="O212" s="1142">
        <v>1</v>
      </c>
      <c r="P212" s="1127" t="s">
        <v>61</v>
      </c>
      <c r="Q212" s="1968" t="s">
        <v>1275</v>
      </c>
      <c r="R212" s="1969" t="s">
        <v>1152</v>
      </c>
      <c r="S212" s="1969" t="s">
        <v>110</v>
      </c>
      <c r="T212" s="1969" t="s">
        <v>110</v>
      </c>
      <c r="U212" s="1969" t="s">
        <v>111</v>
      </c>
      <c r="V212" s="1969" t="s">
        <v>1276</v>
      </c>
      <c r="W212" s="1969" t="s">
        <v>1277</v>
      </c>
      <c r="X212" s="1969" t="s">
        <v>1155</v>
      </c>
      <c r="Y212" s="1969" t="s">
        <v>1155</v>
      </c>
      <c r="Z212" s="1128"/>
      <c r="AA212" s="1129"/>
      <c r="AB212" s="1129"/>
      <c r="AC212" s="1130"/>
      <c r="AD212" s="1130"/>
      <c r="AE212" s="1149"/>
      <c r="AF212" s="1147"/>
      <c r="AG212" s="1148"/>
      <c r="AH212" s="1148"/>
      <c r="AI212" s="1147"/>
      <c r="AJ212" s="1148"/>
      <c r="AK212" s="1148"/>
      <c r="AL212" s="845"/>
    </row>
    <row customHeight="1" ht="11.25">
      <c r="A213" s="0" t="s">
        <v>1113</v>
      </c>
      <c r="E213" s="101"/>
      <c r="F213" s="1121"/>
      <c r="G213" s="1122"/>
      <c r="H213" s="221" t="s">
        <v>89</v>
      </c>
      <c r="I213" s="1143"/>
      <c r="J213" s="366"/>
      <c r="K213" s="422"/>
      <c r="L213" s="214"/>
      <c r="M213" s="208"/>
      <c r="N213" s="1125"/>
      <c r="O213" s="1142"/>
      <c r="P213" s="1135"/>
      <c r="Q213" s="1968"/>
      <c r="R213" s="430"/>
      <c r="S213" s="1136"/>
      <c r="T213" s="430"/>
      <c r="U213" s="430"/>
      <c r="V213" s="430"/>
      <c r="W213" s="430"/>
      <c r="X213" s="430"/>
      <c r="Y213" s="430"/>
      <c r="AA213" s="1126">
        <v>1</v>
      </c>
      <c r="AB213" s="1137" t="s">
        <v>1229</v>
      </c>
      <c r="AC213" s="794">
        <v>15286.5</v>
      </c>
      <c r="AD213" s="1137" t="str">
        <f>AB213</f>
        <v>  Доход от взимания платы за негативное воздействие на работу централизованной системы водоотведения</v>
      </c>
      <c r="AE213" s="794">
        <v>0</v>
      </c>
      <c r="AF213" s="1147"/>
      <c r="AG213" s="1148"/>
      <c r="AH213" s="1148"/>
      <c r="AI213" s="1147"/>
      <c r="AJ213" s="1148"/>
      <c r="AK213" s="1148"/>
      <c r="AL213" s="845"/>
    </row>
    <row customHeight="1" ht="11.25">
      <c r="A214" s="0" t="s">
        <v>1113</v>
      </c>
      <c r="E214" s="101"/>
      <c r="F214" s="1121"/>
      <c r="G214" s="1122"/>
      <c r="H214" s="221" t="s">
        <v>89</v>
      </c>
      <c r="I214" s="1143"/>
      <c r="J214" s="366"/>
      <c r="K214" s="422"/>
      <c r="L214" s="214"/>
      <c r="M214" s="208"/>
      <c r="N214" s="1125"/>
      <c r="O214" s="1142"/>
      <c r="P214" s="1139"/>
      <c r="Q214" s="1968"/>
      <c r="R214" s="430"/>
      <c r="S214" s="1136"/>
      <c r="T214" s="430"/>
      <c r="U214" s="430"/>
      <c r="V214" s="430"/>
      <c r="W214" s="430"/>
      <c r="X214" s="430"/>
      <c r="Y214" s="430"/>
      <c r="Z214" s="1128"/>
      <c r="AA214" s="1129"/>
      <c r="AB214" s="167" t="s">
        <v>1158</v>
      </c>
      <c r="AC214" s="1130"/>
      <c r="AD214" s="1130"/>
      <c r="AE214" s="1150"/>
      <c r="AF214" s="1147"/>
      <c r="AG214" s="1148"/>
      <c r="AH214" s="1148"/>
      <c r="AI214" s="1147"/>
      <c r="AJ214" s="1148"/>
      <c r="AK214" s="1148"/>
      <c r="AL214" s="845"/>
    </row>
    <row customHeight="1" ht="11.25">
      <c r="A215" s="0" t="s">
        <v>1113</v>
      </c>
      <c r="E215" s="101"/>
      <c r="F215" s="1121"/>
      <c r="G215" s="1122"/>
      <c r="H215" s="221" t="s">
        <v>89</v>
      </c>
      <c r="I215" s="1143"/>
      <c r="J215" s="366"/>
      <c r="K215" s="422"/>
      <c r="L215" s="214"/>
      <c r="M215" s="208"/>
      <c r="N215" s="1128"/>
      <c r="O215" s="1129"/>
      <c r="P215" s="167" t="s">
        <v>1159</v>
      </c>
      <c r="Q215" s="1129"/>
      <c r="R215" s="1129"/>
      <c r="S215" s="1129"/>
      <c r="T215" s="1129"/>
      <c r="U215" s="1129"/>
      <c r="V215" s="1129"/>
      <c r="W215" s="1129"/>
      <c r="X215" s="1129"/>
      <c r="Y215" s="1129"/>
      <c r="Z215" s="1129"/>
      <c r="AA215" s="1129"/>
      <c r="AB215" s="1129"/>
      <c r="AC215" s="1129"/>
      <c r="AD215" s="1129"/>
      <c r="AE215" s="1151"/>
      <c r="AF215" s="1147"/>
      <c r="AG215" s="1148"/>
      <c r="AH215" s="1148"/>
      <c r="AI215" s="1147"/>
      <c r="AJ215" s="1148"/>
      <c r="AK215" s="1148"/>
      <c r="AL215" s="845"/>
    </row>
    <row customHeight="1" ht="11.25">
      <c r="A216" s="0" t="s">
        <v>1113</v>
      </c>
      <c r="B216" s="0" t="s">
        <v>1145</v>
      </c>
      <c r="E216" s="101"/>
      <c r="F216" s="1121"/>
      <c r="G216" s="821" t="s">
        <v>102</v>
      </c>
      <c r="H216" s="221" t="s">
        <v>109</v>
      </c>
      <c r="I216" s="1143" t="s">
        <v>1146</v>
      </c>
      <c r="J216" s="366" t="s">
        <v>1147</v>
      </c>
      <c r="K216" s="422" t="s">
        <v>1278</v>
      </c>
      <c r="L216" s="214" t="s">
        <v>19</v>
      </c>
      <c r="M216" s="208"/>
      <c r="N216" s="1144"/>
      <c r="O216" s="1145" t="s">
        <v>454</v>
      </c>
      <c r="P216" s="1146"/>
      <c r="Q216" s="1146"/>
      <c r="R216" s="1146"/>
      <c r="S216" s="1146"/>
      <c r="T216" s="1146"/>
      <c r="U216" s="1146"/>
      <c r="V216" s="1146"/>
      <c r="W216" s="1146"/>
      <c r="X216" s="1146"/>
      <c r="Y216" s="1146"/>
      <c r="Z216" s="1146"/>
      <c r="AA216" s="1146"/>
      <c r="AB216" s="1146"/>
      <c r="AC216" s="1146"/>
      <c r="AD216" s="1146"/>
      <c r="AE216" s="1146"/>
      <c r="AF216" s="1147">
        <v>1</v>
      </c>
      <c r="AG216" s="1148" t="s">
        <v>1149</v>
      </c>
      <c r="AH216" s="1148" t="s">
        <v>1249</v>
      </c>
      <c r="AI216" s="1147">
        <v>2</v>
      </c>
      <c r="AJ216" s="1148" t="s">
        <v>1149</v>
      </c>
      <c r="AK216" s="1148" t="s">
        <v>1164</v>
      </c>
      <c r="AL216" s="845"/>
    </row>
    <row customHeight="1" ht="11.25">
      <c r="A217" s="0" t="s">
        <v>1113</v>
      </c>
      <c r="E217" s="101"/>
      <c r="F217" s="1121"/>
      <c r="G217" s="1122"/>
      <c r="H217" s="221" t="s">
        <v>90</v>
      </c>
      <c r="I217" s="1143"/>
      <c r="J217" s="366"/>
      <c r="K217" s="422"/>
      <c r="L217" s="214"/>
      <c r="M217" s="208"/>
      <c r="N217" s="1125"/>
      <c r="O217" s="1142">
        <v>1</v>
      </c>
      <c r="P217" s="1127" t="s">
        <v>61</v>
      </c>
      <c r="Q217" s="1968" t="s">
        <v>1279</v>
      </c>
      <c r="R217" s="1969" t="s">
        <v>1213</v>
      </c>
      <c r="S217" s="1969" t="s">
        <v>110</v>
      </c>
      <c r="T217" s="1969" t="s">
        <v>110</v>
      </c>
      <c r="U217" s="1969" t="s">
        <v>111</v>
      </c>
      <c r="V217" s="1969" t="s">
        <v>1240</v>
      </c>
      <c r="W217" s="1969" t="s">
        <v>1241</v>
      </c>
      <c r="X217" s="1969" t="s">
        <v>1280</v>
      </c>
      <c r="Y217" s="1969" t="s">
        <v>1155</v>
      </c>
      <c r="Z217" s="1128"/>
      <c r="AA217" s="1129"/>
      <c r="AB217" s="1129"/>
      <c r="AC217" s="1130"/>
      <c r="AD217" s="1130"/>
      <c r="AE217" s="1149"/>
      <c r="AF217" s="1147"/>
      <c r="AG217" s="1148"/>
      <c r="AH217" s="1148"/>
      <c r="AI217" s="1147"/>
      <c r="AJ217" s="1148"/>
      <c r="AK217" s="1148"/>
      <c r="AL217" s="845"/>
    </row>
    <row customHeight="1" ht="11.25">
      <c r="A218" s="0" t="s">
        <v>1113</v>
      </c>
      <c r="E218" s="101"/>
      <c r="F218" s="1121"/>
      <c r="G218" s="1122"/>
      <c r="H218" s="221" t="s">
        <v>90</v>
      </c>
      <c r="I218" s="1143"/>
      <c r="J218" s="366"/>
      <c r="K218" s="422"/>
      <c r="L218" s="214"/>
      <c r="M218" s="208"/>
      <c r="N218" s="1125"/>
      <c r="O218" s="1142"/>
      <c r="P218" s="1135"/>
      <c r="Q218" s="1968"/>
      <c r="R218" s="430"/>
      <c r="S218" s="1136"/>
      <c r="T218" s="430"/>
      <c r="U218" s="430"/>
      <c r="V218" s="430"/>
      <c r="W218" s="430"/>
      <c r="X218" s="430"/>
      <c r="Y218" s="430"/>
      <c r="AA218" s="1126">
        <v>1</v>
      </c>
      <c r="AB218" s="1137" t="s">
        <v>1229</v>
      </c>
      <c r="AC218" s="794">
        <v>2991.89</v>
      </c>
      <c r="AD218" s="1137" t="str">
        <f>AB218</f>
        <v>  Доход от взимания платы за негативное воздействие на работу централизованной системы водоотведения</v>
      </c>
      <c r="AE218" s="794">
        <v>0</v>
      </c>
      <c r="AF218" s="1147"/>
      <c r="AG218" s="1148"/>
      <c r="AH218" s="1148"/>
      <c r="AI218" s="1147"/>
      <c r="AJ218" s="1148"/>
      <c r="AK218" s="1148"/>
      <c r="AL218" s="845"/>
    </row>
    <row customHeight="1" ht="11.25">
      <c r="A219" s="0" t="s">
        <v>1113</v>
      </c>
      <c r="E219" s="101"/>
      <c r="F219" s="1121"/>
      <c r="G219" s="1122"/>
      <c r="H219" s="221" t="s">
        <v>90</v>
      </c>
      <c r="I219" s="1143"/>
      <c r="J219" s="366"/>
      <c r="K219" s="422"/>
      <c r="L219" s="214"/>
      <c r="M219" s="208"/>
      <c r="N219" s="1125"/>
      <c r="O219" s="1142"/>
      <c r="P219" s="1139"/>
      <c r="Q219" s="1968"/>
      <c r="R219" s="430"/>
      <c r="S219" s="1136"/>
      <c r="T219" s="430"/>
      <c r="U219" s="430"/>
      <c r="V219" s="430"/>
      <c r="W219" s="430"/>
      <c r="X219" s="430"/>
      <c r="Y219" s="430"/>
      <c r="Z219" s="1128"/>
      <c r="AA219" s="1129"/>
      <c r="AB219" s="167" t="s">
        <v>1158</v>
      </c>
      <c r="AC219" s="1130"/>
      <c r="AD219" s="1130"/>
      <c r="AE219" s="1150"/>
      <c r="AF219" s="1147"/>
      <c r="AG219" s="1148"/>
      <c r="AH219" s="1148"/>
      <c r="AI219" s="1147"/>
      <c r="AJ219" s="1148"/>
      <c r="AK219" s="1148"/>
      <c r="AL219" s="845"/>
    </row>
    <row customHeight="1" ht="11.25">
      <c r="A220" s="0" t="s">
        <v>1113</v>
      </c>
      <c r="E220" s="101"/>
      <c r="F220" s="1121"/>
      <c r="G220" s="1122"/>
      <c r="H220" s="221" t="s">
        <v>90</v>
      </c>
      <c r="I220" s="1143"/>
      <c r="J220" s="366"/>
      <c r="K220" s="422"/>
      <c r="L220" s="214"/>
      <c r="M220" s="208"/>
      <c r="N220" s="1128"/>
      <c r="O220" s="1129"/>
      <c r="P220" s="167" t="s">
        <v>1159</v>
      </c>
      <c r="Q220" s="1129"/>
      <c r="R220" s="1129"/>
      <c r="S220" s="1129"/>
      <c r="T220" s="1129"/>
      <c r="U220" s="1129"/>
      <c r="V220" s="1129"/>
      <c r="W220" s="1129"/>
      <c r="X220" s="1129"/>
      <c r="Y220" s="1129"/>
      <c r="Z220" s="1129"/>
      <c r="AA220" s="1129"/>
      <c r="AB220" s="1129"/>
      <c r="AC220" s="1129"/>
      <c r="AD220" s="1129"/>
      <c r="AE220" s="1151"/>
      <c r="AF220" s="1147"/>
      <c r="AG220" s="1148"/>
      <c r="AH220" s="1148"/>
      <c r="AI220" s="1147"/>
      <c r="AJ220" s="1148"/>
      <c r="AK220" s="1148"/>
      <c r="AL220" s="845"/>
    </row>
    <row customHeight="1" ht="11.25">
      <c r="A221" s="0" t="s">
        <v>1113</v>
      </c>
      <c r="B221" s="0" t="s">
        <v>1145</v>
      </c>
      <c r="E221" s="101"/>
      <c r="F221" s="1121"/>
      <c r="G221" s="821" t="s">
        <v>102</v>
      </c>
      <c r="H221" s="221" t="s">
        <v>91</v>
      </c>
      <c r="I221" s="1143" t="s">
        <v>1146</v>
      </c>
      <c r="J221" s="366" t="s">
        <v>1147</v>
      </c>
      <c r="K221" s="422" t="s">
        <v>1281</v>
      </c>
      <c r="L221" s="214" t="s">
        <v>19</v>
      </c>
      <c r="M221" s="208"/>
      <c r="N221" s="1144"/>
      <c r="O221" s="1145" t="s">
        <v>454</v>
      </c>
      <c r="P221" s="1146"/>
      <c r="Q221" s="1146"/>
      <c r="R221" s="1146"/>
      <c r="S221" s="1146"/>
      <c r="T221" s="1146"/>
      <c r="U221" s="1146"/>
      <c r="V221" s="1146"/>
      <c r="W221" s="1146"/>
      <c r="X221" s="1146"/>
      <c r="Y221" s="1146"/>
      <c r="Z221" s="1146"/>
      <c r="AA221" s="1146"/>
      <c r="AB221" s="1146"/>
      <c r="AC221" s="1146"/>
      <c r="AD221" s="1146"/>
      <c r="AE221" s="1146"/>
      <c r="AF221" s="1147">
        <v>1</v>
      </c>
      <c r="AG221" s="1148" t="s">
        <v>1149</v>
      </c>
      <c r="AH221" s="1148" t="s">
        <v>1249</v>
      </c>
      <c r="AI221" s="1147">
        <v>1</v>
      </c>
      <c r="AJ221" s="1148" t="s">
        <v>1149</v>
      </c>
      <c r="AK221" s="1148" t="s">
        <v>1249</v>
      </c>
      <c r="AL221" s="845"/>
    </row>
    <row customHeight="1" ht="11.25">
      <c r="A222" s="0" t="s">
        <v>1113</v>
      </c>
      <c r="E222" s="101"/>
      <c r="F222" s="1121"/>
      <c r="G222" s="1122"/>
      <c r="H222" s="221" t="s">
        <v>109</v>
      </c>
      <c r="I222" s="1143"/>
      <c r="J222" s="366"/>
      <c r="K222" s="422"/>
      <c r="L222" s="214"/>
      <c r="M222" s="208"/>
      <c r="N222" s="1125"/>
      <c r="O222" s="1142">
        <v>1</v>
      </c>
      <c r="P222" s="1127" t="s">
        <v>61</v>
      </c>
      <c r="Q222" s="1968" t="s">
        <v>1282</v>
      </c>
      <c r="R222" s="1969" t="s">
        <v>1283</v>
      </c>
      <c r="S222" s="1969" t="s">
        <v>105</v>
      </c>
      <c r="T222" s="1969" t="s">
        <v>105</v>
      </c>
      <c r="U222" s="1969" t="s">
        <v>106</v>
      </c>
      <c r="V222" s="1969" t="s">
        <v>1284</v>
      </c>
      <c r="W222" s="1969" t="s">
        <v>1285</v>
      </c>
      <c r="X222" s="1969" t="s">
        <v>1286</v>
      </c>
      <c r="Y222" s="1969" t="s">
        <v>1155</v>
      </c>
      <c r="Z222" s="1128"/>
      <c r="AA222" s="1129"/>
      <c r="AB222" s="1129"/>
      <c r="AC222" s="1130"/>
      <c r="AD222" s="1130"/>
      <c r="AE222" s="1149"/>
      <c r="AF222" s="1147"/>
      <c r="AG222" s="1148"/>
      <c r="AH222" s="1148"/>
      <c r="AI222" s="1147"/>
      <c r="AJ222" s="1148"/>
      <c r="AK222" s="1148"/>
      <c r="AL222" s="845"/>
    </row>
    <row customHeight="1" ht="11.25">
      <c r="A223" s="0" t="s">
        <v>1113</v>
      </c>
      <c r="E223" s="101"/>
      <c r="F223" s="1121"/>
      <c r="G223" s="1122"/>
      <c r="H223" s="221" t="s">
        <v>109</v>
      </c>
      <c r="I223" s="1143"/>
      <c r="J223" s="366"/>
      <c r="K223" s="422"/>
      <c r="L223" s="214"/>
      <c r="M223" s="208"/>
      <c r="N223" s="1125"/>
      <c r="O223" s="1142"/>
      <c r="P223" s="1135"/>
      <c r="Q223" s="1968"/>
      <c r="R223" s="430"/>
      <c r="S223" s="1136"/>
      <c r="T223" s="430"/>
      <c r="U223" s="430"/>
      <c r="V223" s="430"/>
      <c r="W223" s="430"/>
      <c r="X223" s="430"/>
      <c r="Y223" s="430"/>
      <c r="AA223" s="1126">
        <v>1</v>
      </c>
      <c r="AB223" s="1137" t="s">
        <v>1229</v>
      </c>
      <c r="AC223" s="794">
        <v>2891.73</v>
      </c>
      <c r="AD223" s="1137" t="str">
        <f>AB223</f>
        <v>  Доход от взимания платы за негативное воздействие на работу централизованной системы водоотведения</v>
      </c>
      <c r="AE223" s="794">
        <v>2660.73</v>
      </c>
      <c r="AF223" s="1147"/>
      <c r="AG223" s="1148"/>
      <c r="AH223" s="1148"/>
      <c r="AI223" s="1147"/>
      <c r="AJ223" s="1148"/>
      <c r="AK223" s="1148"/>
      <c r="AL223" s="845"/>
    </row>
    <row customHeight="1" ht="11.25">
      <c r="A224" s="0" t="s">
        <v>1113</v>
      </c>
      <c r="E224" s="101"/>
      <c r="F224" s="1121"/>
      <c r="G224" s="1122"/>
      <c r="H224" s="221" t="s">
        <v>109</v>
      </c>
      <c r="I224" s="1143"/>
      <c r="J224" s="366"/>
      <c r="K224" s="422"/>
      <c r="L224" s="214"/>
      <c r="M224" s="208"/>
      <c r="N224" s="1125"/>
      <c r="O224" s="1142"/>
      <c r="P224" s="1139"/>
      <c r="Q224" s="1968"/>
      <c r="R224" s="430"/>
      <c r="S224" s="1136"/>
      <c r="T224" s="430"/>
      <c r="U224" s="430"/>
      <c r="V224" s="430"/>
      <c r="W224" s="430"/>
      <c r="X224" s="430"/>
      <c r="Y224" s="430"/>
      <c r="Z224" s="1128"/>
      <c r="AA224" s="1129"/>
      <c r="AB224" s="167" t="s">
        <v>1158</v>
      </c>
      <c r="AC224" s="1130"/>
      <c r="AD224" s="1130"/>
      <c r="AE224" s="1150"/>
      <c r="AF224" s="1147"/>
      <c r="AG224" s="1148"/>
      <c r="AH224" s="1148"/>
      <c r="AI224" s="1147"/>
      <c r="AJ224" s="1148"/>
      <c r="AK224" s="1148"/>
      <c r="AL224" s="845"/>
    </row>
    <row customHeight="1" ht="11.25">
      <c r="A225" s="0" t="s">
        <v>1113</v>
      </c>
      <c r="E225" s="101"/>
      <c r="F225" s="1121"/>
      <c r="G225" s="1122"/>
      <c r="H225" s="221" t="s">
        <v>109</v>
      </c>
      <c r="I225" s="1143"/>
      <c r="J225" s="366"/>
      <c r="K225" s="422"/>
      <c r="L225" s="214"/>
      <c r="M225" s="208"/>
      <c r="N225" s="1128"/>
      <c r="O225" s="1129"/>
      <c r="P225" s="167" t="s">
        <v>1159</v>
      </c>
      <c r="Q225" s="1129"/>
      <c r="R225" s="1129"/>
      <c r="S225" s="1129"/>
      <c r="T225" s="1129"/>
      <c r="U225" s="1129"/>
      <c r="V225" s="1129"/>
      <c r="W225" s="1129"/>
      <c r="X225" s="1129"/>
      <c r="Y225" s="1129"/>
      <c r="Z225" s="1129"/>
      <c r="AA225" s="1129"/>
      <c r="AB225" s="1129"/>
      <c r="AC225" s="1129"/>
      <c r="AD225" s="1129"/>
      <c r="AE225" s="1151"/>
      <c r="AF225" s="1147"/>
      <c r="AG225" s="1148"/>
      <c r="AH225" s="1148"/>
      <c r="AI225" s="1147"/>
      <c r="AJ225" s="1148"/>
      <c r="AK225" s="1148"/>
      <c r="AL225" s="845"/>
    </row>
    <row customHeight="1" ht="11.25">
      <c r="A226" s="0" t="s">
        <v>1113</v>
      </c>
      <c r="B226" s="0" t="s">
        <v>1145</v>
      </c>
      <c r="E226" s="101"/>
      <c r="F226" s="1121"/>
      <c r="G226" s="821" t="s">
        <v>102</v>
      </c>
      <c r="H226" s="221" t="s">
        <v>92</v>
      </c>
      <c r="I226" s="1143" t="s">
        <v>1146</v>
      </c>
      <c r="J226" s="366" t="s">
        <v>1147</v>
      </c>
      <c r="K226" s="422" t="s">
        <v>1287</v>
      </c>
      <c r="L226" s="214" t="s">
        <v>19</v>
      </c>
      <c r="M226" s="208"/>
      <c r="N226" s="1144"/>
      <c r="O226" s="1145" t="s">
        <v>454</v>
      </c>
      <c r="P226" s="1146"/>
      <c r="Q226" s="1146"/>
      <c r="R226" s="1146"/>
      <c r="S226" s="1146"/>
      <c r="T226" s="1146"/>
      <c r="U226" s="1146"/>
      <c r="V226" s="1146"/>
      <c r="W226" s="1146"/>
      <c r="X226" s="1146"/>
      <c r="Y226" s="1146"/>
      <c r="Z226" s="1146"/>
      <c r="AA226" s="1146"/>
      <c r="AB226" s="1146"/>
      <c r="AC226" s="1146"/>
      <c r="AD226" s="1146"/>
      <c r="AE226" s="1146"/>
      <c r="AF226" s="1147">
        <v>1</v>
      </c>
      <c r="AG226" s="1148" t="s">
        <v>1149</v>
      </c>
      <c r="AH226" s="1148" t="s">
        <v>1249</v>
      </c>
      <c r="AI226" s="1147">
        <v>1</v>
      </c>
      <c r="AJ226" s="1148" t="s">
        <v>1149</v>
      </c>
      <c r="AK226" s="1148" t="s">
        <v>1249</v>
      </c>
      <c r="AL226" s="845"/>
    </row>
    <row customHeight="1" ht="11.25">
      <c r="A227" s="0" t="s">
        <v>1113</v>
      </c>
      <c r="E227" s="101"/>
      <c r="F227" s="1121"/>
      <c r="G227" s="1122"/>
      <c r="H227" s="221" t="s">
        <v>91</v>
      </c>
      <c r="I227" s="1143"/>
      <c r="J227" s="366"/>
      <c r="K227" s="422"/>
      <c r="L227" s="214"/>
      <c r="M227" s="208"/>
      <c r="N227" s="1125"/>
      <c r="O227" s="1142">
        <v>1</v>
      </c>
      <c r="P227" s="1127" t="s">
        <v>61</v>
      </c>
      <c r="Q227" s="1968" t="s">
        <v>1212</v>
      </c>
      <c r="R227" s="1969" t="s">
        <v>1213</v>
      </c>
      <c r="S227" s="1969" t="s">
        <v>1206</v>
      </c>
      <c r="T227" s="1969" t="s">
        <v>1206</v>
      </c>
      <c r="U227" s="1969" t="s">
        <v>1207</v>
      </c>
      <c r="V227" s="1969" t="s">
        <v>1214</v>
      </c>
      <c r="W227" s="1969" t="s">
        <v>1215</v>
      </c>
      <c r="X227" s="1969" t="s">
        <v>1216</v>
      </c>
      <c r="Y227" s="1969" t="s">
        <v>1155</v>
      </c>
      <c r="Z227" s="1128"/>
      <c r="AA227" s="1129"/>
      <c r="AB227" s="1129"/>
      <c r="AC227" s="1130"/>
      <c r="AD227" s="1130"/>
      <c r="AE227" s="1149"/>
      <c r="AF227" s="1147"/>
      <c r="AG227" s="1148"/>
      <c r="AH227" s="1148"/>
      <c r="AI227" s="1147"/>
      <c r="AJ227" s="1148"/>
      <c r="AK227" s="1148"/>
      <c r="AL227" s="845"/>
    </row>
    <row customHeight="1" ht="11.25">
      <c r="A228" s="0" t="s">
        <v>1113</v>
      </c>
      <c r="E228" s="101"/>
      <c r="F228" s="1121"/>
      <c r="G228" s="1122"/>
      <c r="H228" s="221" t="s">
        <v>91</v>
      </c>
      <c r="I228" s="1143"/>
      <c r="J228" s="366"/>
      <c r="K228" s="422"/>
      <c r="L228" s="214"/>
      <c r="M228" s="208"/>
      <c r="N228" s="1125"/>
      <c r="O228" s="1142"/>
      <c r="P228" s="1135"/>
      <c r="Q228" s="1968"/>
      <c r="R228" s="430"/>
      <c r="S228" s="1136"/>
      <c r="T228" s="430"/>
      <c r="U228" s="430"/>
      <c r="V228" s="430"/>
      <c r="W228" s="430"/>
      <c r="X228" s="430"/>
      <c r="Y228" s="430"/>
      <c r="AA228" s="1126">
        <v>1</v>
      </c>
      <c r="AB228" s="1137" t="s">
        <v>1229</v>
      </c>
      <c r="AC228" s="794">
        <v>282.36</v>
      </c>
      <c r="AD228" s="1137" t="str">
        <f>AB228</f>
        <v>  Доход от взимания платы за негативное воздействие на работу централизованной системы водоотведения</v>
      </c>
      <c r="AE228" s="794">
        <v>268.454</v>
      </c>
      <c r="AF228" s="1147"/>
      <c r="AG228" s="1148"/>
      <c r="AH228" s="1148"/>
      <c r="AI228" s="1147"/>
      <c r="AJ228" s="1148"/>
      <c r="AK228" s="1148"/>
      <c r="AL228" s="845"/>
    </row>
    <row customHeight="1" ht="11.25">
      <c r="A229" s="0" t="s">
        <v>1113</v>
      </c>
      <c r="E229" s="101"/>
      <c r="F229" s="1121"/>
      <c r="G229" s="1122"/>
      <c r="H229" s="221" t="s">
        <v>91</v>
      </c>
      <c r="I229" s="1143"/>
      <c r="J229" s="366"/>
      <c r="K229" s="422"/>
      <c r="L229" s="214"/>
      <c r="M229" s="208"/>
      <c r="N229" s="1125"/>
      <c r="O229" s="1142"/>
      <c r="P229" s="1139"/>
      <c r="Q229" s="1968"/>
      <c r="R229" s="430"/>
      <c r="S229" s="1136"/>
      <c r="T229" s="430"/>
      <c r="U229" s="430"/>
      <c r="V229" s="430"/>
      <c r="W229" s="430"/>
      <c r="X229" s="430"/>
      <c r="Y229" s="430"/>
      <c r="Z229" s="1128"/>
      <c r="AA229" s="1129"/>
      <c r="AB229" s="167" t="s">
        <v>1158</v>
      </c>
      <c r="AC229" s="1130"/>
      <c r="AD229" s="1130"/>
      <c r="AE229" s="1150"/>
      <c r="AF229" s="1147"/>
      <c r="AG229" s="1148"/>
      <c r="AH229" s="1148"/>
      <c r="AI229" s="1147"/>
      <c r="AJ229" s="1148"/>
      <c r="AK229" s="1148"/>
      <c r="AL229" s="845"/>
    </row>
    <row customHeight="1" ht="11.25">
      <c r="A230" s="0" t="s">
        <v>1113</v>
      </c>
      <c r="E230" s="101"/>
      <c r="F230" s="1121"/>
      <c r="G230" s="1122"/>
      <c r="H230" s="221" t="s">
        <v>91</v>
      </c>
      <c r="I230" s="1143"/>
      <c r="J230" s="366"/>
      <c r="K230" s="422"/>
      <c r="L230" s="214"/>
      <c r="M230" s="208"/>
      <c r="N230" s="1128"/>
      <c r="O230" s="1129"/>
      <c r="P230" s="167" t="s">
        <v>1159</v>
      </c>
      <c r="Q230" s="1129"/>
      <c r="R230" s="1129"/>
      <c r="S230" s="1129"/>
      <c r="T230" s="1129"/>
      <c r="U230" s="1129"/>
      <c r="V230" s="1129"/>
      <c r="W230" s="1129"/>
      <c r="X230" s="1129"/>
      <c r="Y230" s="1129"/>
      <c r="Z230" s="1129"/>
      <c r="AA230" s="1129"/>
      <c r="AB230" s="1129"/>
      <c r="AC230" s="1129"/>
      <c r="AD230" s="1129"/>
      <c r="AE230" s="1151"/>
      <c r="AF230" s="1147"/>
      <c r="AG230" s="1148"/>
      <c r="AH230" s="1148"/>
      <c r="AI230" s="1147"/>
      <c r="AJ230" s="1148"/>
      <c r="AK230" s="1148"/>
      <c r="AL230" s="845"/>
    </row>
    <row customHeight="1" ht="11.25">
      <c r="A231" s="0" t="s">
        <v>1113</v>
      </c>
      <c r="B231" s="0" t="s">
        <v>1145</v>
      </c>
      <c r="E231" s="101"/>
      <c r="F231" s="1121"/>
      <c r="G231" s="821" t="s">
        <v>102</v>
      </c>
      <c r="H231" s="221" t="s">
        <v>118</v>
      </c>
      <c r="I231" s="1143" t="s">
        <v>1146</v>
      </c>
      <c r="J231" s="366" t="s">
        <v>1147</v>
      </c>
      <c r="K231" s="422" t="s">
        <v>1288</v>
      </c>
      <c r="L231" s="214" t="s">
        <v>19</v>
      </c>
      <c r="M231" s="208"/>
      <c r="N231" s="1144"/>
      <c r="O231" s="1145" t="s">
        <v>454</v>
      </c>
      <c r="P231" s="1146"/>
      <c r="Q231" s="1146"/>
      <c r="R231" s="1146"/>
      <c r="S231" s="1146"/>
      <c r="T231" s="1146"/>
      <c r="U231" s="1146"/>
      <c r="V231" s="1146"/>
      <c r="W231" s="1146"/>
      <c r="X231" s="1146"/>
      <c r="Y231" s="1146"/>
      <c r="Z231" s="1146"/>
      <c r="AA231" s="1146"/>
      <c r="AB231" s="1146"/>
      <c r="AC231" s="1146"/>
      <c r="AD231" s="1146"/>
      <c r="AE231" s="1146"/>
      <c r="AF231" s="1147">
        <v>1</v>
      </c>
      <c r="AG231" s="1148" t="s">
        <v>1149</v>
      </c>
      <c r="AH231" s="1148" t="s">
        <v>1249</v>
      </c>
      <c r="AI231" s="1147">
        <v>2</v>
      </c>
      <c r="AJ231" s="1148" t="s">
        <v>1149</v>
      </c>
      <c r="AK231" s="1148" t="s">
        <v>1164</v>
      </c>
      <c r="AL231" s="845"/>
    </row>
    <row customHeight="1" ht="11.25">
      <c r="A232" s="0" t="s">
        <v>1113</v>
      </c>
      <c r="E232" s="101"/>
      <c r="F232" s="1121"/>
      <c r="G232" s="1122"/>
      <c r="H232" s="221" t="s">
        <v>92</v>
      </c>
      <c r="I232" s="1143"/>
      <c r="J232" s="366"/>
      <c r="K232" s="422"/>
      <c r="L232" s="214"/>
      <c r="M232" s="208"/>
      <c r="N232" s="1125"/>
      <c r="O232" s="1142">
        <v>1</v>
      </c>
      <c r="P232" s="1127" t="s">
        <v>61</v>
      </c>
      <c r="Q232" s="1968" t="s">
        <v>1268</v>
      </c>
      <c r="R232" s="1969" t="s">
        <v>1213</v>
      </c>
      <c r="S232" s="1969" t="s">
        <v>1269</v>
      </c>
      <c r="T232" s="1969" t="s">
        <v>1269</v>
      </c>
      <c r="U232" s="1969" t="s">
        <v>1270</v>
      </c>
      <c r="V232" s="1969" t="s">
        <v>1271</v>
      </c>
      <c r="W232" s="1969" t="s">
        <v>1272</v>
      </c>
      <c r="X232" s="1969" t="s">
        <v>1273</v>
      </c>
      <c r="Y232" s="1969" t="s">
        <v>1155</v>
      </c>
      <c r="Z232" s="1128"/>
      <c r="AA232" s="1129"/>
      <c r="AB232" s="1129"/>
      <c r="AC232" s="1130"/>
      <c r="AD232" s="1130"/>
      <c r="AE232" s="1149"/>
      <c r="AF232" s="1147"/>
      <c r="AG232" s="1148"/>
      <c r="AH232" s="1148"/>
      <c r="AI232" s="1147"/>
      <c r="AJ232" s="1148"/>
      <c r="AK232" s="1148"/>
      <c r="AL232" s="845"/>
    </row>
    <row customHeight="1" ht="11.25">
      <c r="A233" s="0" t="s">
        <v>1113</v>
      </c>
      <c r="E233" s="101"/>
      <c r="F233" s="1121"/>
      <c r="G233" s="1122"/>
      <c r="H233" s="221" t="s">
        <v>92</v>
      </c>
      <c r="I233" s="1143"/>
      <c r="J233" s="366"/>
      <c r="K233" s="422"/>
      <c r="L233" s="214"/>
      <c r="M233" s="208"/>
      <c r="N233" s="1125"/>
      <c r="O233" s="1142"/>
      <c r="P233" s="1135"/>
      <c r="Q233" s="1968"/>
      <c r="R233" s="430"/>
      <c r="S233" s="1136"/>
      <c r="T233" s="430"/>
      <c r="U233" s="430"/>
      <c r="V233" s="430"/>
      <c r="W233" s="430"/>
      <c r="X233" s="430"/>
      <c r="Y233" s="430"/>
      <c r="AA233" s="1126">
        <v>1</v>
      </c>
      <c r="AB233" s="1137" t="s">
        <v>1229</v>
      </c>
      <c r="AC233" s="794">
        <v>1644.78</v>
      </c>
      <c r="AD233" s="1137" t="str">
        <f>AB233</f>
        <v>  Доход от взимания платы за негативное воздействие на работу централизованной системы водоотведения</v>
      </c>
      <c r="AE233" s="794">
        <v>0</v>
      </c>
      <c r="AF233" s="1147"/>
      <c r="AG233" s="1148"/>
      <c r="AH233" s="1148"/>
      <c r="AI233" s="1147"/>
      <c r="AJ233" s="1148"/>
      <c r="AK233" s="1148"/>
      <c r="AL233" s="845"/>
    </row>
    <row customHeight="1" ht="11.25">
      <c r="A234" s="0" t="s">
        <v>1113</v>
      </c>
      <c r="E234" s="101"/>
      <c r="F234" s="1121"/>
      <c r="G234" s="1122"/>
      <c r="H234" s="221" t="s">
        <v>92</v>
      </c>
      <c r="I234" s="1143"/>
      <c r="J234" s="366"/>
      <c r="K234" s="422"/>
      <c r="L234" s="214"/>
      <c r="M234" s="208"/>
      <c r="N234" s="1125"/>
      <c r="O234" s="1142"/>
      <c r="P234" s="1139"/>
      <c r="Q234" s="1968"/>
      <c r="R234" s="430"/>
      <c r="S234" s="1136"/>
      <c r="T234" s="430"/>
      <c r="U234" s="430"/>
      <c r="V234" s="430"/>
      <c r="W234" s="430"/>
      <c r="X234" s="430"/>
      <c r="Y234" s="430"/>
      <c r="Z234" s="1128"/>
      <c r="AA234" s="1129"/>
      <c r="AB234" s="167" t="s">
        <v>1158</v>
      </c>
      <c r="AC234" s="1130"/>
      <c r="AD234" s="1130"/>
      <c r="AE234" s="1150"/>
      <c r="AF234" s="1147"/>
      <c r="AG234" s="1148"/>
      <c r="AH234" s="1148"/>
      <c r="AI234" s="1147"/>
      <c r="AJ234" s="1148"/>
      <c r="AK234" s="1148"/>
      <c r="AL234" s="845"/>
    </row>
    <row customHeight="1" ht="11.25">
      <c r="A235" s="0" t="s">
        <v>1113</v>
      </c>
      <c r="E235" s="101"/>
      <c r="F235" s="1121"/>
      <c r="G235" s="1122"/>
      <c r="H235" s="221" t="s">
        <v>92</v>
      </c>
      <c r="I235" s="1143"/>
      <c r="J235" s="366"/>
      <c r="K235" s="422"/>
      <c r="L235" s="214"/>
      <c r="M235" s="208"/>
      <c r="N235" s="1128"/>
      <c r="O235" s="1129"/>
      <c r="P235" s="167" t="s">
        <v>1159</v>
      </c>
      <c r="Q235" s="1129"/>
      <c r="R235" s="1129"/>
      <c r="S235" s="1129"/>
      <c r="T235" s="1129"/>
      <c r="U235" s="1129"/>
      <c r="V235" s="1129"/>
      <c r="W235" s="1129"/>
      <c r="X235" s="1129"/>
      <c r="Y235" s="1129"/>
      <c r="Z235" s="1129"/>
      <c r="AA235" s="1129"/>
      <c r="AB235" s="1129"/>
      <c r="AC235" s="1129"/>
      <c r="AD235" s="1129"/>
      <c r="AE235" s="1151"/>
      <c r="AF235" s="1147"/>
      <c r="AG235" s="1148"/>
      <c r="AH235" s="1148"/>
      <c r="AI235" s="1147"/>
      <c r="AJ235" s="1148"/>
      <c r="AK235" s="1148"/>
      <c r="AL235" s="845"/>
    </row>
    <row customHeight="1" ht="11.25">
      <c r="A236" s="0" t="s">
        <v>1113</v>
      </c>
      <c r="B236" s="0" t="s">
        <v>1145</v>
      </c>
      <c r="E236" s="101"/>
      <c r="F236" s="1121"/>
      <c r="G236" s="821" t="s">
        <v>102</v>
      </c>
      <c r="H236" s="221" t="s">
        <v>112</v>
      </c>
      <c r="I236" s="1143" t="s">
        <v>1146</v>
      </c>
      <c r="J236" s="366" t="s">
        <v>1179</v>
      </c>
      <c r="K236" s="422" t="s">
        <v>1289</v>
      </c>
      <c r="L236" s="214" t="s">
        <v>19</v>
      </c>
      <c r="M236" s="208"/>
      <c r="N236" s="1144"/>
      <c r="O236" s="1145" t="s">
        <v>454</v>
      </c>
      <c r="P236" s="1146"/>
      <c r="Q236" s="1146"/>
      <c r="R236" s="1146"/>
      <c r="S236" s="1146"/>
      <c r="T236" s="1146"/>
      <c r="U236" s="1146"/>
      <c r="V236" s="1146"/>
      <c r="W236" s="1146"/>
      <c r="X236" s="1146"/>
      <c r="Y236" s="1146"/>
      <c r="Z236" s="1146"/>
      <c r="AA236" s="1146"/>
      <c r="AB236" s="1146"/>
      <c r="AC236" s="1146"/>
      <c r="AD236" s="1146"/>
      <c r="AE236" s="1146"/>
      <c r="AF236" s="1147">
        <v>1</v>
      </c>
      <c r="AG236" s="1148" t="s">
        <v>1149</v>
      </c>
      <c r="AH236" s="1148" t="s">
        <v>1249</v>
      </c>
      <c r="AI236" s="1147">
        <v>2</v>
      </c>
      <c r="AJ236" s="1148" t="s">
        <v>1149</v>
      </c>
      <c r="AK236" s="1148" t="s">
        <v>1164</v>
      </c>
      <c r="AL236" s="845"/>
    </row>
    <row customHeight="1" ht="11.25">
      <c r="A237" s="0" t="s">
        <v>1113</v>
      </c>
      <c r="E237" s="101"/>
      <c r="F237" s="1121"/>
      <c r="G237" s="1122"/>
      <c r="H237" s="221" t="s">
        <v>118</v>
      </c>
      <c r="I237" s="1143"/>
      <c r="J237" s="366"/>
      <c r="K237" s="422"/>
      <c r="L237" s="214"/>
      <c r="M237" s="208"/>
      <c r="N237" s="1125"/>
      <c r="O237" s="1142">
        <v>1</v>
      </c>
      <c r="P237" s="1127" t="s">
        <v>61</v>
      </c>
      <c r="Q237" s="1968" t="s">
        <v>1290</v>
      </c>
      <c r="R237" s="1969" t="s">
        <v>1283</v>
      </c>
      <c r="S237" s="1969" t="s">
        <v>1291</v>
      </c>
      <c r="T237" s="1969" t="s">
        <v>1291</v>
      </c>
      <c r="U237" s="1969" t="s">
        <v>1292</v>
      </c>
      <c r="V237" s="1969" t="s">
        <v>1293</v>
      </c>
      <c r="W237" s="1969" t="s">
        <v>1294</v>
      </c>
      <c r="X237" s="1969" t="s">
        <v>1295</v>
      </c>
      <c r="Y237" s="1969" t="s">
        <v>1296</v>
      </c>
      <c r="Z237" s="1128"/>
      <c r="AA237" s="1129"/>
      <c r="AB237" s="1129"/>
      <c r="AC237" s="1130"/>
      <c r="AD237" s="1130"/>
      <c r="AE237" s="1149"/>
      <c r="AF237" s="1147"/>
      <c r="AG237" s="1148"/>
      <c r="AH237" s="1148"/>
      <c r="AI237" s="1147"/>
      <c r="AJ237" s="1148"/>
      <c r="AK237" s="1148"/>
      <c r="AL237" s="845"/>
    </row>
    <row customHeight="1" ht="11.25">
      <c r="A238" s="0" t="s">
        <v>1113</v>
      </c>
      <c r="E238" s="101"/>
      <c r="F238" s="1121"/>
      <c r="G238" s="1122"/>
      <c r="H238" s="221" t="s">
        <v>118</v>
      </c>
      <c r="I238" s="1143"/>
      <c r="J238" s="366"/>
      <c r="K238" s="422"/>
      <c r="L238" s="214"/>
      <c r="M238" s="208"/>
      <c r="N238" s="1125"/>
      <c r="O238" s="1142"/>
      <c r="P238" s="1135"/>
      <c r="Q238" s="1968"/>
      <c r="R238" s="430"/>
      <c r="S238" s="1136"/>
      <c r="T238" s="430"/>
      <c r="U238" s="430"/>
      <c r="V238" s="430"/>
      <c r="W238" s="430"/>
      <c r="X238" s="430"/>
      <c r="Y238" s="430"/>
      <c r="AA238" s="1126">
        <v>1</v>
      </c>
      <c r="AB238" s="1137" t="s">
        <v>1229</v>
      </c>
      <c r="AC238" s="794">
        <v>7137.03</v>
      </c>
      <c r="AD238" s="1137" t="str">
        <f>AB238</f>
        <v>  Доход от взимания платы за негативное воздействие на работу централизованной системы водоотведения</v>
      </c>
      <c r="AE238" s="794">
        <v>3316.807</v>
      </c>
      <c r="AF238" s="1147"/>
      <c r="AG238" s="1148"/>
      <c r="AH238" s="1148"/>
      <c r="AI238" s="1147"/>
      <c r="AJ238" s="1148"/>
      <c r="AK238" s="1148"/>
      <c r="AL238" s="845"/>
    </row>
    <row customHeight="1" ht="11.25">
      <c r="A239" s="0" t="s">
        <v>1113</v>
      </c>
      <c r="E239" s="101"/>
      <c r="F239" s="1121"/>
      <c r="G239" s="1122"/>
      <c r="H239" s="221" t="s">
        <v>118</v>
      </c>
      <c r="I239" s="1143"/>
      <c r="J239" s="366"/>
      <c r="K239" s="422"/>
      <c r="L239" s="214"/>
      <c r="M239" s="208"/>
      <c r="N239" s="1125"/>
      <c r="O239" s="1142"/>
      <c r="P239" s="1139"/>
      <c r="Q239" s="1968"/>
      <c r="R239" s="430"/>
      <c r="S239" s="1136"/>
      <c r="T239" s="430"/>
      <c r="U239" s="430"/>
      <c r="V239" s="430"/>
      <c r="W239" s="430"/>
      <c r="X239" s="430"/>
      <c r="Y239" s="430"/>
      <c r="Z239" s="1128"/>
      <c r="AA239" s="1129"/>
      <c r="AB239" s="167" t="s">
        <v>1158</v>
      </c>
      <c r="AC239" s="1130"/>
      <c r="AD239" s="1130"/>
      <c r="AE239" s="1150"/>
      <c r="AF239" s="1147"/>
      <c r="AG239" s="1148"/>
      <c r="AH239" s="1148"/>
      <c r="AI239" s="1147"/>
      <c r="AJ239" s="1148"/>
      <c r="AK239" s="1148"/>
      <c r="AL239" s="845"/>
    </row>
    <row customHeight="1" ht="11.25">
      <c r="A240" s="0" t="s">
        <v>1113</v>
      </c>
      <c r="E240" s="101"/>
      <c r="F240" s="1121"/>
      <c r="G240" s="1122"/>
      <c r="H240" s="221" t="s">
        <v>118</v>
      </c>
      <c r="I240" s="1143"/>
      <c r="J240" s="366"/>
      <c r="K240" s="422"/>
      <c r="L240" s="214"/>
      <c r="M240" s="208"/>
      <c r="N240" s="1128"/>
      <c r="O240" s="1129"/>
      <c r="P240" s="167" t="s">
        <v>1159</v>
      </c>
      <c r="Q240" s="1129"/>
      <c r="R240" s="1129"/>
      <c r="S240" s="1129"/>
      <c r="T240" s="1129"/>
      <c r="U240" s="1129"/>
      <c r="V240" s="1129"/>
      <c r="W240" s="1129"/>
      <c r="X240" s="1129"/>
      <c r="Y240" s="1129"/>
      <c r="Z240" s="1129"/>
      <c r="AA240" s="1129"/>
      <c r="AB240" s="1129"/>
      <c r="AC240" s="1129"/>
      <c r="AD240" s="1129"/>
      <c r="AE240" s="1151"/>
      <c r="AF240" s="1147"/>
      <c r="AG240" s="1148"/>
      <c r="AH240" s="1148"/>
      <c r="AI240" s="1147"/>
      <c r="AJ240" s="1148"/>
      <c r="AK240" s="1148"/>
      <c r="AL240" s="845"/>
    </row>
    <row customHeight="1" ht="12">
      <c r="A241" s="0" t="s">
        <v>1113</v>
      </c>
      <c r="E241" s="101"/>
      <c r="F241" s="1116"/>
      <c r="G241" s="1117"/>
      <c r="H241" s="1117"/>
      <c r="I241" s="1118" t="s">
        <v>1176</v>
      </c>
      <c r="J241" s="1118"/>
      <c r="K241" s="1118"/>
      <c r="L241" s="1119"/>
      <c r="M241" s="1119"/>
      <c r="N241" s="1120"/>
      <c r="O241" s="1120"/>
      <c r="P241" s="1120"/>
      <c r="Q241" s="1120"/>
      <c r="R241" s="1120"/>
      <c r="S241" s="1120"/>
      <c r="T241" s="1120"/>
      <c r="U241" s="1120"/>
      <c r="V241" s="1120"/>
      <c r="W241" s="1120"/>
      <c r="X241" s="1120"/>
      <c r="Y241" s="1120"/>
      <c r="Z241" s="1120"/>
      <c r="AA241" s="1120"/>
      <c r="AB241" s="1120"/>
      <c r="AC241" s="1120"/>
      <c r="AD241" s="1120"/>
      <c r="AE241" s="1120"/>
      <c r="AF241" s="1120"/>
      <c r="AG241" s="1119"/>
      <c r="AH241" s="1119"/>
      <c r="AI241" s="1120"/>
      <c r="AJ241" s="1119"/>
      <c r="AK241" s="1120"/>
      <c r="AL241" s="845"/>
    </row>
    <row customHeight="1" ht="0.75">
      <c r="A242" s="0" t="s">
        <v>1113</v>
      </c>
      <c r="E242" s="101"/>
      <c r="F242" s="164">
        <v>2025</v>
      </c>
      <c r="G242" s="221"/>
      <c r="H242" s="1096" t="s">
        <v>454</v>
      </c>
      <c r="I242" s="1097"/>
      <c r="J242" s="155"/>
      <c r="K242" s="155"/>
      <c r="L242" s="1098"/>
      <c r="M242" s="495"/>
      <c r="N242" s="1099"/>
      <c r="O242" s="1100"/>
      <c r="P242" s="1099"/>
      <c r="Q242" s="1099"/>
      <c r="R242" s="1099"/>
      <c r="S242" s="1099"/>
      <c r="T242" s="1099"/>
      <c r="U242" s="1099"/>
      <c r="V242" s="1099"/>
      <c r="W242" s="1099"/>
      <c r="X242" s="1099"/>
      <c r="Y242" s="1099"/>
      <c r="Z242" s="1099"/>
      <c r="AA242" s="1099"/>
      <c r="AB242" s="1099"/>
      <c r="AC242" s="1099"/>
      <c r="AD242" s="1099"/>
      <c r="AE242" s="1099"/>
      <c r="AF242" s="1101"/>
      <c r="AG242" s="1098"/>
      <c r="AH242" s="1098"/>
      <c r="AI242" s="1101"/>
      <c r="AJ242" s="1098"/>
      <c r="AK242" s="1098"/>
      <c r="AL242" s="845"/>
    </row>
    <row customHeight="1" ht="0.75">
      <c r="A243" s="0" t="s">
        <v>1113</v>
      </c>
      <c r="E243" s="101"/>
      <c r="F243" s="164"/>
      <c r="G243" s="221"/>
      <c r="H243" s="1096"/>
      <c r="I243" s="1097"/>
      <c r="J243" s="155"/>
      <c r="K243" s="155"/>
      <c r="L243" s="1098"/>
      <c r="M243" s="495"/>
      <c r="N243" s="1102"/>
      <c r="O243" s="1103"/>
      <c r="P243" s="1104"/>
      <c r="Q243" s="155"/>
      <c r="R243" s="155"/>
      <c r="S243" s="155"/>
      <c r="T243" s="155"/>
      <c r="U243" s="155"/>
      <c r="V243" s="155"/>
      <c r="W243" s="155"/>
      <c r="X243" s="155"/>
      <c r="Y243" s="155"/>
      <c r="Z243" s="1105"/>
      <c r="AA243" s="1106"/>
      <c r="AB243" s="1106"/>
      <c r="AC243" s="1107"/>
      <c r="AD243" s="1107"/>
      <c r="AE243" s="1108"/>
      <c r="AF243" s="1101"/>
      <c r="AG243" s="1098"/>
      <c r="AH243" s="1098"/>
      <c r="AI243" s="1101"/>
      <c r="AJ243" s="1098"/>
      <c r="AK243" s="1098"/>
      <c r="AL243" s="845"/>
    </row>
    <row customHeight="1" ht="0.75">
      <c r="A244" s="0" t="s">
        <v>1113</v>
      </c>
      <c r="E244" s="101"/>
      <c r="F244" s="164"/>
      <c r="G244" s="221"/>
      <c r="H244" s="1096"/>
      <c r="I244" s="1097"/>
      <c r="J244" s="155"/>
      <c r="K244" s="155"/>
      <c r="L244" s="1098"/>
      <c r="M244" s="495"/>
      <c r="N244" s="1102"/>
      <c r="O244" s="1103"/>
      <c r="P244" s="1109"/>
      <c r="Q244" s="155"/>
      <c r="R244" s="155"/>
      <c r="S244" s="155"/>
      <c r="T244" s="155"/>
      <c r="U244" s="155"/>
      <c r="V244" s="155"/>
      <c r="W244" s="155"/>
      <c r="X244" s="155"/>
      <c r="Y244" s="155"/>
      <c r="AA244" s="1103"/>
      <c r="AB244" s="1110"/>
      <c r="AC244" s="1111"/>
      <c r="AD244" s="1110"/>
      <c r="AE244" s="1111"/>
      <c r="AF244" s="1101"/>
      <c r="AG244" s="1098"/>
      <c r="AH244" s="1098"/>
      <c r="AI244" s="1101"/>
      <c r="AJ244" s="1098"/>
      <c r="AK244" s="1098"/>
      <c r="AL244" s="845"/>
    </row>
    <row customHeight="1" ht="0.75">
      <c r="A245" s="0" t="s">
        <v>1113</v>
      </c>
      <c r="E245" s="101"/>
      <c r="F245" s="164"/>
      <c r="G245" s="221"/>
      <c r="H245" s="1096"/>
      <c r="I245" s="1097"/>
      <c r="J245" s="155"/>
      <c r="K245" s="155"/>
      <c r="L245" s="1098"/>
      <c r="M245" s="495"/>
      <c r="N245" s="1102"/>
      <c r="O245" s="1103"/>
      <c r="P245" s="1112"/>
      <c r="Q245" s="155"/>
      <c r="R245" s="155"/>
      <c r="S245" s="155"/>
      <c r="T245" s="155"/>
      <c r="U245" s="155"/>
      <c r="V245" s="155"/>
      <c r="W245" s="155"/>
      <c r="X245" s="155"/>
      <c r="Y245" s="155"/>
      <c r="Z245" s="1105"/>
      <c r="AA245" s="1106"/>
      <c r="AB245" s="1113"/>
      <c r="AC245" s="1107"/>
      <c r="AD245" s="1107"/>
      <c r="AE245" s="1114"/>
      <c r="AF245" s="1101"/>
      <c r="AG245" s="1098"/>
      <c r="AH245" s="1098"/>
      <c r="AI245" s="1101"/>
      <c r="AJ245" s="1098"/>
      <c r="AK245" s="1098"/>
      <c r="AL245" s="845"/>
    </row>
    <row customHeight="1" ht="0.75">
      <c r="A246" s="0" t="s">
        <v>1113</v>
      </c>
      <c r="E246" s="101"/>
      <c r="F246" s="164"/>
      <c r="G246" s="221"/>
      <c r="H246" s="1096"/>
      <c r="I246" s="1097"/>
      <c r="J246" s="155"/>
      <c r="K246" s="155"/>
      <c r="L246" s="1098"/>
      <c r="M246" s="495"/>
      <c r="N246" s="1106"/>
      <c r="O246" s="1106"/>
      <c r="P246" s="1113"/>
      <c r="Q246" s="1106"/>
      <c r="R246" s="1106"/>
      <c r="S246" s="1106"/>
      <c r="T246" s="1106"/>
      <c r="U246" s="1106"/>
      <c r="V246" s="1106"/>
      <c r="W246" s="1106"/>
      <c r="X246" s="1106"/>
      <c r="Y246" s="1106"/>
      <c r="Z246" s="1106"/>
      <c r="AA246" s="1106"/>
      <c r="AB246" s="1106"/>
      <c r="AC246" s="1106"/>
      <c r="AD246" s="1106"/>
      <c r="AE246" s="1115"/>
      <c r="AF246" s="1101"/>
      <c r="AG246" s="1098"/>
      <c r="AH246" s="1098"/>
      <c r="AI246" s="1101"/>
      <c r="AJ246" s="1098"/>
      <c r="AK246" s="1098"/>
      <c r="AL246" s="845"/>
    </row>
    <row customHeight="1" ht="11.25">
      <c r="A247" s="0" t="s">
        <v>1113</v>
      </c>
      <c r="B247" s="0" t="s">
        <v>1145</v>
      </c>
      <c r="E247" s="101"/>
      <c r="F247" s="1121"/>
      <c r="G247" s="821" t="s">
        <v>102</v>
      </c>
      <c r="H247" s="221" t="s">
        <v>98</v>
      </c>
      <c r="I247" s="1143" t="s">
        <v>1146</v>
      </c>
      <c r="J247" s="366" t="s">
        <v>1147</v>
      </c>
      <c r="K247" s="422" t="s">
        <v>1297</v>
      </c>
      <c r="L247" s="214" t="s">
        <v>19</v>
      </c>
      <c r="M247" s="208"/>
      <c r="N247" s="1144"/>
      <c r="O247" s="1145" t="s">
        <v>454</v>
      </c>
      <c r="P247" s="1146"/>
      <c r="Q247" s="1146"/>
      <c r="R247" s="1146"/>
      <c r="S247" s="1146"/>
      <c r="T247" s="1146"/>
      <c r="U247" s="1146"/>
      <c r="V247" s="1146"/>
      <c r="W247" s="1146"/>
      <c r="X247" s="1146"/>
      <c r="Y247" s="1146"/>
      <c r="Z247" s="1146"/>
      <c r="AA247" s="1146"/>
      <c r="AB247" s="1146"/>
      <c r="AC247" s="1146"/>
      <c r="AD247" s="1146"/>
      <c r="AE247" s="1146"/>
      <c r="AF247" s="1147">
        <v>1</v>
      </c>
      <c r="AG247" s="1148" t="s">
        <v>1149</v>
      </c>
      <c r="AH247" s="1148" t="s">
        <v>1164</v>
      </c>
      <c r="AI247" s="1147">
        <v>1</v>
      </c>
      <c r="AJ247" s="1148" t="s">
        <v>1149</v>
      </c>
      <c r="AK247" s="1148" t="s">
        <v>1164</v>
      </c>
      <c r="AL247" s="845"/>
    </row>
    <row customHeight="1" ht="11.25">
      <c r="A248" s="0" t="s">
        <v>1113</v>
      </c>
      <c r="E248" s="101"/>
      <c r="F248" s="1121"/>
      <c r="G248" s="1122"/>
      <c r="H248" s="221" t="s">
        <v>454</v>
      </c>
      <c r="I248" s="1143"/>
      <c r="J248" s="366"/>
      <c r="K248" s="422"/>
      <c r="L248" s="214"/>
      <c r="M248" s="208"/>
      <c r="N248" s="1125"/>
      <c r="O248" s="1142">
        <v>1</v>
      </c>
      <c r="P248" s="1127" t="s">
        <v>61</v>
      </c>
      <c r="Q248" s="1968" t="s">
        <v>1298</v>
      </c>
      <c r="R248" s="1969" t="s">
        <v>1260</v>
      </c>
      <c r="S248" s="1969" t="s">
        <v>163</v>
      </c>
      <c r="T248" s="1969" t="s">
        <v>163</v>
      </c>
      <c r="U248" s="1969" t="s">
        <v>164</v>
      </c>
      <c r="V248" s="1969" t="s">
        <v>1299</v>
      </c>
      <c r="W248" s="1969" t="s">
        <v>1300</v>
      </c>
      <c r="X248" s="1969" t="s">
        <v>1301</v>
      </c>
      <c r="Y248" s="1969" t="s">
        <v>1155</v>
      </c>
      <c r="Z248" s="1128"/>
      <c r="AA248" s="1129"/>
      <c r="AB248" s="1129"/>
      <c r="AC248" s="1130"/>
      <c r="AD248" s="1130"/>
      <c r="AE248" s="1149"/>
      <c r="AF248" s="1147"/>
      <c r="AG248" s="1148"/>
      <c r="AH248" s="1148"/>
      <c r="AI248" s="1147"/>
      <c r="AJ248" s="1148"/>
      <c r="AK248" s="1148"/>
      <c r="AL248" s="845"/>
    </row>
    <row customHeight="1" ht="11.25">
      <c r="A249" s="0" t="s">
        <v>1113</v>
      </c>
      <c r="E249" s="101"/>
      <c r="F249" s="1121"/>
      <c r="G249" s="1122"/>
      <c r="H249" s="221" t="s">
        <v>454</v>
      </c>
      <c r="I249" s="1143"/>
      <c r="J249" s="366"/>
      <c r="K249" s="422"/>
      <c r="L249" s="214"/>
      <c r="M249" s="208"/>
      <c r="N249" s="1125"/>
      <c r="O249" s="1142"/>
      <c r="P249" s="1135"/>
      <c r="Q249" s="1968"/>
      <c r="R249" s="430"/>
      <c r="S249" s="1136"/>
      <c r="T249" s="430"/>
      <c r="U249" s="430"/>
      <c r="V249" s="430"/>
      <c r="W249" s="430"/>
      <c r="X249" s="430"/>
      <c r="Y249" s="430"/>
      <c r="AA249" s="1126">
        <v>1</v>
      </c>
      <c r="AB249" s="1137" t="s">
        <v>1229</v>
      </c>
      <c r="AC249" s="794">
        <v>28818.33</v>
      </c>
      <c r="AD249" s="1137" t="str">
        <f>AB249</f>
        <v>  Доход от взимания платы за негативное воздействие на работу централизованной системы водоотведения</v>
      </c>
      <c r="AE249" s="794">
        <v>0</v>
      </c>
      <c r="AF249" s="1147"/>
      <c r="AG249" s="1148"/>
      <c r="AH249" s="1148"/>
      <c r="AI249" s="1147"/>
      <c r="AJ249" s="1148"/>
      <c r="AK249" s="1148"/>
      <c r="AL249" s="845"/>
    </row>
    <row customHeight="1" ht="11.25">
      <c r="A250" s="0" t="s">
        <v>1113</v>
      </c>
      <c r="E250" s="101"/>
      <c r="F250" s="1121"/>
      <c r="G250" s="1122"/>
      <c r="H250" s="221" t="s">
        <v>454</v>
      </c>
      <c r="I250" s="1143"/>
      <c r="J250" s="366"/>
      <c r="K250" s="422"/>
      <c r="L250" s="214"/>
      <c r="M250" s="208"/>
      <c r="N250" s="1125"/>
      <c r="O250" s="1142"/>
      <c r="P250" s="1139"/>
      <c r="Q250" s="1968"/>
      <c r="R250" s="430"/>
      <c r="S250" s="1136"/>
      <c r="T250" s="430"/>
      <c r="U250" s="430"/>
      <c r="V250" s="430"/>
      <c r="W250" s="430"/>
      <c r="X250" s="430"/>
      <c r="Y250" s="430"/>
      <c r="Z250" s="1128"/>
      <c r="AA250" s="1129"/>
      <c r="AB250" s="167" t="s">
        <v>1158</v>
      </c>
      <c r="AC250" s="1130"/>
      <c r="AD250" s="1130"/>
      <c r="AE250" s="1150"/>
      <c r="AF250" s="1147"/>
      <c r="AG250" s="1148"/>
      <c r="AH250" s="1148"/>
      <c r="AI250" s="1147"/>
      <c r="AJ250" s="1148"/>
      <c r="AK250" s="1148"/>
      <c r="AL250" s="845"/>
    </row>
    <row customHeight="1" ht="11.25">
      <c r="A251" s="0" t="s">
        <v>1113</v>
      </c>
      <c r="E251" s="101"/>
      <c r="F251" s="1121"/>
      <c r="G251" s="1122"/>
      <c r="H251" s="221" t="s">
        <v>454</v>
      </c>
      <c r="I251" s="1143"/>
      <c r="J251" s="366"/>
      <c r="K251" s="422"/>
      <c r="L251" s="214"/>
      <c r="M251" s="208"/>
      <c r="N251" s="1128"/>
      <c r="O251" s="1129"/>
      <c r="P251" s="167" t="s">
        <v>1159</v>
      </c>
      <c r="Q251" s="1129"/>
      <c r="R251" s="1129"/>
      <c r="S251" s="1129"/>
      <c r="T251" s="1129"/>
      <c r="U251" s="1129"/>
      <c r="V251" s="1129"/>
      <c r="W251" s="1129"/>
      <c r="X251" s="1129"/>
      <c r="Y251" s="1129"/>
      <c r="Z251" s="1129"/>
      <c r="AA251" s="1129"/>
      <c r="AB251" s="1129"/>
      <c r="AC251" s="1129"/>
      <c r="AD251" s="1129"/>
      <c r="AE251" s="1151"/>
      <c r="AF251" s="1147"/>
      <c r="AG251" s="1148"/>
      <c r="AH251" s="1148"/>
      <c r="AI251" s="1147"/>
      <c r="AJ251" s="1148"/>
      <c r="AK251" s="1148"/>
      <c r="AL251" s="845"/>
    </row>
    <row customHeight="1" ht="11.25">
      <c r="A252" s="0" t="s">
        <v>1113</v>
      </c>
      <c r="B252" s="0" t="s">
        <v>1145</v>
      </c>
      <c r="E252" s="101"/>
      <c r="F252" s="1121"/>
      <c r="G252" s="821" t="s">
        <v>102</v>
      </c>
      <c r="H252" s="221" t="s">
        <v>101</v>
      </c>
      <c r="I252" s="1143" t="s">
        <v>1146</v>
      </c>
      <c r="J252" s="366" t="s">
        <v>1179</v>
      </c>
      <c r="K252" s="422" t="s">
        <v>1302</v>
      </c>
      <c r="L252" s="214" t="s">
        <v>19</v>
      </c>
      <c r="M252" s="208"/>
      <c r="N252" s="1144"/>
      <c r="O252" s="1145" t="s">
        <v>454</v>
      </c>
      <c r="P252" s="1146"/>
      <c r="Q252" s="1146"/>
      <c r="R252" s="1146"/>
      <c r="S252" s="1146"/>
      <c r="T252" s="1146"/>
      <c r="U252" s="1146"/>
      <c r="V252" s="1146"/>
      <c r="W252" s="1146"/>
      <c r="X252" s="1146"/>
      <c r="Y252" s="1146"/>
      <c r="Z252" s="1146"/>
      <c r="AA252" s="1146"/>
      <c r="AB252" s="1146"/>
      <c r="AC252" s="1146"/>
      <c r="AD252" s="1146"/>
      <c r="AE252" s="1146"/>
      <c r="AF252" s="1147">
        <v>1</v>
      </c>
      <c r="AG252" s="1148" t="s">
        <v>1149</v>
      </c>
      <c r="AH252" s="1148" t="s">
        <v>1164</v>
      </c>
      <c r="AI252" s="1147">
        <v>1</v>
      </c>
      <c r="AJ252" s="1148" t="s">
        <v>1149</v>
      </c>
      <c r="AK252" s="1148" t="s">
        <v>1164</v>
      </c>
      <c r="AL252" s="845"/>
    </row>
    <row customHeight="1" ht="11.25">
      <c r="A253" s="0" t="s">
        <v>1113</v>
      </c>
      <c r="E253" s="101"/>
      <c r="F253" s="1121"/>
      <c r="G253" s="1122"/>
      <c r="H253" s="221" t="s">
        <v>98</v>
      </c>
      <c r="I253" s="1143"/>
      <c r="J253" s="366"/>
      <c r="K253" s="422"/>
      <c r="L253" s="214"/>
      <c r="M253" s="208"/>
      <c r="N253" s="1125"/>
      <c r="O253" s="1142">
        <v>1</v>
      </c>
      <c r="P253" s="1127" t="s">
        <v>61</v>
      </c>
      <c r="Q253" s="1968" t="s">
        <v>1303</v>
      </c>
      <c r="R253" s="1969" t="s">
        <v>1191</v>
      </c>
      <c r="S253" s="1969" t="s">
        <v>146</v>
      </c>
      <c r="T253" s="1969" t="s">
        <v>146</v>
      </c>
      <c r="U253" s="1969" t="s">
        <v>147</v>
      </c>
      <c r="V253" s="1969" t="s">
        <v>1304</v>
      </c>
      <c r="W253" s="1969" t="s">
        <v>1305</v>
      </c>
      <c r="X253" s="1969" t="s">
        <v>1306</v>
      </c>
      <c r="Y253" s="1969" t="s">
        <v>1155</v>
      </c>
      <c r="Z253" s="1128"/>
      <c r="AA253" s="1129"/>
      <c r="AB253" s="1129"/>
      <c r="AC253" s="1130"/>
      <c r="AD253" s="1130"/>
      <c r="AE253" s="1149"/>
      <c r="AF253" s="1147"/>
      <c r="AG253" s="1148"/>
      <c r="AH253" s="1148"/>
      <c r="AI253" s="1147"/>
      <c r="AJ253" s="1148"/>
      <c r="AK253" s="1148"/>
      <c r="AL253" s="845"/>
    </row>
    <row customHeight="1" ht="11.25">
      <c r="A254" s="0" t="s">
        <v>1113</v>
      </c>
      <c r="E254" s="101"/>
      <c r="F254" s="1121"/>
      <c r="G254" s="1122"/>
      <c r="H254" s="221" t="s">
        <v>98</v>
      </c>
      <c r="I254" s="1143"/>
      <c r="J254" s="366"/>
      <c r="K254" s="422"/>
      <c r="L254" s="214"/>
      <c r="M254" s="208"/>
      <c r="N254" s="1125"/>
      <c r="O254" s="1142"/>
      <c r="P254" s="1135"/>
      <c r="Q254" s="1968"/>
      <c r="R254" s="430"/>
      <c r="S254" s="1136"/>
      <c r="T254" s="430"/>
      <c r="U254" s="430"/>
      <c r="V254" s="430"/>
      <c r="W254" s="430"/>
      <c r="X254" s="430"/>
      <c r="Y254" s="430"/>
      <c r="AA254" s="1126">
        <v>1</v>
      </c>
      <c r="AB254" s="1137" t="s">
        <v>1229</v>
      </c>
      <c r="AC254" s="794">
        <v>3612.89</v>
      </c>
      <c r="AD254" s="1137" t="str">
        <f>AB254</f>
        <v>  Доход от взимания платы за негативное воздействие на работу централизованной системы водоотведения</v>
      </c>
      <c r="AE254" s="794">
        <v>0</v>
      </c>
      <c r="AF254" s="1147"/>
      <c r="AG254" s="1148"/>
      <c r="AH254" s="1148"/>
      <c r="AI254" s="1147"/>
      <c r="AJ254" s="1148"/>
      <c r="AK254" s="1148"/>
      <c r="AL254" s="845"/>
    </row>
    <row customHeight="1" ht="11.25">
      <c r="A255" s="0" t="s">
        <v>1113</v>
      </c>
      <c r="E255" s="101"/>
      <c r="F255" s="1121"/>
      <c r="G255" s="1122"/>
      <c r="H255" s="221" t="s">
        <v>98</v>
      </c>
      <c r="I255" s="1143"/>
      <c r="J255" s="366"/>
      <c r="K255" s="422"/>
      <c r="L255" s="214"/>
      <c r="M255" s="208"/>
      <c r="N255" s="1125"/>
      <c r="O255" s="1142"/>
      <c r="P255" s="1139"/>
      <c r="Q255" s="1968"/>
      <c r="R255" s="430"/>
      <c r="S255" s="1136"/>
      <c r="T255" s="430"/>
      <c r="U255" s="430"/>
      <c r="V255" s="430"/>
      <c r="W255" s="430"/>
      <c r="X255" s="430"/>
      <c r="Y255" s="430"/>
      <c r="Z255" s="1128"/>
      <c r="AA255" s="1129"/>
      <c r="AB255" s="167" t="s">
        <v>1158</v>
      </c>
      <c r="AC255" s="1130"/>
      <c r="AD255" s="1130"/>
      <c r="AE255" s="1150"/>
      <c r="AF255" s="1147"/>
      <c r="AG255" s="1148"/>
      <c r="AH255" s="1148"/>
      <c r="AI255" s="1147"/>
      <c r="AJ255" s="1148"/>
      <c r="AK255" s="1148"/>
      <c r="AL255" s="845"/>
    </row>
    <row customHeight="1" ht="11.25">
      <c r="A256" s="0" t="s">
        <v>1113</v>
      </c>
      <c r="E256" s="101"/>
      <c r="F256" s="1121"/>
      <c r="G256" s="1122"/>
      <c r="H256" s="221" t="s">
        <v>98</v>
      </c>
      <c r="I256" s="1143"/>
      <c r="J256" s="366"/>
      <c r="K256" s="422"/>
      <c r="L256" s="214"/>
      <c r="M256" s="208"/>
      <c r="N256" s="1128"/>
      <c r="O256" s="1129"/>
      <c r="P256" s="167" t="s">
        <v>1159</v>
      </c>
      <c r="Q256" s="1129"/>
      <c r="R256" s="1129"/>
      <c r="S256" s="1129"/>
      <c r="T256" s="1129"/>
      <c r="U256" s="1129"/>
      <c r="V256" s="1129"/>
      <c r="W256" s="1129"/>
      <c r="X256" s="1129"/>
      <c r="Y256" s="1129"/>
      <c r="Z256" s="1129"/>
      <c r="AA256" s="1129"/>
      <c r="AB256" s="1129"/>
      <c r="AC256" s="1129"/>
      <c r="AD256" s="1129"/>
      <c r="AE256" s="1151"/>
      <c r="AF256" s="1147"/>
      <c r="AG256" s="1148"/>
      <c r="AH256" s="1148"/>
      <c r="AI256" s="1147"/>
      <c r="AJ256" s="1148"/>
      <c r="AK256" s="1148"/>
      <c r="AL256" s="845"/>
    </row>
    <row customHeight="1" ht="11.25">
      <c r="A257" s="0" t="s">
        <v>1113</v>
      </c>
      <c r="B257" s="0" t="s">
        <v>1160</v>
      </c>
      <c r="E257" s="101"/>
      <c r="F257" s="1121"/>
      <c r="G257" s="821" t="s">
        <v>102</v>
      </c>
      <c r="H257" s="221" t="s">
        <v>89</v>
      </c>
      <c r="I257" s="1143" t="s">
        <v>1161</v>
      </c>
      <c r="J257" s="366" t="s">
        <v>1188</v>
      </c>
      <c r="K257" s="422" t="s">
        <v>1307</v>
      </c>
      <c r="L257" s="214" t="s">
        <v>19</v>
      </c>
      <c r="M257" s="208"/>
      <c r="N257" s="1144"/>
      <c r="O257" s="1145" t="s">
        <v>454</v>
      </c>
      <c r="P257" s="1146"/>
      <c r="Q257" s="1146"/>
      <c r="R257" s="1146"/>
      <c r="S257" s="1146"/>
      <c r="T257" s="1146"/>
      <c r="U257" s="1146"/>
      <c r="V257" s="1146"/>
      <c r="W257" s="1146"/>
      <c r="X257" s="1146"/>
      <c r="Y257" s="1146"/>
      <c r="Z257" s="1146"/>
      <c r="AA257" s="1146"/>
      <c r="AB257" s="1146"/>
      <c r="AC257" s="1146"/>
      <c r="AD257" s="1146"/>
      <c r="AE257" s="1146"/>
      <c r="AF257" s="1147">
        <v>2</v>
      </c>
      <c r="AG257" s="1148" t="s">
        <v>1149</v>
      </c>
      <c r="AH257" s="1148" t="s">
        <v>1164</v>
      </c>
      <c r="AI257" s="1147">
        <v>2</v>
      </c>
      <c r="AJ257" s="1148" t="s">
        <v>1149</v>
      </c>
      <c r="AK257" s="1148" t="s">
        <v>1164</v>
      </c>
      <c r="AL257" s="845"/>
    </row>
    <row customHeight="1" ht="11.25">
      <c r="A258" s="0" t="s">
        <v>1113</v>
      </c>
      <c r="E258" s="101"/>
      <c r="F258" s="1121"/>
      <c r="G258" s="1122"/>
      <c r="H258" s="221" t="s">
        <v>101</v>
      </c>
      <c r="I258" s="1143"/>
      <c r="J258" s="366"/>
      <c r="K258" s="422"/>
      <c r="L258" s="214"/>
      <c r="M258" s="208"/>
      <c r="N258" s="1125"/>
      <c r="O258" s="1142">
        <v>1</v>
      </c>
      <c r="P258" s="1127" t="s">
        <v>61</v>
      </c>
      <c r="Q258" s="1968" t="s">
        <v>1239</v>
      </c>
      <c r="R258" s="1969" t="s">
        <v>1191</v>
      </c>
      <c r="S258" s="1969" t="s">
        <v>110</v>
      </c>
      <c r="T258" s="1969" t="s">
        <v>110</v>
      </c>
      <c r="U258" s="1969" t="s">
        <v>111</v>
      </c>
      <c r="V258" s="1969" t="s">
        <v>1240</v>
      </c>
      <c r="W258" s="1969" t="s">
        <v>1241</v>
      </c>
      <c r="X258" s="1969" t="s">
        <v>1155</v>
      </c>
      <c r="Y258" s="1969" t="s">
        <v>1155</v>
      </c>
      <c r="Z258" s="1128"/>
      <c r="AA258" s="1129"/>
      <c r="AB258" s="1129"/>
      <c r="AC258" s="1130"/>
      <c r="AD258" s="1130"/>
      <c r="AE258" s="1149"/>
      <c r="AF258" s="1147"/>
      <c r="AG258" s="1148"/>
      <c r="AH258" s="1148"/>
      <c r="AI258" s="1147"/>
      <c r="AJ258" s="1148"/>
      <c r="AK258" s="1148"/>
      <c r="AL258" s="845"/>
    </row>
    <row customHeight="1" ht="11.25">
      <c r="A259" s="0" t="s">
        <v>1113</v>
      </c>
      <c r="E259" s="101"/>
      <c r="F259" s="1121"/>
      <c r="G259" s="1122"/>
      <c r="H259" s="221" t="s">
        <v>101</v>
      </c>
      <c r="I259" s="1143"/>
      <c r="J259" s="366"/>
      <c r="K259" s="422"/>
      <c r="L259" s="214"/>
      <c r="M259" s="208"/>
      <c r="N259" s="1125"/>
      <c r="O259" s="1142"/>
      <c r="P259" s="1135"/>
      <c r="Q259" s="1968"/>
      <c r="R259" s="430"/>
      <c r="S259" s="1136"/>
      <c r="T259" s="430"/>
      <c r="U259" s="430"/>
      <c r="V259" s="430"/>
      <c r="W259" s="430"/>
      <c r="X259" s="430"/>
      <c r="Y259" s="430"/>
      <c r="AA259" s="1126">
        <v>1</v>
      </c>
      <c r="AB259" s="1137" t="s">
        <v>1229</v>
      </c>
      <c r="AC259" s="794">
        <v>10000</v>
      </c>
      <c r="AD259" s="1137" t="str">
        <f>AB259</f>
        <v>  Доход от взимания платы за негативное воздействие на работу централизованной системы водоотведения</v>
      </c>
      <c r="AE259" s="794">
        <v>0</v>
      </c>
      <c r="AF259" s="1147"/>
      <c r="AG259" s="1148"/>
      <c r="AH259" s="1148"/>
      <c r="AI259" s="1147"/>
      <c r="AJ259" s="1148"/>
      <c r="AK259" s="1148"/>
      <c r="AL259" s="845"/>
    </row>
    <row customHeight="1" ht="11.25">
      <c r="A260" s="0" t="s">
        <v>1113</v>
      </c>
      <c r="E260" s="101"/>
      <c r="F260" s="1122"/>
      <c r="G260" s="1122"/>
      <c r="H260" s="1122"/>
      <c r="I260" s="1122"/>
      <c r="J260" s="1122"/>
      <c r="K260" s="1122"/>
      <c r="L260" s="1122"/>
      <c r="M260" s="1122"/>
      <c r="N260" s="1122"/>
      <c r="O260" s="1122"/>
      <c r="P260" s="1122"/>
      <c r="Q260" s="1122"/>
      <c r="R260" s="1122"/>
      <c r="S260" s="1122"/>
      <c r="T260" s="1122"/>
      <c r="U260" s="1122"/>
      <c r="V260" s="1122"/>
      <c r="W260" s="1122"/>
      <c r="X260" s="1122"/>
      <c r="Y260" s="1122"/>
      <c r="Z260" s="821" t="s">
        <v>102</v>
      </c>
      <c r="AA260" s="1142" t="s">
        <v>101</v>
      </c>
      <c r="AB260" s="1137" t="s">
        <v>1165</v>
      </c>
      <c r="AC260" s="794">
        <v>4313.58</v>
      </c>
      <c r="AD260" s="1137" t="str">
        <f>AB260</f>
        <v>  Прибыль направляемая на инвестиции</v>
      </c>
      <c r="AE260" s="794">
        <v>0</v>
      </c>
      <c r="AF260" s="1124"/>
      <c r="AG260" s="1132"/>
      <c r="AH260" s="1132"/>
      <c r="AI260" s="1124"/>
      <c r="AJ260" s="1132"/>
      <c r="AK260" s="1133"/>
      <c r="AL260" s="845"/>
    </row>
    <row customHeight="1" ht="11.25">
      <c r="A261" s="0" t="s">
        <v>1113</v>
      </c>
      <c r="E261" s="101"/>
      <c r="F261" s="1121"/>
      <c r="G261" s="1122"/>
      <c r="H261" s="221" t="s">
        <v>101</v>
      </c>
      <c r="I261" s="1143"/>
      <c r="J261" s="366"/>
      <c r="K261" s="422"/>
      <c r="L261" s="214"/>
      <c r="M261" s="208"/>
      <c r="N261" s="1125"/>
      <c r="O261" s="1142"/>
      <c r="P261" s="1139"/>
      <c r="Q261" s="1968"/>
      <c r="R261" s="430"/>
      <c r="S261" s="1136"/>
      <c r="T261" s="430"/>
      <c r="U261" s="430"/>
      <c r="V261" s="430"/>
      <c r="W261" s="430"/>
      <c r="X261" s="430"/>
      <c r="Y261" s="430"/>
      <c r="Z261" s="1128"/>
      <c r="AA261" s="1129"/>
      <c r="AB261" s="167" t="s">
        <v>1158</v>
      </c>
      <c r="AC261" s="1130"/>
      <c r="AD261" s="1130"/>
      <c r="AE261" s="1150"/>
      <c r="AF261" s="1147"/>
      <c r="AG261" s="1148"/>
      <c r="AH261" s="1148"/>
      <c r="AI261" s="1147"/>
      <c r="AJ261" s="1148"/>
      <c r="AK261" s="1148"/>
      <c r="AL261" s="845"/>
    </row>
    <row customHeight="1" ht="11.25">
      <c r="A262" s="0" t="s">
        <v>1113</v>
      </c>
      <c r="E262" s="101"/>
      <c r="F262" s="1121"/>
      <c r="G262" s="1122"/>
      <c r="H262" s="221" t="s">
        <v>101</v>
      </c>
      <c r="I262" s="1143"/>
      <c r="J262" s="366"/>
      <c r="K262" s="422"/>
      <c r="L262" s="214"/>
      <c r="M262" s="208"/>
      <c r="N262" s="1128"/>
      <c r="O262" s="1129"/>
      <c r="P262" s="167" t="s">
        <v>1159</v>
      </c>
      <c r="Q262" s="1129"/>
      <c r="R262" s="1129"/>
      <c r="S262" s="1129"/>
      <c r="T262" s="1129"/>
      <c r="U262" s="1129"/>
      <c r="V262" s="1129"/>
      <c r="W262" s="1129"/>
      <c r="X262" s="1129"/>
      <c r="Y262" s="1129"/>
      <c r="Z262" s="1129"/>
      <c r="AA262" s="1129"/>
      <c r="AB262" s="1129"/>
      <c r="AC262" s="1129"/>
      <c r="AD262" s="1129"/>
      <c r="AE262" s="1151"/>
      <c r="AF262" s="1147"/>
      <c r="AG262" s="1148"/>
      <c r="AH262" s="1148"/>
      <c r="AI262" s="1147"/>
      <c r="AJ262" s="1148"/>
      <c r="AK262" s="1148"/>
      <c r="AL262" s="845"/>
    </row>
    <row customHeight="1" ht="11.25">
      <c r="A263" s="0" t="s">
        <v>1113</v>
      </c>
      <c r="B263" s="0" t="s">
        <v>1160</v>
      </c>
      <c r="E263" s="101"/>
      <c r="F263" s="1121"/>
      <c r="G263" s="821" t="s">
        <v>102</v>
      </c>
      <c r="H263" s="221" t="s">
        <v>90</v>
      </c>
      <c r="I263" s="1143" t="s">
        <v>1161</v>
      </c>
      <c r="J263" s="366" t="s">
        <v>1162</v>
      </c>
      <c r="K263" s="422" t="s">
        <v>1308</v>
      </c>
      <c r="L263" s="214" t="s">
        <v>19</v>
      </c>
      <c r="M263" s="208"/>
      <c r="N263" s="1144"/>
      <c r="O263" s="1145" t="s">
        <v>454</v>
      </c>
      <c r="P263" s="1146"/>
      <c r="Q263" s="1146"/>
      <c r="R263" s="1146"/>
      <c r="S263" s="1146"/>
      <c r="T263" s="1146"/>
      <c r="U263" s="1146"/>
      <c r="V263" s="1146"/>
      <c r="W263" s="1146"/>
      <c r="X263" s="1146"/>
      <c r="Y263" s="1146"/>
      <c r="Z263" s="1146"/>
      <c r="AA263" s="1146"/>
      <c r="AB263" s="1146"/>
      <c r="AC263" s="1146"/>
      <c r="AD263" s="1146"/>
      <c r="AE263" s="1146"/>
      <c r="AF263" s="1147">
        <v>1</v>
      </c>
      <c r="AG263" s="1148" t="s">
        <v>1149</v>
      </c>
      <c r="AH263" s="1148" t="s">
        <v>1164</v>
      </c>
      <c r="AI263" s="1147">
        <v>1</v>
      </c>
      <c r="AJ263" s="1148" t="s">
        <v>1149</v>
      </c>
      <c r="AK263" s="1148" t="s">
        <v>1164</v>
      </c>
      <c r="AL263" s="845"/>
    </row>
    <row customHeight="1" ht="11.25">
      <c r="A264" s="0" t="s">
        <v>1113</v>
      </c>
      <c r="E264" s="101"/>
      <c r="F264" s="1121"/>
      <c r="G264" s="1122"/>
      <c r="H264" s="221" t="s">
        <v>89</v>
      </c>
      <c r="I264" s="1143"/>
      <c r="J264" s="366"/>
      <c r="K264" s="422"/>
      <c r="L264" s="214"/>
      <c r="M264" s="208"/>
      <c r="N264" s="1125"/>
      <c r="O264" s="1142">
        <v>1</v>
      </c>
      <c r="P264" s="1127" t="s">
        <v>19</v>
      </c>
      <c r="Q264" s="430" t="s">
        <v>22</v>
      </c>
      <c r="R264" s="430" t="s">
        <v>22</v>
      </c>
      <c r="S264" s="430" t="s">
        <v>22</v>
      </c>
      <c r="T264" s="430" t="s">
        <v>22</v>
      </c>
      <c r="U264" s="430" t="s">
        <v>22</v>
      </c>
      <c r="V264" s="430" t="s">
        <v>22</v>
      </c>
      <c r="W264" s="430" t="s">
        <v>22</v>
      </c>
      <c r="X264" s="430" t="s">
        <v>22</v>
      </c>
      <c r="Y264" s="430"/>
      <c r="Z264" s="1128"/>
      <c r="AA264" s="1129"/>
      <c r="AB264" s="1129"/>
      <c r="AC264" s="1130"/>
      <c r="AD264" s="1130"/>
      <c r="AE264" s="1149"/>
      <c r="AF264" s="1147"/>
      <c r="AG264" s="1148"/>
      <c r="AH264" s="1148"/>
      <c r="AI264" s="1147"/>
      <c r="AJ264" s="1148"/>
      <c r="AK264" s="1148"/>
      <c r="AL264" s="845"/>
    </row>
    <row customHeight="1" ht="11.25">
      <c r="A265" s="0" t="s">
        <v>1113</v>
      </c>
      <c r="E265" s="101"/>
      <c r="F265" s="1121"/>
      <c r="G265" s="1122"/>
      <c r="H265" s="221" t="s">
        <v>89</v>
      </c>
      <c r="I265" s="1143"/>
      <c r="J265" s="366"/>
      <c r="K265" s="422"/>
      <c r="L265" s="214"/>
      <c r="M265" s="208"/>
      <c r="N265" s="1125"/>
      <c r="O265" s="1142"/>
      <c r="P265" s="1135"/>
      <c r="Q265" s="430"/>
      <c r="R265" s="430"/>
      <c r="S265" s="1136"/>
      <c r="T265" s="430"/>
      <c r="U265" s="430"/>
      <c r="V265" s="430"/>
      <c r="W265" s="430"/>
      <c r="X265" s="430"/>
      <c r="Y265" s="430"/>
      <c r="AA265" s="1126">
        <v>1</v>
      </c>
      <c r="AB265" s="1137" t="s">
        <v>1166</v>
      </c>
      <c r="AC265" s="794">
        <v>387.44</v>
      </c>
      <c r="AD265" s="1137" t="str">
        <f>AB265</f>
        <v>  Средства, полученные за счет платы за подключение (технологическое присоединение)</v>
      </c>
      <c r="AE265" s="794">
        <v>0</v>
      </c>
      <c r="AF265" s="1147"/>
      <c r="AG265" s="1148"/>
      <c r="AH265" s="1148"/>
      <c r="AI265" s="1147"/>
      <c r="AJ265" s="1148"/>
      <c r="AK265" s="1148"/>
      <c r="AL265" s="845"/>
    </row>
    <row customHeight="1" ht="11.25">
      <c r="A266" s="0" t="s">
        <v>1113</v>
      </c>
      <c r="E266" s="101"/>
      <c r="F266" s="1122"/>
      <c r="G266" s="1122"/>
      <c r="H266" s="1122"/>
      <c r="I266" s="1122"/>
      <c r="J266" s="1122"/>
      <c r="K266" s="1122"/>
      <c r="L266" s="1122"/>
      <c r="M266" s="1122"/>
      <c r="N266" s="1122"/>
      <c r="O266" s="1122"/>
      <c r="P266" s="1122"/>
      <c r="Q266" s="1122"/>
      <c r="R266" s="1122"/>
      <c r="S266" s="1122"/>
      <c r="T266" s="1122"/>
      <c r="U266" s="1122"/>
      <c r="V266" s="1122"/>
      <c r="W266" s="1122"/>
      <c r="X266" s="1122"/>
      <c r="Y266" s="1122"/>
      <c r="Z266" s="821" t="s">
        <v>102</v>
      </c>
      <c r="AA266" s="1142" t="s">
        <v>101</v>
      </c>
      <c r="AB266" s="1137" t="s">
        <v>1309</v>
      </c>
      <c r="AC266" s="794">
        <v>8704.59</v>
      </c>
      <c r="AD266" s="1137" t="str">
        <f>AB266</f>
        <v>  Бюджет субъекта РФ</v>
      </c>
      <c r="AE266" s="794">
        <v>0</v>
      </c>
      <c r="AF266" s="1124"/>
      <c r="AG266" s="1132"/>
      <c r="AH266" s="1132"/>
      <c r="AI266" s="1124"/>
      <c r="AJ266" s="1132"/>
      <c r="AK266" s="1133"/>
      <c r="AL266" s="845"/>
    </row>
    <row customHeight="1" ht="11.25">
      <c r="A267" s="0" t="s">
        <v>1113</v>
      </c>
      <c r="E267" s="101"/>
      <c r="F267" s="1121"/>
      <c r="G267" s="1122"/>
      <c r="H267" s="221" t="s">
        <v>89</v>
      </c>
      <c r="I267" s="1143"/>
      <c r="J267" s="366"/>
      <c r="K267" s="422"/>
      <c r="L267" s="214"/>
      <c r="M267" s="208"/>
      <c r="N267" s="1125"/>
      <c r="O267" s="1142"/>
      <c r="P267" s="1139"/>
      <c r="Q267" s="430"/>
      <c r="R267" s="430"/>
      <c r="S267" s="1136"/>
      <c r="T267" s="430"/>
      <c r="U267" s="430"/>
      <c r="V267" s="430"/>
      <c r="W267" s="430"/>
      <c r="X267" s="430"/>
      <c r="Y267" s="430"/>
      <c r="Z267" s="1128"/>
      <c r="AA267" s="1129"/>
      <c r="AB267" s="167" t="s">
        <v>1158</v>
      </c>
      <c r="AC267" s="1130"/>
      <c r="AD267" s="1130"/>
      <c r="AE267" s="1150"/>
      <c r="AF267" s="1147"/>
      <c r="AG267" s="1148"/>
      <c r="AH267" s="1148"/>
      <c r="AI267" s="1147"/>
      <c r="AJ267" s="1148"/>
      <c r="AK267" s="1148"/>
      <c r="AL267" s="845"/>
    </row>
    <row customHeight="1" ht="11.25">
      <c r="A268" s="0" t="s">
        <v>1113</v>
      </c>
      <c r="E268" s="101"/>
      <c r="F268" s="1121"/>
      <c r="G268" s="1122"/>
      <c r="H268" s="221" t="s">
        <v>89</v>
      </c>
      <c r="I268" s="1143"/>
      <c r="J268" s="366"/>
      <c r="K268" s="422"/>
      <c r="L268" s="214"/>
      <c r="M268" s="208"/>
      <c r="N268" s="1128"/>
      <c r="O268" s="1129"/>
      <c r="P268" s="167" t="s">
        <v>1159</v>
      </c>
      <c r="Q268" s="1129"/>
      <c r="R268" s="1129"/>
      <c r="S268" s="1129"/>
      <c r="T268" s="1129"/>
      <c r="U268" s="1129"/>
      <c r="V268" s="1129"/>
      <c r="W268" s="1129"/>
      <c r="X268" s="1129"/>
      <c r="Y268" s="1129"/>
      <c r="Z268" s="1129"/>
      <c r="AA268" s="1129"/>
      <c r="AB268" s="1129"/>
      <c r="AC268" s="1129"/>
      <c r="AD268" s="1129"/>
      <c r="AE268" s="1151"/>
      <c r="AF268" s="1147"/>
      <c r="AG268" s="1148"/>
      <c r="AH268" s="1148"/>
      <c r="AI268" s="1147"/>
      <c r="AJ268" s="1148"/>
      <c r="AK268" s="1148"/>
      <c r="AL268" s="845"/>
    </row>
    <row customHeight="1" ht="11.25">
      <c r="A269" s="0" t="s">
        <v>1113</v>
      </c>
      <c r="B269" s="0" t="s">
        <v>1160</v>
      </c>
      <c r="E269" s="101"/>
      <c r="F269" s="1121"/>
      <c r="G269" s="821" t="s">
        <v>102</v>
      </c>
      <c r="H269" s="221" t="s">
        <v>109</v>
      </c>
      <c r="I269" s="1143" t="s">
        <v>1161</v>
      </c>
      <c r="J269" s="366" t="s">
        <v>1162</v>
      </c>
      <c r="K269" s="422" t="s">
        <v>1310</v>
      </c>
      <c r="L269" s="214" t="s">
        <v>19</v>
      </c>
      <c r="M269" s="208"/>
      <c r="N269" s="1144"/>
      <c r="O269" s="1145" t="s">
        <v>454</v>
      </c>
      <c r="P269" s="1146"/>
      <c r="Q269" s="1146"/>
      <c r="R269" s="1146"/>
      <c r="S269" s="1146"/>
      <c r="T269" s="1146"/>
      <c r="U269" s="1146"/>
      <c r="V269" s="1146"/>
      <c r="W269" s="1146"/>
      <c r="X269" s="1146"/>
      <c r="Y269" s="1146"/>
      <c r="Z269" s="1146"/>
      <c r="AA269" s="1146"/>
      <c r="AB269" s="1146"/>
      <c r="AC269" s="1146"/>
      <c r="AD269" s="1146"/>
      <c r="AE269" s="1146"/>
      <c r="AF269" s="1147">
        <v>1</v>
      </c>
      <c r="AG269" s="1148" t="s">
        <v>1149</v>
      </c>
      <c r="AH269" s="1148" t="s">
        <v>1164</v>
      </c>
      <c r="AI269" s="1147">
        <v>1</v>
      </c>
      <c r="AJ269" s="1148" t="s">
        <v>1149</v>
      </c>
      <c r="AK269" s="1148" t="s">
        <v>1164</v>
      </c>
      <c r="AL269" s="845"/>
    </row>
    <row customHeight="1" ht="11.25">
      <c r="A270" s="0" t="s">
        <v>1113</v>
      </c>
      <c r="E270" s="101"/>
      <c r="F270" s="1121"/>
      <c r="G270" s="1122"/>
      <c r="H270" s="221" t="s">
        <v>90</v>
      </c>
      <c r="I270" s="1143"/>
      <c r="J270" s="366"/>
      <c r="K270" s="422"/>
      <c r="L270" s="214"/>
      <c r="M270" s="208"/>
      <c r="N270" s="1125"/>
      <c r="O270" s="1142">
        <v>1</v>
      </c>
      <c r="P270" s="1127" t="s">
        <v>19</v>
      </c>
      <c r="Q270" s="430" t="s">
        <v>22</v>
      </c>
      <c r="R270" s="430" t="s">
        <v>22</v>
      </c>
      <c r="S270" s="430" t="s">
        <v>22</v>
      </c>
      <c r="T270" s="430" t="s">
        <v>22</v>
      </c>
      <c r="U270" s="430" t="s">
        <v>22</v>
      </c>
      <c r="V270" s="430" t="s">
        <v>22</v>
      </c>
      <c r="W270" s="430" t="s">
        <v>22</v>
      </c>
      <c r="X270" s="430" t="s">
        <v>22</v>
      </c>
      <c r="Y270" s="430"/>
      <c r="Z270" s="1128"/>
      <c r="AA270" s="1129"/>
      <c r="AB270" s="1129"/>
      <c r="AC270" s="1130"/>
      <c r="AD270" s="1130"/>
      <c r="AE270" s="1149"/>
      <c r="AF270" s="1147"/>
      <c r="AG270" s="1148"/>
      <c r="AH270" s="1148"/>
      <c r="AI270" s="1147"/>
      <c r="AJ270" s="1148"/>
      <c r="AK270" s="1148"/>
      <c r="AL270" s="845"/>
    </row>
    <row customHeight="1" ht="11.25">
      <c r="A271" s="0" t="s">
        <v>1113</v>
      </c>
      <c r="E271" s="101"/>
      <c r="F271" s="1121"/>
      <c r="G271" s="1122"/>
      <c r="H271" s="221" t="s">
        <v>90</v>
      </c>
      <c r="I271" s="1143"/>
      <c r="J271" s="366"/>
      <c r="K271" s="422"/>
      <c r="L271" s="214"/>
      <c r="M271" s="208"/>
      <c r="N271" s="1125"/>
      <c r="O271" s="1142"/>
      <c r="P271" s="1135"/>
      <c r="Q271" s="430"/>
      <c r="R271" s="430"/>
      <c r="S271" s="1136"/>
      <c r="T271" s="430"/>
      <c r="U271" s="430"/>
      <c r="V271" s="430"/>
      <c r="W271" s="430"/>
      <c r="X271" s="430"/>
      <c r="Y271" s="430"/>
      <c r="AA271" s="1126">
        <v>1</v>
      </c>
      <c r="AB271" s="1137" t="s">
        <v>1166</v>
      </c>
      <c r="AC271" s="794">
        <v>552.66</v>
      </c>
      <c r="AD271" s="1137" t="str">
        <f>AB271</f>
        <v>  Средства, полученные за счет платы за подключение (технологическое присоединение)</v>
      </c>
      <c r="AE271" s="794">
        <v>0</v>
      </c>
      <c r="AF271" s="1147"/>
      <c r="AG271" s="1148"/>
      <c r="AH271" s="1148"/>
      <c r="AI271" s="1147"/>
      <c r="AJ271" s="1148"/>
      <c r="AK271" s="1148"/>
      <c r="AL271" s="845"/>
    </row>
    <row customHeight="1" ht="11.25">
      <c r="A272" s="0" t="s">
        <v>1113</v>
      </c>
      <c r="E272" s="101"/>
      <c r="F272" s="1122"/>
      <c r="G272" s="1122"/>
      <c r="H272" s="1122"/>
      <c r="I272" s="1122"/>
      <c r="J272" s="1122"/>
      <c r="K272" s="1122"/>
      <c r="L272" s="1122"/>
      <c r="M272" s="1122"/>
      <c r="N272" s="1122"/>
      <c r="O272" s="1122"/>
      <c r="P272" s="1122"/>
      <c r="Q272" s="1122"/>
      <c r="R272" s="1122"/>
      <c r="S272" s="1122"/>
      <c r="T272" s="1122"/>
      <c r="U272" s="1122"/>
      <c r="V272" s="1122"/>
      <c r="W272" s="1122"/>
      <c r="X272" s="1122"/>
      <c r="Y272" s="1122"/>
      <c r="Z272" s="821" t="s">
        <v>102</v>
      </c>
      <c r="AA272" s="1142" t="s">
        <v>101</v>
      </c>
      <c r="AB272" s="1137" t="s">
        <v>1309</v>
      </c>
      <c r="AC272" s="794">
        <v>12416.35</v>
      </c>
      <c r="AD272" s="1137" t="str">
        <f>AB272</f>
        <v>  Бюджет субъекта РФ</v>
      </c>
      <c r="AE272" s="794">
        <v>0</v>
      </c>
      <c r="AF272" s="1124"/>
      <c r="AG272" s="1132"/>
      <c r="AH272" s="1132"/>
      <c r="AI272" s="1124"/>
      <c r="AJ272" s="1132"/>
      <c r="AK272" s="1133"/>
      <c r="AL272" s="845"/>
    </row>
    <row customHeight="1" ht="11.25">
      <c r="A273" s="0" t="s">
        <v>1113</v>
      </c>
      <c r="E273" s="101"/>
      <c r="F273" s="1121"/>
      <c r="G273" s="1122"/>
      <c r="H273" s="221" t="s">
        <v>90</v>
      </c>
      <c r="I273" s="1143"/>
      <c r="J273" s="366"/>
      <c r="K273" s="422"/>
      <c r="L273" s="214"/>
      <c r="M273" s="208"/>
      <c r="N273" s="1125"/>
      <c r="O273" s="1142"/>
      <c r="P273" s="1139"/>
      <c r="Q273" s="430"/>
      <c r="R273" s="430"/>
      <c r="S273" s="1136"/>
      <c r="T273" s="430"/>
      <c r="U273" s="430"/>
      <c r="V273" s="430"/>
      <c r="W273" s="430"/>
      <c r="X273" s="430"/>
      <c r="Y273" s="430"/>
      <c r="Z273" s="1128"/>
      <c r="AA273" s="1129"/>
      <c r="AB273" s="167" t="s">
        <v>1158</v>
      </c>
      <c r="AC273" s="1130"/>
      <c r="AD273" s="1130"/>
      <c r="AE273" s="1150"/>
      <c r="AF273" s="1147"/>
      <c r="AG273" s="1148"/>
      <c r="AH273" s="1148"/>
      <c r="AI273" s="1147"/>
      <c r="AJ273" s="1148"/>
      <c r="AK273" s="1148"/>
      <c r="AL273" s="845"/>
    </row>
    <row customHeight="1" ht="11.25">
      <c r="A274" s="0" t="s">
        <v>1113</v>
      </c>
      <c r="E274" s="101"/>
      <c r="F274" s="1121"/>
      <c r="G274" s="1122"/>
      <c r="H274" s="221" t="s">
        <v>90</v>
      </c>
      <c r="I274" s="1143"/>
      <c r="J274" s="366"/>
      <c r="K274" s="422"/>
      <c r="L274" s="214"/>
      <c r="M274" s="208"/>
      <c r="N274" s="1128"/>
      <c r="O274" s="1129"/>
      <c r="P274" s="167" t="s">
        <v>1159</v>
      </c>
      <c r="Q274" s="1129"/>
      <c r="R274" s="1129"/>
      <c r="S274" s="1129"/>
      <c r="T274" s="1129"/>
      <c r="U274" s="1129"/>
      <c r="V274" s="1129"/>
      <c r="W274" s="1129"/>
      <c r="X274" s="1129"/>
      <c r="Y274" s="1129"/>
      <c r="Z274" s="1129"/>
      <c r="AA274" s="1129"/>
      <c r="AB274" s="1129"/>
      <c r="AC274" s="1129"/>
      <c r="AD274" s="1129"/>
      <c r="AE274" s="1151"/>
      <c r="AF274" s="1147"/>
      <c r="AG274" s="1148"/>
      <c r="AH274" s="1148"/>
      <c r="AI274" s="1147"/>
      <c r="AJ274" s="1148"/>
      <c r="AK274" s="1148"/>
      <c r="AL274" s="845"/>
    </row>
    <row customHeight="1" ht="11.25">
      <c r="A275" s="0" t="s">
        <v>1113</v>
      </c>
      <c r="B275" s="0" t="s">
        <v>1160</v>
      </c>
      <c r="E275" s="101"/>
      <c r="F275" s="1121"/>
      <c r="G275" s="821" t="s">
        <v>102</v>
      </c>
      <c r="H275" s="221" t="s">
        <v>91</v>
      </c>
      <c r="I275" s="1143" t="s">
        <v>1161</v>
      </c>
      <c r="J275" s="366" t="s">
        <v>1167</v>
      </c>
      <c r="K275" s="422" t="s">
        <v>1311</v>
      </c>
      <c r="L275" s="214" t="s">
        <v>19</v>
      </c>
      <c r="M275" s="208"/>
      <c r="N275" s="1144"/>
      <c r="O275" s="1145" t="s">
        <v>454</v>
      </c>
      <c r="P275" s="1146"/>
      <c r="Q275" s="1146"/>
      <c r="R275" s="1146"/>
      <c r="S275" s="1146"/>
      <c r="T275" s="1146"/>
      <c r="U275" s="1146"/>
      <c r="V275" s="1146"/>
      <c r="W275" s="1146"/>
      <c r="X275" s="1146"/>
      <c r="Y275" s="1146"/>
      <c r="Z275" s="1146"/>
      <c r="AA275" s="1146"/>
      <c r="AB275" s="1146"/>
      <c r="AC275" s="1146"/>
      <c r="AD275" s="1146"/>
      <c r="AE275" s="1146"/>
      <c r="AF275" s="1147">
        <v>1</v>
      </c>
      <c r="AG275" s="1148" t="s">
        <v>1149</v>
      </c>
      <c r="AH275" s="1148" t="s">
        <v>1164</v>
      </c>
      <c r="AI275" s="1147">
        <v>1</v>
      </c>
      <c r="AJ275" s="1148" t="s">
        <v>1149</v>
      </c>
      <c r="AK275" s="1148" t="s">
        <v>1164</v>
      </c>
      <c r="AL275" s="845"/>
    </row>
    <row customHeight="1" ht="11.25">
      <c r="A276" s="0" t="s">
        <v>1113</v>
      </c>
      <c r="E276" s="101"/>
      <c r="F276" s="1121"/>
      <c r="G276" s="1122"/>
      <c r="H276" s="221" t="s">
        <v>109</v>
      </c>
      <c r="I276" s="1143"/>
      <c r="J276" s="366"/>
      <c r="K276" s="422"/>
      <c r="L276" s="214"/>
      <c r="M276" s="208"/>
      <c r="N276" s="1125"/>
      <c r="O276" s="1142">
        <v>1</v>
      </c>
      <c r="P276" s="1127" t="s">
        <v>61</v>
      </c>
      <c r="Q276" s="1968" t="s">
        <v>1312</v>
      </c>
      <c r="R276" s="1969" t="s">
        <v>1152</v>
      </c>
      <c r="S276" s="1969" t="s">
        <v>1171</v>
      </c>
      <c r="T276" s="1969" t="s">
        <v>1171</v>
      </c>
      <c r="U276" s="1969" t="s">
        <v>1172</v>
      </c>
      <c r="V276" s="1969" t="s">
        <v>1173</v>
      </c>
      <c r="W276" s="1969" t="s">
        <v>1174</v>
      </c>
      <c r="X276" s="1969" t="s">
        <v>1313</v>
      </c>
      <c r="Y276" s="1969" t="s">
        <v>1155</v>
      </c>
      <c r="Z276" s="1128"/>
      <c r="AA276" s="1129"/>
      <c r="AB276" s="1129"/>
      <c r="AC276" s="1130"/>
      <c r="AD276" s="1130"/>
      <c r="AE276" s="1149"/>
      <c r="AF276" s="1147"/>
      <c r="AG276" s="1148"/>
      <c r="AH276" s="1148"/>
      <c r="AI276" s="1147"/>
      <c r="AJ276" s="1148"/>
      <c r="AK276" s="1148"/>
      <c r="AL276" s="845"/>
    </row>
    <row customHeight="1" ht="11.25">
      <c r="A277" s="0" t="s">
        <v>1113</v>
      </c>
      <c r="E277" s="101"/>
      <c r="F277" s="1121"/>
      <c r="G277" s="1122"/>
      <c r="H277" s="221" t="s">
        <v>109</v>
      </c>
      <c r="I277" s="1143"/>
      <c r="J277" s="366"/>
      <c r="K277" s="422"/>
      <c r="L277" s="214"/>
      <c r="M277" s="208"/>
      <c r="N277" s="1125"/>
      <c r="O277" s="1142"/>
      <c r="P277" s="1135"/>
      <c r="Q277" s="1968"/>
      <c r="R277" s="430"/>
      <c r="S277" s="1136"/>
      <c r="T277" s="430"/>
      <c r="U277" s="430"/>
      <c r="V277" s="430"/>
      <c r="W277" s="430"/>
      <c r="X277" s="430"/>
      <c r="Y277" s="430"/>
      <c r="AA277" s="1126">
        <v>1</v>
      </c>
      <c r="AB277" s="1137" t="s">
        <v>1166</v>
      </c>
      <c r="AC277" s="794">
        <v>5760.77</v>
      </c>
      <c r="AD277" s="1137" t="str">
        <f>AB277</f>
        <v>  Средства, полученные за счет платы за подключение (технологическое присоединение)</v>
      </c>
      <c r="AE277" s="794">
        <v>0</v>
      </c>
      <c r="AF277" s="1147"/>
      <c r="AG277" s="1148"/>
      <c r="AH277" s="1148"/>
      <c r="AI277" s="1147"/>
      <c r="AJ277" s="1148"/>
      <c r="AK277" s="1148"/>
      <c r="AL277" s="845"/>
    </row>
    <row customHeight="1" ht="11.25">
      <c r="A278" s="0" t="s">
        <v>1113</v>
      </c>
      <c r="E278" s="101"/>
      <c r="F278" s="1121"/>
      <c r="G278" s="1122"/>
      <c r="H278" s="221" t="s">
        <v>109</v>
      </c>
      <c r="I278" s="1143"/>
      <c r="J278" s="366"/>
      <c r="K278" s="422"/>
      <c r="L278" s="214"/>
      <c r="M278" s="208"/>
      <c r="N278" s="1125"/>
      <c r="O278" s="1142"/>
      <c r="P278" s="1139"/>
      <c r="Q278" s="1968"/>
      <c r="R278" s="430"/>
      <c r="S278" s="1136"/>
      <c r="T278" s="430"/>
      <c r="U278" s="430"/>
      <c r="V278" s="430"/>
      <c r="W278" s="430"/>
      <c r="X278" s="430"/>
      <c r="Y278" s="430"/>
      <c r="Z278" s="1128"/>
      <c r="AA278" s="1129"/>
      <c r="AB278" s="167" t="s">
        <v>1158</v>
      </c>
      <c r="AC278" s="1130"/>
      <c r="AD278" s="1130"/>
      <c r="AE278" s="1150"/>
      <c r="AF278" s="1147"/>
      <c r="AG278" s="1148"/>
      <c r="AH278" s="1148"/>
      <c r="AI278" s="1147"/>
      <c r="AJ278" s="1148"/>
      <c r="AK278" s="1148"/>
      <c r="AL278" s="845"/>
    </row>
    <row customHeight="1" ht="11.25">
      <c r="A279" s="0" t="s">
        <v>1113</v>
      </c>
      <c r="E279" s="101"/>
      <c r="F279" s="1121"/>
      <c r="G279" s="1122"/>
      <c r="H279" s="221" t="s">
        <v>109</v>
      </c>
      <c r="I279" s="1143"/>
      <c r="J279" s="366"/>
      <c r="K279" s="422"/>
      <c r="L279" s="214"/>
      <c r="M279" s="208"/>
      <c r="N279" s="1128"/>
      <c r="O279" s="1129"/>
      <c r="P279" s="167" t="s">
        <v>1159</v>
      </c>
      <c r="Q279" s="1129"/>
      <c r="R279" s="1129"/>
      <c r="S279" s="1129"/>
      <c r="T279" s="1129"/>
      <c r="U279" s="1129"/>
      <c r="V279" s="1129"/>
      <c r="W279" s="1129"/>
      <c r="X279" s="1129"/>
      <c r="Y279" s="1129"/>
      <c r="Z279" s="1129"/>
      <c r="AA279" s="1129"/>
      <c r="AB279" s="1129"/>
      <c r="AC279" s="1129"/>
      <c r="AD279" s="1129"/>
      <c r="AE279" s="1151"/>
      <c r="AF279" s="1147"/>
      <c r="AG279" s="1148"/>
      <c r="AH279" s="1148"/>
      <c r="AI279" s="1147"/>
      <c r="AJ279" s="1148"/>
      <c r="AK279" s="1148"/>
      <c r="AL279" s="845"/>
    </row>
    <row customHeight="1" ht="12">
      <c r="A280" s="0" t="s">
        <v>1113</v>
      </c>
      <c r="E280" s="101"/>
      <c r="F280" s="1116"/>
      <c r="G280" s="1117"/>
      <c r="H280" s="1117"/>
      <c r="I280" s="1118" t="s">
        <v>1176</v>
      </c>
      <c r="J280" s="1118"/>
      <c r="K280" s="1118"/>
      <c r="L280" s="1119"/>
      <c r="M280" s="1119"/>
      <c r="N280" s="1120"/>
      <c r="O280" s="1120"/>
      <c r="P280" s="1120"/>
      <c r="Q280" s="1120"/>
      <c r="R280" s="1120"/>
      <c r="S280" s="1120"/>
      <c r="T280" s="1120"/>
      <c r="U280" s="1120"/>
      <c r="V280" s="1120"/>
      <c r="W280" s="1120"/>
      <c r="X280" s="1120"/>
      <c r="Y280" s="1120"/>
      <c r="Z280" s="1120"/>
      <c r="AA280" s="1120"/>
      <c r="AB280" s="1120"/>
      <c r="AC280" s="1120"/>
      <c r="AD280" s="1120"/>
      <c r="AE280" s="1120"/>
      <c r="AF280" s="1120"/>
      <c r="AG280" s="1119"/>
      <c r="AH280" s="1119"/>
      <c r="AI280" s="1120"/>
      <c r="AJ280" s="1119"/>
      <c r="AK280" s="1120"/>
      <c r="AL280" s="845"/>
    </row>
    <row customHeight="1" ht="0.75">
      <c r="A281" s="0" t="s">
        <v>1113</v>
      </c>
      <c r="E281" s="101"/>
      <c r="F281" s="164">
        <v>2026</v>
      </c>
      <c r="G281" s="221"/>
      <c r="H281" s="1096" t="s">
        <v>454</v>
      </c>
      <c r="I281" s="1097"/>
      <c r="J281" s="155"/>
      <c r="K281" s="155"/>
      <c r="L281" s="1098"/>
      <c r="M281" s="495"/>
      <c r="N281" s="1099"/>
      <c r="O281" s="1100"/>
      <c r="P281" s="1099"/>
      <c r="Q281" s="1099"/>
      <c r="R281" s="1099"/>
      <c r="S281" s="1099"/>
      <c r="T281" s="1099"/>
      <c r="U281" s="1099"/>
      <c r="V281" s="1099"/>
      <c r="W281" s="1099"/>
      <c r="X281" s="1099"/>
      <c r="Y281" s="1099"/>
      <c r="Z281" s="1099"/>
      <c r="AA281" s="1099"/>
      <c r="AB281" s="1099"/>
      <c r="AC281" s="1099"/>
      <c r="AD281" s="1099"/>
      <c r="AE281" s="1099"/>
      <c r="AF281" s="1101"/>
      <c r="AG281" s="1098"/>
      <c r="AH281" s="1098"/>
      <c r="AI281" s="1101"/>
      <c r="AJ281" s="1098"/>
      <c r="AK281" s="1098"/>
      <c r="AL281" s="845"/>
    </row>
    <row customHeight="1" ht="0.75">
      <c r="A282" s="0" t="s">
        <v>1113</v>
      </c>
      <c r="E282" s="101"/>
      <c r="F282" s="164"/>
      <c r="G282" s="221"/>
      <c r="H282" s="1096"/>
      <c r="I282" s="1097"/>
      <c r="J282" s="155"/>
      <c r="K282" s="155"/>
      <c r="L282" s="1098"/>
      <c r="M282" s="495"/>
      <c r="N282" s="1102"/>
      <c r="O282" s="1103"/>
      <c r="P282" s="1104"/>
      <c r="Q282" s="155"/>
      <c r="R282" s="155"/>
      <c r="S282" s="155"/>
      <c r="T282" s="155"/>
      <c r="U282" s="155"/>
      <c r="V282" s="155"/>
      <c r="W282" s="155"/>
      <c r="X282" s="155"/>
      <c r="Y282" s="155"/>
      <c r="Z282" s="1105"/>
      <c r="AA282" s="1106"/>
      <c r="AB282" s="1106"/>
      <c r="AC282" s="1107"/>
      <c r="AD282" s="1107"/>
      <c r="AE282" s="1108"/>
      <c r="AF282" s="1101"/>
      <c r="AG282" s="1098"/>
      <c r="AH282" s="1098"/>
      <c r="AI282" s="1101"/>
      <c r="AJ282" s="1098"/>
      <c r="AK282" s="1098"/>
      <c r="AL282" s="845"/>
    </row>
    <row customHeight="1" ht="0.75">
      <c r="A283" s="0" t="s">
        <v>1113</v>
      </c>
      <c r="E283" s="101"/>
      <c r="F283" s="164"/>
      <c r="G283" s="221"/>
      <c r="H283" s="1096"/>
      <c r="I283" s="1097"/>
      <c r="J283" s="155"/>
      <c r="K283" s="155"/>
      <c r="L283" s="1098"/>
      <c r="M283" s="495"/>
      <c r="N283" s="1102"/>
      <c r="O283" s="1103"/>
      <c r="P283" s="1109"/>
      <c r="Q283" s="155"/>
      <c r="R283" s="155"/>
      <c r="S283" s="155"/>
      <c r="T283" s="155"/>
      <c r="U283" s="155"/>
      <c r="V283" s="155"/>
      <c r="W283" s="155"/>
      <c r="X283" s="155"/>
      <c r="Y283" s="155"/>
      <c r="AA283" s="1103"/>
      <c r="AB283" s="1110"/>
      <c r="AC283" s="1111"/>
      <c r="AD283" s="1110"/>
      <c r="AE283" s="1111"/>
      <c r="AF283" s="1101"/>
      <c r="AG283" s="1098"/>
      <c r="AH283" s="1098"/>
      <c r="AI283" s="1101"/>
      <c r="AJ283" s="1098"/>
      <c r="AK283" s="1098"/>
      <c r="AL283" s="845"/>
    </row>
    <row customHeight="1" ht="0.75">
      <c r="A284" s="0" t="s">
        <v>1113</v>
      </c>
      <c r="E284" s="101"/>
      <c r="F284" s="164"/>
      <c r="G284" s="221"/>
      <c r="H284" s="1096"/>
      <c r="I284" s="1097"/>
      <c r="J284" s="155"/>
      <c r="K284" s="155"/>
      <c r="L284" s="1098"/>
      <c r="M284" s="495"/>
      <c r="N284" s="1102"/>
      <c r="O284" s="1103"/>
      <c r="P284" s="1112"/>
      <c r="Q284" s="155"/>
      <c r="R284" s="155"/>
      <c r="S284" s="155"/>
      <c r="T284" s="155"/>
      <c r="U284" s="155"/>
      <c r="V284" s="155"/>
      <c r="W284" s="155"/>
      <c r="X284" s="155"/>
      <c r="Y284" s="155"/>
      <c r="Z284" s="1105"/>
      <c r="AA284" s="1106"/>
      <c r="AB284" s="1113"/>
      <c r="AC284" s="1107"/>
      <c r="AD284" s="1107"/>
      <c r="AE284" s="1114"/>
      <c r="AF284" s="1101"/>
      <c r="AG284" s="1098"/>
      <c r="AH284" s="1098"/>
      <c r="AI284" s="1101"/>
      <c r="AJ284" s="1098"/>
      <c r="AK284" s="1098"/>
      <c r="AL284" s="845"/>
    </row>
    <row customHeight="1" ht="0.75">
      <c r="A285" s="0" t="s">
        <v>1113</v>
      </c>
      <c r="E285" s="101"/>
      <c r="F285" s="164"/>
      <c r="G285" s="221"/>
      <c r="H285" s="1096"/>
      <c r="I285" s="1097"/>
      <c r="J285" s="155"/>
      <c r="K285" s="155"/>
      <c r="L285" s="1098"/>
      <c r="M285" s="495"/>
      <c r="N285" s="1106"/>
      <c r="O285" s="1106"/>
      <c r="P285" s="1113"/>
      <c r="Q285" s="1106"/>
      <c r="R285" s="1106"/>
      <c r="S285" s="1106"/>
      <c r="T285" s="1106"/>
      <c r="U285" s="1106"/>
      <c r="V285" s="1106"/>
      <c r="W285" s="1106"/>
      <c r="X285" s="1106"/>
      <c r="Y285" s="1106"/>
      <c r="Z285" s="1106"/>
      <c r="AA285" s="1106"/>
      <c r="AB285" s="1106"/>
      <c r="AC285" s="1106"/>
      <c r="AD285" s="1106"/>
      <c r="AE285" s="1115"/>
      <c r="AF285" s="1101"/>
      <c r="AG285" s="1098"/>
      <c r="AH285" s="1098"/>
      <c r="AI285" s="1101"/>
      <c r="AJ285" s="1098"/>
      <c r="AK285" s="1098"/>
      <c r="AL285" s="845"/>
    </row>
    <row customHeight="1" ht="11.25">
      <c r="A286" s="0" t="s">
        <v>1113</v>
      </c>
      <c r="B286" s="0" t="s">
        <v>22</v>
      </c>
      <c r="E286" s="101"/>
      <c r="F286" s="1121"/>
      <c r="G286" s="821" t="s">
        <v>102</v>
      </c>
      <c r="H286" s="221" t="s">
        <v>98</v>
      </c>
      <c r="I286" s="1143" t="s">
        <v>1314</v>
      </c>
      <c r="J286" s="1975" t="s">
        <v>22</v>
      </c>
      <c r="K286" s="422" t="s">
        <v>1315</v>
      </c>
      <c r="L286" s="214" t="s">
        <v>19</v>
      </c>
      <c r="M286" s="208"/>
      <c r="N286" s="1144"/>
      <c r="O286" s="1145" t="s">
        <v>454</v>
      </c>
      <c r="P286" s="1146"/>
      <c r="Q286" s="1146"/>
      <c r="R286" s="1146"/>
      <c r="S286" s="1146"/>
      <c r="T286" s="1146"/>
      <c r="U286" s="1146"/>
      <c r="V286" s="1146"/>
      <c r="W286" s="1146"/>
      <c r="X286" s="1146"/>
      <c r="Y286" s="1146"/>
      <c r="Z286" s="1146"/>
      <c r="AA286" s="1146"/>
      <c r="AB286" s="1146"/>
      <c r="AC286" s="1146"/>
      <c r="AD286" s="1146"/>
      <c r="AE286" s="1146"/>
      <c r="AF286" s="1147">
        <v>2</v>
      </c>
      <c r="AG286" s="1148" t="s">
        <v>1149</v>
      </c>
      <c r="AH286" s="1148" t="s">
        <v>1316</v>
      </c>
      <c r="AI286" s="1147">
        <v>2</v>
      </c>
      <c r="AJ286" s="1148" t="s">
        <v>1149</v>
      </c>
      <c r="AK286" s="1148" t="s">
        <v>1316</v>
      </c>
      <c r="AL286" s="845"/>
    </row>
    <row customHeight="1" ht="11.25">
      <c r="A287" s="0" t="s">
        <v>1113</v>
      </c>
      <c r="E287" s="101"/>
      <c r="F287" s="1121"/>
      <c r="G287" s="1122"/>
      <c r="H287" s="221" t="s">
        <v>454</v>
      </c>
      <c r="I287" s="1143"/>
      <c r="J287" s="1975"/>
      <c r="K287" s="422"/>
      <c r="L287" s="214"/>
      <c r="M287" s="208"/>
      <c r="N287" s="1125"/>
      <c r="O287" s="1142">
        <v>1</v>
      </c>
      <c r="P287" s="1127" t="s">
        <v>19</v>
      </c>
      <c r="Q287" s="430" t="s">
        <v>22</v>
      </c>
      <c r="R287" s="430" t="s">
        <v>22</v>
      </c>
      <c r="S287" s="430" t="s">
        <v>22</v>
      </c>
      <c r="T287" s="430" t="s">
        <v>22</v>
      </c>
      <c r="U287" s="430" t="s">
        <v>22</v>
      </c>
      <c r="V287" s="430" t="s">
        <v>22</v>
      </c>
      <c r="W287" s="430" t="s">
        <v>22</v>
      </c>
      <c r="X287" s="430" t="s">
        <v>22</v>
      </c>
      <c r="Y287" s="430"/>
      <c r="Z287" s="1128"/>
      <c r="AA287" s="1129"/>
      <c r="AB287" s="1129"/>
      <c r="AC287" s="1130"/>
      <c r="AD287" s="1130"/>
      <c r="AE287" s="1149"/>
      <c r="AF287" s="1147"/>
      <c r="AG287" s="1148"/>
      <c r="AH287" s="1148"/>
      <c r="AI287" s="1147"/>
      <c r="AJ287" s="1148"/>
      <c r="AK287" s="1148"/>
      <c r="AL287" s="845"/>
    </row>
    <row customHeight="1" ht="11.25">
      <c r="A288" s="0" t="s">
        <v>1113</v>
      </c>
      <c r="E288" s="101"/>
      <c r="F288" s="1121"/>
      <c r="G288" s="1122"/>
      <c r="H288" s="221" t="s">
        <v>454</v>
      </c>
      <c r="I288" s="1143"/>
      <c r="J288" s="1975"/>
      <c r="K288" s="422"/>
      <c r="L288" s="214"/>
      <c r="M288" s="208"/>
      <c r="N288" s="1125"/>
      <c r="O288" s="1142"/>
      <c r="P288" s="1135"/>
      <c r="Q288" s="430"/>
      <c r="R288" s="430"/>
      <c r="S288" s="1136"/>
      <c r="T288" s="430"/>
      <c r="U288" s="430"/>
      <c r="V288" s="430"/>
      <c r="W288" s="430"/>
      <c r="X288" s="430"/>
      <c r="Y288" s="430"/>
      <c r="AA288" s="1126">
        <v>1</v>
      </c>
      <c r="AB288" s="1137" t="s">
        <v>1229</v>
      </c>
      <c r="AC288" s="794">
        <v>17979.58</v>
      </c>
      <c r="AD288" s="1137" t="str">
        <f>AB288</f>
        <v>  Доход от взимания платы за негативное воздействие на работу централизованной системы водоотведения</v>
      </c>
      <c r="AE288" s="794">
        <v>0</v>
      </c>
      <c r="AF288" s="1147"/>
      <c r="AG288" s="1148"/>
      <c r="AH288" s="1148"/>
      <c r="AI288" s="1147"/>
      <c r="AJ288" s="1148"/>
      <c r="AK288" s="1148"/>
      <c r="AL288" s="845"/>
    </row>
    <row customHeight="1" ht="11.25">
      <c r="A289" s="0" t="s">
        <v>1113</v>
      </c>
      <c r="E289" s="101"/>
      <c r="F289" s="1121"/>
      <c r="G289" s="1122"/>
      <c r="H289" s="221" t="s">
        <v>454</v>
      </c>
      <c r="I289" s="1143"/>
      <c r="J289" s="1975"/>
      <c r="K289" s="422"/>
      <c r="L289" s="214"/>
      <c r="M289" s="208"/>
      <c r="N289" s="1125"/>
      <c r="O289" s="1142"/>
      <c r="P289" s="1139"/>
      <c r="Q289" s="430"/>
      <c r="R289" s="430"/>
      <c r="S289" s="1136"/>
      <c r="T289" s="430"/>
      <c r="U289" s="430"/>
      <c r="V289" s="430"/>
      <c r="W289" s="430"/>
      <c r="X289" s="430"/>
      <c r="Y289" s="430"/>
      <c r="Z289" s="1128"/>
      <c r="AA289" s="1129"/>
      <c r="AB289" s="167" t="s">
        <v>1158</v>
      </c>
      <c r="AC289" s="1130"/>
      <c r="AD289" s="1130"/>
      <c r="AE289" s="1150"/>
      <c r="AF289" s="1147"/>
      <c r="AG289" s="1148"/>
      <c r="AH289" s="1148"/>
      <c r="AI289" s="1147"/>
      <c r="AJ289" s="1148"/>
      <c r="AK289" s="1148"/>
      <c r="AL289" s="845"/>
    </row>
    <row customHeight="1" ht="11.25">
      <c r="A290" s="0" t="s">
        <v>1113</v>
      </c>
      <c r="E290" s="101"/>
      <c r="F290" s="1121"/>
      <c r="G290" s="1122"/>
      <c r="H290" s="221" t="s">
        <v>454</v>
      </c>
      <c r="I290" s="1143"/>
      <c r="J290" s="1975"/>
      <c r="K290" s="422"/>
      <c r="L290" s="214"/>
      <c r="M290" s="208"/>
      <c r="N290" s="1128"/>
      <c r="O290" s="1129"/>
      <c r="P290" s="167" t="s">
        <v>1159</v>
      </c>
      <c r="Q290" s="1129"/>
      <c r="R290" s="1129"/>
      <c r="S290" s="1129"/>
      <c r="T290" s="1129"/>
      <c r="U290" s="1129"/>
      <c r="V290" s="1129"/>
      <c r="W290" s="1129"/>
      <c r="X290" s="1129"/>
      <c r="Y290" s="1129"/>
      <c r="Z290" s="1129"/>
      <c r="AA290" s="1129"/>
      <c r="AB290" s="1129"/>
      <c r="AC290" s="1129"/>
      <c r="AD290" s="1129"/>
      <c r="AE290" s="1151"/>
      <c r="AF290" s="1147"/>
      <c r="AG290" s="1148"/>
      <c r="AH290" s="1148"/>
      <c r="AI290" s="1147"/>
      <c r="AJ290" s="1148"/>
      <c r="AK290" s="1148"/>
      <c r="AL290" s="845"/>
    </row>
    <row customHeight="1" ht="11.25">
      <c r="A291" s="0" t="s">
        <v>1113</v>
      </c>
      <c r="B291" s="0" t="s">
        <v>1145</v>
      </c>
      <c r="E291" s="101"/>
      <c r="F291" s="1121"/>
      <c r="G291" s="821" t="s">
        <v>102</v>
      </c>
      <c r="H291" s="221" t="s">
        <v>101</v>
      </c>
      <c r="I291" s="1143" t="s">
        <v>1146</v>
      </c>
      <c r="J291" s="366" t="s">
        <v>1179</v>
      </c>
      <c r="K291" s="422" t="s">
        <v>1317</v>
      </c>
      <c r="L291" s="214" t="s">
        <v>19</v>
      </c>
      <c r="M291" s="208"/>
      <c r="N291" s="1144"/>
      <c r="O291" s="1145" t="s">
        <v>454</v>
      </c>
      <c r="P291" s="1146"/>
      <c r="Q291" s="1146"/>
      <c r="R291" s="1146"/>
      <c r="S291" s="1146"/>
      <c r="T291" s="1146"/>
      <c r="U291" s="1146"/>
      <c r="V291" s="1146"/>
      <c r="W291" s="1146"/>
      <c r="X291" s="1146"/>
      <c r="Y291" s="1146"/>
      <c r="Z291" s="1146"/>
      <c r="AA291" s="1146"/>
      <c r="AB291" s="1146"/>
      <c r="AC291" s="1146"/>
      <c r="AD291" s="1146"/>
      <c r="AE291" s="1146"/>
      <c r="AF291" s="1147">
        <v>2</v>
      </c>
      <c r="AG291" s="1148" t="s">
        <v>1149</v>
      </c>
      <c r="AH291" s="1148" t="s">
        <v>1316</v>
      </c>
      <c r="AI291" s="1147">
        <v>2</v>
      </c>
      <c r="AJ291" s="1148" t="s">
        <v>1149</v>
      </c>
      <c r="AK291" s="1148" t="s">
        <v>1316</v>
      </c>
      <c r="AL291" s="845"/>
    </row>
    <row customHeight="1" ht="11.25">
      <c r="A292" s="0" t="s">
        <v>1113</v>
      </c>
      <c r="E292" s="101"/>
      <c r="F292" s="1121"/>
      <c r="G292" s="1122"/>
      <c r="H292" s="221" t="s">
        <v>98</v>
      </c>
      <c r="I292" s="1143"/>
      <c r="J292" s="366"/>
      <c r="K292" s="422"/>
      <c r="L292" s="214"/>
      <c r="M292" s="208"/>
      <c r="N292" s="1125"/>
      <c r="O292" s="1142">
        <v>1</v>
      </c>
      <c r="P292" s="1127" t="s">
        <v>61</v>
      </c>
      <c r="Q292" s="1968" t="s">
        <v>1303</v>
      </c>
      <c r="R292" s="1969" t="s">
        <v>1191</v>
      </c>
      <c r="S292" s="1969" t="s">
        <v>146</v>
      </c>
      <c r="T292" s="1969" t="s">
        <v>146</v>
      </c>
      <c r="U292" s="1969" t="s">
        <v>147</v>
      </c>
      <c r="V292" s="1969" t="s">
        <v>1304</v>
      </c>
      <c r="W292" s="1969" t="s">
        <v>1305</v>
      </c>
      <c r="X292" s="1969" t="s">
        <v>1306</v>
      </c>
      <c r="Y292" s="1969" t="s">
        <v>1155</v>
      </c>
      <c r="Z292" s="1128"/>
      <c r="AA292" s="1129"/>
      <c r="AB292" s="1129"/>
      <c r="AC292" s="1130"/>
      <c r="AD292" s="1130"/>
      <c r="AE292" s="1149"/>
      <c r="AF292" s="1147"/>
      <c r="AG292" s="1148"/>
      <c r="AH292" s="1148"/>
      <c r="AI292" s="1147"/>
      <c r="AJ292" s="1148"/>
      <c r="AK292" s="1148"/>
      <c r="AL292" s="845"/>
    </row>
    <row customHeight="1" ht="11.25">
      <c r="A293" s="0" t="s">
        <v>1113</v>
      </c>
      <c r="E293" s="101"/>
      <c r="F293" s="1121"/>
      <c r="G293" s="1122"/>
      <c r="H293" s="221" t="s">
        <v>98</v>
      </c>
      <c r="I293" s="1143"/>
      <c r="J293" s="366"/>
      <c r="K293" s="422"/>
      <c r="L293" s="214"/>
      <c r="M293" s="208"/>
      <c r="N293" s="1125"/>
      <c r="O293" s="1142"/>
      <c r="P293" s="1135"/>
      <c r="Q293" s="1968"/>
      <c r="R293" s="430"/>
      <c r="S293" s="1136"/>
      <c r="T293" s="430"/>
      <c r="U293" s="430"/>
      <c r="V293" s="430"/>
      <c r="W293" s="430"/>
      <c r="X293" s="430"/>
      <c r="Y293" s="430"/>
      <c r="AA293" s="1126">
        <v>1</v>
      </c>
      <c r="AB293" s="1137" t="s">
        <v>1229</v>
      </c>
      <c r="AC293" s="794">
        <v>6444.03</v>
      </c>
      <c r="AD293" s="1137" t="str">
        <f>AB293</f>
        <v>  Доход от взимания платы за негативное воздействие на работу централизованной системы водоотведения</v>
      </c>
      <c r="AE293" s="794">
        <v>0</v>
      </c>
      <c r="AF293" s="1147"/>
      <c r="AG293" s="1148"/>
      <c r="AH293" s="1148"/>
      <c r="AI293" s="1147"/>
      <c r="AJ293" s="1148"/>
      <c r="AK293" s="1148"/>
      <c r="AL293" s="845"/>
    </row>
    <row customHeight="1" ht="11.25">
      <c r="A294" s="0" t="s">
        <v>1113</v>
      </c>
      <c r="E294" s="101"/>
      <c r="F294" s="1121"/>
      <c r="G294" s="1122"/>
      <c r="H294" s="221" t="s">
        <v>98</v>
      </c>
      <c r="I294" s="1143"/>
      <c r="J294" s="366"/>
      <c r="K294" s="422"/>
      <c r="L294" s="214"/>
      <c r="M294" s="208"/>
      <c r="N294" s="1125"/>
      <c r="O294" s="1142"/>
      <c r="P294" s="1139"/>
      <c r="Q294" s="1968"/>
      <c r="R294" s="430"/>
      <c r="S294" s="1136"/>
      <c r="T294" s="430"/>
      <c r="U294" s="430"/>
      <c r="V294" s="430"/>
      <c r="W294" s="430"/>
      <c r="X294" s="430"/>
      <c r="Y294" s="430"/>
      <c r="Z294" s="1128"/>
      <c r="AA294" s="1129"/>
      <c r="AB294" s="167" t="s">
        <v>1158</v>
      </c>
      <c r="AC294" s="1130"/>
      <c r="AD294" s="1130"/>
      <c r="AE294" s="1150"/>
      <c r="AF294" s="1147"/>
      <c r="AG294" s="1148"/>
      <c r="AH294" s="1148"/>
      <c r="AI294" s="1147"/>
      <c r="AJ294" s="1148"/>
      <c r="AK294" s="1148"/>
      <c r="AL294" s="845"/>
    </row>
    <row customHeight="1" ht="11.25">
      <c r="A295" s="0" t="s">
        <v>1113</v>
      </c>
      <c r="E295" s="101"/>
      <c r="F295" s="1121"/>
      <c r="G295" s="1122"/>
      <c r="H295" s="221" t="s">
        <v>98</v>
      </c>
      <c r="I295" s="1143"/>
      <c r="J295" s="366"/>
      <c r="K295" s="422"/>
      <c r="L295" s="214"/>
      <c r="M295" s="208"/>
      <c r="N295" s="1128"/>
      <c r="O295" s="1129"/>
      <c r="P295" s="167" t="s">
        <v>1159</v>
      </c>
      <c r="Q295" s="1129"/>
      <c r="R295" s="1129"/>
      <c r="S295" s="1129"/>
      <c r="T295" s="1129"/>
      <c r="U295" s="1129"/>
      <c r="V295" s="1129"/>
      <c r="W295" s="1129"/>
      <c r="X295" s="1129"/>
      <c r="Y295" s="1129"/>
      <c r="Z295" s="1129"/>
      <c r="AA295" s="1129"/>
      <c r="AB295" s="1129"/>
      <c r="AC295" s="1129"/>
      <c r="AD295" s="1129"/>
      <c r="AE295" s="1151"/>
      <c r="AF295" s="1147"/>
      <c r="AG295" s="1148"/>
      <c r="AH295" s="1148"/>
      <c r="AI295" s="1147"/>
      <c r="AJ295" s="1148"/>
      <c r="AK295" s="1148"/>
      <c r="AL295" s="845"/>
    </row>
    <row customHeight="1" ht="11.25">
      <c r="A296" s="0" t="s">
        <v>1113</v>
      </c>
      <c r="B296" s="0" t="s">
        <v>1160</v>
      </c>
      <c r="E296" s="101"/>
      <c r="F296" s="1121"/>
      <c r="G296" s="821" t="s">
        <v>102</v>
      </c>
      <c r="H296" s="221" t="s">
        <v>89</v>
      </c>
      <c r="I296" s="1143" t="s">
        <v>1161</v>
      </c>
      <c r="J296" s="366" t="s">
        <v>1188</v>
      </c>
      <c r="K296" s="422" t="s">
        <v>1318</v>
      </c>
      <c r="L296" s="214" t="s">
        <v>19</v>
      </c>
      <c r="M296" s="208"/>
      <c r="N296" s="1144"/>
      <c r="O296" s="1145" t="s">
        <v>454</v>
      </c>
      <c r="P296" s="1146"/>
      <c r="Q296" s="1146"/>
      <c r="R296" s="1146"/>
      <c r="S296" s="1146"/>
      <c r="T296" s="1146"/>
      <c r="U296" s="1146"/>
      <c r="V296" s="1146"/>
      <c r="W296" s="1146"/>
      <c r="X296" s="1146"/>
      <c r="Y296" s="1146"/>
      <c r="Z296" s="1146"/>
      <c r="AA296" s="1146"/>
      <c r="AB296" s="1146"/>
      <c r="AC296" s="1146"/>
      <c r="AD296" s="1146"/>
      <c r="AE296" s="1146"/>
      <c r="AF296" s="1147">
        <v>1</v>
      </c>
      <c r="AG296" s="1148" t="s">
        <v>1149</v>
      </c>
      <c r="AH296" s="1148" t="s">
        <v>1316</v>
      </c>
      <c r="AI296" s="1147">
        <v>1</v>
      </c>
      <c r="AJ296" s="1148" t="s">
        <v>1149</v>
      </c>
      <c r="AK296" s="1148" t="s">
        <v>1316</v>
      </c>
      <c r="AL296" s="845"/>
    </row>
    <row customHeight="1" ht="11.25">
      <c r="A297" s="0" t="s">
        <v>1113</v>
      </c>
      <c r="E297" s="101"/>
      <c r="F297" s="1121"/>
      <c r="G297" s="1122"/>
      <c r="H297" s="221" t="s">
        <v>101</v>
      </c>
      <c r="I297" s="1143"/>
      <c r="J297" s="366"/>
      <c r="K297" s="422"/>
      <c r="L297" s="214"/>
      <c r="M297" s="208"/>
      <c r="N297" s="1125"/>
      <c r="O297" s="1142">
        <v>1</v>
      </c>
      <c r="P297" s="1127" t="s">
        <v>61</v>
      </c>
      <c r="Q297" s="1968" t="s">
        <v>1239</v>
      </c>
      <c r="R297" s="1969" t="s">
        <v>1191</v>
      </c>
      <c r="S297" s="1969" t="s">
        <v>110</v>
      </c>
      <c r="T297" s="1969" t="s">
        <v>110</v>
      </c>
      <c r="U297" s="1969" t="s">
        <v>111</v>
      </c>
      <c r="V297" s="1969" t="s">
        <v>1240</v>
      </c>
      <c r="W297" s="1969" t="s">
        <v>1241</v>
      </c>
      <c r="X297" s="1969" t="s">
        <v>1155</v>
      </c>
      <c r="Y297" s="1969" t="s">
        <v>1155</v>
      </c>
      <c r="Z297" s="1128"/>
      <c r="AA297" s="1129"/>
      <c r="AB297" s="1129"/>
      <c r="AC297" s="1130"/>
      <c r="AD297" s="1130"/>
      <c r="AE297" s="1149"/>
      <c r="AF297" s="1147"/>
      <c r="AG297" s="1148"/>
      <c r="AH297" s="1148"/>
      <c r="AI297" s="1147"/>
      <c r="AJ297" s="1148"/>
      <c r="AK297" s="1148"/>
      <c r="AL297" s="845"/>
    </row>
    <row customHeight="1" ht="11.25">
      <c r="A298" s="0" t="s">
        <v>1113</v>
      </c>
      <c r="E298" s="101"/>
      <c r="F298" s="1121"/>
      <c r="G298" s="1122"/>
      <c r="H298" s="221" t="s">
        <v>101</v>
      </c>
      <c r="I298" s="1143"/>
      <c r="J298" s="366"/>
      <c r="K298" s="422"/>
      <c r="L298" s="214"/>
      <c r="M298" s="208"/>
      <c r="N298" s="1125"/>
      <c r="O298" s="1142"/>
      <c r="P298" s="1135"/>
      <c r="Q298" s="1968"/>
      <c r="R298" s="430"/>
      <c r="S298" s="1136"/>
      <c r="T298" s="430"/>
      <c r="U298" s="430"/>
      <c r="V298" s="430"/>
      <c r="W298" s="430"/>
      <c r="X298" s="430"/>
      <c r="Y298" s="430"/>
      <c r="AA298" s="1126">
        <v>1</v>
      </c>
      <c r="AB298" s="1137" t="s">
        <v>1229</v>
      </c>
      <c r="AC298" s="794">
        <v>6723.33</v>
      </c>
      <c r="AD298" s="1137" t="str">
        <f>AB298</f>
        <v>  Доход от взимания платы за негативное воздействие на работу централизованной системы водоотведения</v>
      </c>
      <c r="AE298" s="794">
        <v>0</v>
      </c>
      <c r="AF298" s="1147"/>
      <c r="AG298" s="1148"/>
      <c r="AH298" s="1148"/>
      <c r="AI298" s="1147"/>
      <c r="AJ298" s="1148"/>
      <c r="AK298" s="1148"/>
      <c r="AL298" s="845"/>
    </row>
    <row customHeight="1" ht="11.25">
      <c r="A299" s="0" t="s">
        <v>1113</v>
      </c>
      <c r="E299" s="101"/>
      <c r="F299" s="1121"/>
      <c r="G299" s="1122"/>
      <c r="H299" s="221" t="s">
        <v>101</v>
      </c>
      <c r="I299" s="1143"/>
      <c r="J299" s="366"/>
      <c r="K299" s="422"/>
      <c r="L299" s="214"/>
      <c r="M299" s="208"/>
      <c r="N299" s="1125"/>
      <c r="O299" s="1142"/>
      <c r="P299" s="1139"/>
      <c r="Q299" s="1968"/>
      <c r="R299" s="430"/>
      <c r="S299" s="1136"/>
      <c r="T299" s="430"/>
      <c r="U299" s="430"/>
      <c r="V299" s="430"/>
      <c r="W299" s="430"/>
      <c r="X299" s="430"/>
      <c r="Y299" s="430"/>
      <c r="Z299" s="1128"/>
      <c r="AA299" s="1129"/>
      <c r="AB299" s="167" t="s">
        <v>1158</v>
      </c>
      <c r="AC299" s="1130"/>
      <c r="AD299" s="1130"/>
      <c r="AE299" s="1150"/>
      <c r="AF299" s="1147"/>
      <c r="AG299" s="1148"/>
      <c r="AH299" s="1148"/>
      <c r="AI299" s="1147"/>
      <c r="AJ299" s="1148"/>
      <c r="AK299" s="1148"/>
      <c r="AL299" s="845"/>
    </row>
    <row customHeight="1" ht="11.25">
      <c r="A300" s="0" t="s">
        <v>1113</v>
      </c>
      <c r="E300" s="101"/>
      <c r="F300" s="1121"/>
      <c r="G300" s="1122"/>
      <c r="H300" s="221" t="s">
        <v>101</v>
      </c>
      <c r="I300" s="1143"/>
      <c r="J300" s="366"/>
      <c r="K300" s="422"/>
      <c r="L300" s="214"/>
      <c r="M300" s="208"/>
      <c r="N300" s="1128"/>
      <c r="O300" s="1129"/>
      <c r="P300" s="167" t="s">
        <v>1159</v>
      </c>
      <c r="Q300" s="1129"/>
      <c r="R300" s="1129"/>
      <c r="S300" s="1129"/>
      <c r="T300" s="1129"/>
      <c r="U300" s="1129"/>
      <c r="V300" s="1129"/>
      <c r="W300" s="1129"/>
      <c r="X300" s="1129"/>
      <c r="Y300" s="1129"/>
      <c r="Z300" s="1129"/>
      <c r="AA300" s="1129"/>
      <c r="AB300" s="1129"/>
      <c r="AC300" s="1129"/>
      <c r="AD300" s="1129"/>
      <c r="AE300" s="1151"/>
      <c r="AF300" s="1147"/>
      <c r="AG300" s="1148"/>
      <c r="AH300" s="1148"/>
      <c r="AI300" s="1147"/>
      <c r="AJ300" s="1148"/>
      <c r="AK300" s="1148"/>
      <c r="AL300" s="845"/>
    </row>
    <row customHeight="1" ht="12">
      <c r="A301" s="0" t="s">
        <v>1113</v>
      </c>
      <c r="E301" s="101"/>
      <c r="F301" s="1116"/>
      <c r="G301" s="1117"/>
      <c r="H301" s="1117"/>
      <c r="I301" s="1118" t="s">
        <v>1176</v>
      </c>
      <c r="J301" s="1118"/>
      <c r="K301" s="1118"/>
      <c r="L301" s="1119"/>
      <c r="M301" s="1119"/>
      <c r="N301" s="1120"/>
      <c r="O301" s="1120"/>
      <c r="P301" s="1120"/>
      <c r="Q301" s="1120"/>
      <c r="R301" s="1120"/>
      <c r="S301" s="1120"/>
      <c r="T301" s="1120"/>
      <c r="U301" s="1120"/>
      <c r="V301" s="1120"/>
      <c r="W301" s="1120"/>
      <c r="X301" s="1120"/>
      <c r="Y301" s="1120"/>
      <c r="Z301" s="1120"/>
      <c r="AA301" s="1120"/>
      <c r="AB301" s="1120"/>
      <c r="AC301" s="1120"/>
      <c r="AD301" s="1120"/>
      <c r="AE301" s="1120"/>
      <c r="AF301" s="1120"/>
      <c r="AG301" s="1119"/>
      <c r="AH301" s="1119"/>
      <c r="AI301" s="1120"/>
      <c r="AJ301" s="1119"/>
      <c r="AK301" s="1120"/>
      <c r="AL301" s="845"/>
    </row>
    <row customHeight="1" ht="0.75">
      <c r="A302" s="0" t="s">
        <v>1113</v>
      </c>
      <c r="E302" s="101"/>
      <c r="F302" s="164">
        <v>2027</v>
      </c>
      <c r="G302" s="221"/>
      <c r="H302" s="1096" t="s">
        <v>454</v>
      </c>
      <c r="I302" s="1097"/>
      <c r="J302" s="155"/>
      <c r="K302" s="155"/>
      <c r="L302" s="1098"/>
      <c r="M302" s="495"/>
      <c r="N302" s="1099"/>
      <c r="O302" s="1100"/>
      <c r="P302" s="1099"/>
      <c r="Q302" s="1099"/>
      <c r="R302" s="1099"/>
      <c r="S302" s="1099"/>
      <c r="T302" s="1099"/>
      <c r="U302" s="1099"/>
      <c r="V302" s="1099"/>
      <c r="W302" s="1099"/>
      <c r="X302" s="1099"/>
      <c r="Y302" s="1099"/>
      <c r="Z302" s="1099"/>
      <c r="AA302" s="1099"/>
      <c r="AB302" s="1099"/>
      <c r="AC302" s="1099"/>
      <c r="AD302" s="1099"/>
      <c r="AE302" s="1099"/>
      <c r="AF302" s="1101"/>
      <c r="AG302" s="1098"/>
      <c r="AH302" s="1098"/>
      <c r="AI302" s="1101"/>
      <c r="AJ302" s="1098"/>
      <c r="AK302" s="1098"/>
      <c r="AL302" s="845"/>
    </row>
    <row customHeight="1" ht="0.75">
      <c r="A303" s="0" t="s">
        <v>1113</v>
      </c>
      <c r="E303" s="101"/>
      <c r="F303" s="164"/>
      <c r="G303" s="221"/>
      <c r="H303" s="1096"/>
      <c r="I303" s="1097"/>
      <c r="J303" s="155"/>
      <c r="K303" s="155"/>
      <c r="L303" s="1098"/>
      <c r="M303" s="495"/>
      <c r="N303" s="1102"/>
      <c r="O303" s="1103"/>
      <c r="P303" s="1104"/>
      <c r="Q303" s="155"/>
      <c r="R303" s="155"/>
      <c r="S303" s="155"/>
      <c r="T303" s="155"/>
      <c r="U303" s="155"/>
      <c r="V303" s="155"/>
      <c r="W303" s="155"/>
      <c r="X303" s="155"/>
      <c r="Y303" s="155"/>
      <c r="Z303" s="1105"/>
      <c r="AA303" s="1106"/>
      <c r="AB303" s="1106"/>
      <c r="AC303" s="1107"/>
      <c r="AD303" s="1107"/>
      <c r="AE303" s="1108"/>
      <c r="AF303" s="1101"/>
      <c r="AG303" s="1098"/>
      <c r="AH303" s="1098"/>
      <c r="AI303" s="1101"/>
      <c r="AJ303" s="1098"/>
      <c r="AK303" s="1098"/>
      <c r="AL303" s="845"/>
    </row>
    <row customHeight="1" ht="0.75">
      <c r="A304" s="0" t="s">
        <v>1113</v>
      </c>
      <c r="E304" s="101"/>
      <c r="F304" s="164"/>
      <c r="G304" s="221"/>
      <c r="H304" s="1096"/>
      <c r="I304" s="1097"/>
      <c r="J304" s="155"/>
      <c r="K304" s="155"/>
      <c r="L304" s="1098"/>
      <c r="M304" s="495"/>
      <c r="N304" s="1102"/>
      <c r="O304" s="1103"/>
      <c r="P304" s="1109"/>
      <c r="Q304" s="155"/>
      <c r="R304" s="155"/>
      <c r="S304" s="155"/>
      <c r="T304" s="155"/>
      <c r="U304" s="155"/>
      <c r="V304" s="155"/>
      <c r="W304" s="155"/>
      <c r="X304" s="155"/>
      <c r="Y304" s="155"/>
      <c r="AA304" s="1103"/>
      <c r="AB304" s="1110"/>
      <c r="AC304" s="1111"/>
      <c r="AD304" s="1110"/>
      <c r="AE304" s="1111"/>
      <c r="AF304" s="1101"/>
      <c r="AG304" s="1098"/>
      <c r="AH304" s="1098"/>
      <c r="AI304" s="1101"/>
      <c r="AJ304" s="1098"/>
      <c r="AK304" s="1098"/>
      <c r="AL304" s="845"/>
    </row>
    <row customHeight="1" ht="0.75">
      <c r="A305" s="0" t="s">
        <v>1113</v>
      </c>
      <c r="E305" s="101"/>
      <c r="F305" s="164"/>
      <c r="G305" s="221"/>
      <c r="H305" s="1096"/>
      <c r="I305" s="1097"/>
      <c r="J305" s="155"/>
      <c r="K305" s="155"/>
      <c r="L305" s="1098"/>
      <c r="M305" s="495"/>
      <c r="N305" s="1102"/>
      <c r="O305" s="1103"/>
      <c r="P305" s="1112"/>
      <c r="Q305" s="155"/>
      <c r="R305" s="155"/>
      <c r="S305" s="155"/>
      <c r="T305" s="155"/>
      <c r="U305" s="155"/>
      <c r="V305" s="155"/>
      <c r="W305" s="155"/>
      <c r="X305" s="155"/>
      <c r="Y305" s="155"/>
      <c r="Z305" s="1105"/>
      <c r="AA305" s="1106"/>
      <c r="AB305" s="1113"/>
      <c r="AC305" s="1107"/>
      <c r="AD305" s="1107"/>
      <c r="AE305" s="1114"/>
      <c r="AF305" s="1101"/>
      <c r="AG305" s="1098"/>
      <c r="AH305" s="1098"/>
      <c r="AI305" s="1101"/>
      <c r="AJ305" s="1098"/>
      <c r="AK305" s="1098"/>
      <c r="AL305" s="845"/>
    </row>
    <row customHeight="1" ht="0.75">
      <c r="A306" s="0" t="s">
        <v>1113</v>
      </c>
      <c r="E306" s="101"/>
      <c r="F306" s="164"/>
      <c r="G306" s="221"/>
      <c r="H306" s="1096"/>
      <c r="I306" s="1097"/>
      <c r="J306" s="155"/>
      <c r="K306" s="155"/>
      <c r="L306" s="1098"/>
      <c r="M306" s="495"/>
      <c r="N306" s="1106"/>
      <c r="O306" s="1106"/>
      <c r="P306" s="1113"/>
      <c r="Q306" s="1106"/>
      <c r="R306" s="1106"/>
      <c r="S306" s="1106"/>
      <c r="T306" s="1106"/>
      <c r="U306" s="1106"/>
      <c r="V306" s="1106"/>
      <c r="W306" s="1106"/>
      <c r="X306" s="1106"/>
      <c r="Y306" s="1106"/>
      <c r="Z306" s="1106"/>
      <c r="AA306" s="1106"/>
      <c r="AB306" s="1106"/>
      <c r="AC306" s="1106"/>
      <c r="AD306" s="1106"/>
      <c r="AE306" s="1115"/>
      <c r="AF306" s="1101"/>
      <c r="AG306" s="1098"/>
      <c r="AH306" s="1098"/>
      <c r="AI306" s="1101"/>
      <c r="AJ306" s="1098"/>
      <c r="AK306" s="1098"/>
      <c r="AL306" s="845"/>
    </row>
    <row customHeight="1" ht="11.25">
      <c r="A307" s="0" t="s">
        <v>1113</v>
      </c>
      <c r="B307" s="0" t="s">
        <v>1160</v>
      </c>
      <c r="E307" s="101"/>
      <c r="F307" s="1121"/>
      <c r="G307" s="821" t="s">
        <v>102</v>
      </c>
      <c r="H307" s="221" t="s">
        <v>98</v>
      </c>
      <c r="I307" s="1143" t="s">
        <v>1161</v>
      </c>
      <c r="J307" s="366" t="s">
        <v>1188</v>
      </c>
      <c r="K307" s="422" t="s">
        <v>1319</v>
      </c>
      <c r="L307" s="214" t="s">
        <v>19</v>
      </c>
      <c r="M307" s="208"/>
      <c r="N307" s="1144"/>
      <c r="O307" s="1145" t="s">
        <v>454</v>
      </c>
      <c r="P307" s="1146"/>
      <c r="Q307" s="1146"/>
      <c r="R307" s="1146"/>
      <c r="S307" s="1146"/>
      <c r="T307" s="1146"/>
      <c r="U307" s="1146"/>
      <c r="V307" s="1146"/>
      <c r="W307" s="1146"/>
      <c r="X307" s="1146"/>
      <c r="Y307" s="1146"/>
      <c r="Z307" s="1146"/>
      <c r="AA307" s="1146"/>
      <c r="AB307" s="1146"/>
      <c r="AC307" s="1146"/>
      <c r="AD307" s="1146"/>
      <c r="AE307" s="1146"/>
      <c r="AF307" s="1147">
        <v>2</v>
      </c>
      <c r="AG307" s="1148" t="s">
        <v>1149</v>
      </c>
      <c r="AH307" s="1148" t="s">
        <v>1320</v>
      </c>
      <c r="AI307" s="1147">
        <v>2</v>
      </c>
      <c r="AJ307" s="1148" t="s">
        <v>1149</v>
      </c>
      <c r="AK307" s="1148" t="s">
        <v>1320</v>
      </c>
      <c r="AL307" s="845"/>
    </row>
    <row customHeight="1" ht="11.25">
      <c r="A308" s="0" t="s">
        <v>1113</v>
      </c>
      <c r="E308" s="101"/>
      <c r="F308" s="1121"/>
      <c r="G308" s="1122"/>
      <c r="H308" s="221" t="s">
        <v>454</v>
      </c>
      <c r="I308" s="1143"/>
      <c r="J308" s="366"/>
      <c r="K308" s="422"/>
      <c r="L308" s="214"/>
      <c r="M308" s="208"/>
      <c r="N308" s="1125"/>
      <c r="O308" s="1142">
        <v>1</v>
      </c>
      <c r="P308" s="1127" t="s">
        <v>61</v>
      </c>
      <c r="Q308" s="1968" t="s">
        <v>1239</v>
      </c>
      <c r="R308" s="1969" t="s">
        <v>1191</v>
      </c>
      <c r="S308" s="1969" t="s">
        <v>110</v>
      </c>
      <c r="T308" s="1969" t="s">
        <v>110</v>
      </c>
      <c r="U308" s="1969" t="s">
        <v>111</v>
      </c>
      <c r="V308" s="1969" t="s">
        <v>1240</v>
      </c>
      <c r="W308" s="1969" t="s">
        <v>1241</v>
      </c>
      <c r="X308" s="1969" t="s">
        <v>1155</v>
      </c>
      <c r="Y308" s="1969" t="s">
        <v>1155</v>
      </c>
      <c r="Z308" s="1128"/>
      <c r="AA308" s="1129"/>
      <c r="AB308" s="1129"/>
      <c r="AC308" s="1130"/>
      <c r="AD308" s="1130"/>
      <c r="AE308" s="1149"/>
      <c r="AF308" s="1147"/>
      <c r="AG308" s="1148"/>
      <c r="AH308" s="1148"/>
      <c r="AI308" s="1147"/>
      <c r="AJ308" s="1148"/>
      <c r="AK308" s="1148"/>
      <c r="AL308" s="845"/>
    </row>
    <row customHeight="1" ht="11.25">
      <c r="A309" s="0" t="s">
        <v>1113</v>
      </c>
      <c r="E309" s="101"/>
      <c r="F309" s="1121"/>
      <c r="G309" s="1122"/>
      <c r="H309" s="221" t="s">
        <v>454</v>
      </c>
      <c r="I309" s="1143"/>
      <c r="J309" s="366"/>
      <c r="K309" s="422"/>
      <c r="L309" s="214"/>
      <c r="M309" s="208"/>
      <c r="N309" s="1125"/>
      <c r="O309" s="1142"/>
      <c r="P309" s="1135"/>
      <c r="Q309" s="1968"/>
      <c r="R309" s="430"/>
      <c r="S309" s="1136"/>
      <c r="T309" s="430"/>
      <c r="U309" s="430"/>
      <c r="V309" s="430"/>
      <c r="W309" s="430"/>
      <c r="X309" s="430"/>
      <c r="Y309" s="430"/>
      <c r="AA309" s="1126">
        <v>1</v>
      </c>
      <c r="AB309" s="1137" t="s">
        <v>1165</v>
      </c>
      <c r="AC309" s="794">
        <v>44826.55</v>
      </c>
      <c r="AD309" s="1137" t="str">
        <f>AB309</f>
        <v>  Прибыль направляемая на инвестиции</v>
      </c>
      <c r="AE309" s="794">
        <v>0</v>
      </c>
      <c r="AF309" s="1147"/>
      <c r="AG309" s="1148"/>
      <c r="AH309" s="1148"/>
      <c r="AI309" s="1147"/>
      <c r="AJ309" s="1148"/>
      <c r="AK309" s="1148"/>
      <c r="AL309" s="845"/>
    </row>
    <row customHeight="1" ht="11.25">
      <c r="A310" s="0" t="s">
        <v>1113</v>
      </c>
      <c r="E310" s="101"/>
      <c r="F310" s="1121"/>
      <c r="G310" s="1122"/>
      <c r="H310" s="221" t="s">
        <v>454</v>
      </c>
      <c r="I310" s="1143"/>
      <c r="J310" s="366"/>
      <c r="K310" s="422"/>
      <c r="L310" s="214"/>
      <c r="M310" s="208"/>
      <c r="N310" s="1125"/>
      <c r="O310" s="1142"/>
      <c r="P310" s="1139"/>
      <c r="Q310" s="1968"/>
      <c r="R310" s="430"/>
      <c r="S310" s="1136"/>
      <c r="T310" s="430"/>
      <c r="U310" s="430"/>
      <c r="V310" s="430"/>
      <c r="W310" s="430"/>
      <c r="X310" s="430"/>
      <c r="Y310" s="430"/>
      <c r="Z310" s="1128"/>
      <c r="AA310" s="1129"/>
      <c r="AB310" s="167" t="s">
        <v>1158</v>
      </c>
      <c r="AC310" s="1130"/>
      <c r="AD310" s="1130"/>
      <c r="AE310" s="1150"/>
      <c r="AF310" s="1147"/>
      <c r="AG310" s="1148"/>
      <c r="AH310" s="1148"/>
      <c r="AI310" s="1147"/>
      <c r="AJ310" s="1148"/>
      <c r="AK310" s="1148"/>
      <c r="AL310" s="845"/>
    </row>
    <row customHeight="1" ht="11.25">
      <c r="A311" s="0" t="s">
        <v>1113</v>
      </c>
      <c r="E311" s="101"/>
      <c r="F311" s="1121"/>
      <c r="G311" s="1122"/>
      <c r="H311" s="221" t="s">
        <v>454</v>
      </c>
      <c r="I311" s="1143"/>
      <c r="J311" s="366"/>
      <c r="K311" s="422"/>
      <c r="L311" s="214"/>
      <c r="M311" s="208"/>
      <c r="N311" s="1128"/>
      <c r="O311" s="1129"/>
      <c r="P311" s="167" t="s">
        <v>1159</v>
      </c>
      <c r="Q311" s="1129"/>
      <c r="R311" s="1129"/>
      <c r="S311" s="1129"/>
      <c r="T311" s="1129"/>
      <c r="U311" s="1129"/>
      <c r="V311" s="1129"/>
      <c r="W311" s="1129"/>
      <c r="X311" s="1129"/>
      <c r="Y311" s="1129"/>
      <c r="Z311" s="1129"/>
      <c r="AA311" s="1129"/>
      <c r="AB311" s="1129"/>
      <c r="AC311" s="1129"/>
      <c r="AD311" s="1129"/>
      <c r="AE311" s="1151"/>
      <c r="AF311" s="1147"/>
      <c r="AG311" s="1148"/>
      <c r="AH311" s="1148"/>
      <c r="AI311" s="1147"/>
      <c r="AJ311" s="1148"/>
      <c r="AK311" s="1148"/>
      <c r="AL311" s="845"/>
    </row>
    <row customHeight="1" ht="11.25">
      <c r="A312" s="0" t="s">
        <v>1113</v>
      </c>
      <c r="B312" s="0" t="s">
        <v>1160</v>
      </c>
      <c r="E312" s="101"/>
      <c r="F312" s="1121"/>
      <c r="G312" s="821" t="s">
        <v>102</v>
      </c>
      <c r="H312" s="221" t="s">
        <v>101</v>
      </c>
      <c r="I312" s="1143" t="s">
        <v>1161</v>
      </c>
      <c r="J312" s="366" t="s">
        <v>1188</v>
      </c>
      <c r="K312" s="422" t="s">
        <v>1321</v>
      </c>
      <c r="L312" s="214" t="s">
        <v>19</v>
      </c>
      <c r="M312" s="208"/>
      <c r="N312" s="1144"/>
      <c r="O312" s="1145" t="s">
        <v>454</v>
      </c>
      <c r="P312" s="1146"/>
      <c r="Q312" s="1146"/>
      <c r="R312" s="1146"/>
      <c r="S312" s="1146"/>
      <c r="T312" s="1146"/>
      <c r="U312" s="1146"/>
      <c r="V312" s="1146"/>
      <c r="W312" s="1146"/>
      <c r="X312" s="1146"/>
      <c r="Y312" s="1146"/>
      <c r="Z312" s="1146"/>
      <c r="AA312" s="1146"/>
      <c r="AB312" s="1146"/>
      <c r="AC312" s="1146"/>
      <c r="AD312" s="1146"/>
      <c r="AE312" s="1146"/>
      <c r="AF312" s="1147">
        <v>2</v>
      </c>
      <c r="AG312" s="1148" t="s">
        <v>1149</v>
      </c>
      <c r="AH312" s="1148" t="s">
        <v>1320</v>
      </c>
      <c r="AI312" s="1147">
        <v>2</v>
      </c>
      <c r="AJ312" s="1148" t="s">
        <v>1149</v>
      </c>
      <c r="AK312" s="1148" t="s">
        <v>1320</v>
      </c>
      <c r="AL312" s="845"/>
    </row>
    <row customHeight="1" ht="11.25">
      <c r="A313" s="0" t="s">
        <v>1113</v>
      </c>
      <c r="E313" s="101"/>
      <c r="F313" s="1121"/>
      <c r="G313" s="1122"/>
      <c r="H313" s="221" t="s">
        <v>98</v>
      </c>
      <c r="I313" s="1143"/>
      <c r="J313" s="366"/>
      <c r="K313" s="422"/>
      <c r="L313" s="214"/>
      <c r="M313" s="208"/>
      <c r="N313" s="1125"/>
      <c r="O313" s="1142">
        <v>1</v>
      </c>
      <c r="P313" s="1127" t="s">
        <v>61</v>
      </c>
      <c r="Q313" s="1968" t="s">
        <v>1239</v>
      </c>
      <c r="R313" s="1969" t="s">
        <v>1191</v>
      </c>
      <c r="S313" s="1969" t="s">
        <v>110</v>
      </c>
      <c r="T313" s="1969" t="s">
        <v>110</v>
      </c>
      <c r="U313" s="1969" t="s">
        <v>111</v>
      </c>
      <c r="V313" s="1969" t="s">
        <v>1240</v>
      </c>
      <c r="W313" s="1969" t="s">
        <v>1241</v>
      </c>
      <c r="X313" s="1969" t="s">
        <v>1155</v>
      </c>
      <c r="Y313" s="1969" t="s">
        <v>1155</v>
      </c>
      <c r="Z313" s="1128"/>
      <c r="AA313" s="1129"/>
      <c r="AB313" s="1129"/>
      <c r="AC313" s="1130"/>
      <c r="AD313" s="1130"/>
      <c r="AE313" s="1149"/>
      <c r="AF313" s="1147"/>
      <c r="AG313" s="1148"/>
      <c r="AH313" s="1148"/>
      <c r="AI313" s="1147"/>
      <c r="AJ313" s="1148"/>
      <c r="AK313" s="1148"/>
      <c r="AL313" s="845"/>
    </row>
    <row customHeight="1" ht="11.25">
      <c r="A314" s="0" t="s">
        <v>1113</v>
      </c>
      <c r="E314" s="101"/>
      <c r="F314" s="1121"/>
      <c r="G314" s="1122"/>
      <c r="H314" s="221" t="s">
        <v>98</v>
      </c>
      <c r="I314" s="1143"/>
      <c r="J314" s="366"/>
      <c r="K314" s="422"/>
      <c r="L314" s="214"/>
      <c r="M314" s="208"/>
      <c r="N314" s="1125"/>
      <c r="O314" s="1142"/>
      <c r="P314" s="1135"/>
      <c r="Q314" s="1968"/>
      <c r="R314" s="430"/>
      <c r="S314" s="1136"/>
      <c r="T314" s="430"/>
      <c r="U314" s="430"/>
      <c r="V314" s="430"/>
      <c r="W314" s="430"/>
      <c r="X314" s="430"/>
      <c r="Y314" s="430"/>
      <c r="AA314" s="1126">
        <v>1</v>
      </c>
      <c r="AB314" s="1137" t="s">
        <v>1165</v>
      </c>
      <c r="AC314" s="794">
        <v>25166.8</v>
      </c>
      <c r="AD314" s="1137" t="str">
        <f>AB314</f>
        <v>  Прибыль направляемая на инвестиции</v>
      </c>
      <c r="AE314" s="794">
        <v>0</v>
      </c>
      <c r="AF314" s="1147"/>
      <c r="AG314" s="1148"/>
      <c r="AH314" s="1148"/>
      <c r="AI314" s="1147"/>
      <c r="AJ314" s="1148"/>
      <c r="AK314" s="1148"/>
      <c r="AL314" s="845"/>
    </row>
    <row customHeight="1" ht="11.25">
      <c r="A315" s="0" t="s">
        <v>1113</v>
      </c>
      <c r="E315" s="101"/>
      <c r="F315" s="1121"/>
      <c r="G315" s="1122"/>
      <c r="H315" s="221" t="s">
        <v>98</v>
      </c>
      <c r="I315" s="1143"/>
      <c r="J315" s="366"/>
      <c r="K315" s="422"/>
      <c r="L315" s="214"/>
      <c r="M315" s="208"/>
      <c r="N315" s="1125"/>
      <c r="O315" s="1142"/>
      <c r="P315" s="1139"/>
      <c r="Q315" s="1968"/>
      <c r="R315" s="430"/>
      <c r="S315" s="1136"/>
      <c r="T315" s="430"/>
      <c r="U315" s="430"/>
      <c r="V315" s="430"/>
      <c r="W315" s="430"/>
      <c r="X315" s="430"/>
      <c r="Y315" s="430"/>
      <c r="Z315" s="1128"/>
      <c r="AA315" s="1129"/>
      <c r="AB315" s="167" t="s">
        <v>1158</v>
      </c>
      <c r="AC315" s="1130"/>
      <c r="AD315" s="1130"/>
      <c r="AE315" s="1150"/>
      <c r="AF315" s="1147"/>
      <c r="AG315" s="1148"/>
      <c r="AH315" s="1148"/>
      <c r="AI315" s="1147"/>
      <c r="AJ315" s="1148"/>
      <c r="AK315" s="1148"/>
      <c r="AL315" s="845"/>
    </row>
    <row customHeight="1" ht="11.25">
      <c r="A316" s="0" t="s">
        <v>1113</v>
      </c>
      <c r="E316" s="101"/>
      <c r="F316" s="1121"/>
      <c r="G316" s="1122"/>
      <c r="H316" s="221" t="s">
        <v>98</v>
      </c>
      <c r="I316" s="1143"/>
      <c r="J316" s="366"/>
      <c r="K316" s="422"/>
      <c r="L316" s="214"/>
      <c r="M316" s="208"/>
      <c r="N316" s="1128"/>
      <c r="O316" s="1129"/>
      <c r="P316" s="167" t="s">
        <v>1159</v>
      </c>
      <c r="Q316" s="1129"/>
      <c r="R316" s="1129"/>
      <c r="S316" s="1129"/>
      <c r="T316" s="1129"/>
      <c r="U316" s="1129"/>
      <c r="V316" s="1129"/>
      <c r="W316" s="1129"/>
      <c r="X316" s="1129"/>
      <c r="Y316" s="1129"/>
      <c r="Z316" s="1129"/>
      <c r="AA316" s="1129"/>
      <c r="AB316" s="1129"/>
      <c r="AC316" s="1129"/>
      <c r="AD316" s="1129"/>
      <c r="AE316" s="1151"/>
      <c r="AF316" s="1147"/>
      <c r="AG316" s="1148"/>
      <c r="AH316" s="1148"/>
      <c r="AI316" s="1147"/>
      <c r="AJ316" s="1148"/>
      <c r="AK316" s="1148"/>
      <c r="AL316" s="845"/>
    </row>
    <row customHeight="1" ht="12">
      <c r="A317" s="0" t="s">
        <v>1113</v>
      </c>
      <c r="E317" s="101"/>
      <c r="F317" s="1116"/>
      <c r="G317" s="1117"/>
      <c r="H317" s="1117"/>
      <c r="I317" s="1118" t="s">
        <v>1176</v>
      </c>
      <c r="J317" s="1118"/>
      <c r="K317" s="1118"/>
      <c r="L317" s="1119"/>
      <c r="M317" s="1119"/>
      <c r="N317" s="1120"/>
      <c r="O317" s="1120"/>
      <c r="P317" s="1120"/>
      <c r="Q317" s="1120"/>
      <c r="R317" s="1120"/>
      <c r="S317" s="1120"/>
      <c r="T317" s="1120"/>
      <c r="U317" s="1120"/>
      <c r="V317" s="1120"/>
      <c r="W317" s="1120"/>
      <c r="X317" s="1120"/>
      <c r="Y317" s="1120"/>
      <c r="Z317" s="1120"/>
      <c r="AA317" s="1120"/>
      <c r="AB317" s="1120"/>
      <c r="AC317" s="1120"/>
      <c r="AD317" s="1120"/>
      <c r="AE317" s="1120"/>
      <c r="AF317" s="1120"/>
      <c r="AG317" s="1119"/>
      <c r="AH317" s="1119"/>
      <c r="AI317" s="1120"/>
      <c r="AJ317" s="1119"/>
      <c r="AK317" s="1120"/>
      <c r="AL317" s="845"/>
    </row>
    <row customHeight="1" ht="0.75">
      <c r="A318" s="0" t="s">
        <v>1113</v>
      </c>
      <c r="E318" s="101"/>
      <c r="F318" s="164">
        <v>2028</v>
      </c>
      <c r="G318" s="221"/>
      <c r="H318" s="1096" t="s">
        <v>454</v>
      </c>
      <c r="I318" s="1097"/>
      <c r="J318" s="155"/>
      <c r="K318" s="155"/>
      <c r="L318" s="1098"/>
      <c r="M318" s="495"/>
      <c r="N318" s="1099"/>
      <c r="O318" s="1100"/>
      <c r="P318" s="1099"/>
      <c r="Q318" s="1099"/>
      <c r="R318" s="1099"/>
      <c r="S318" s="1099"/>
      <c r="T318" s="1099"/>
      <c r="U318" s="1099"/>
      <c r="V318" s="1099"/>
      <c r="W318" s="1099"/>
      <c r="X318" s="1099"/>
      <c r="Y318" s="1099"/>
      <c r="Z318" s="1099"/>
      <c r="AA318" s="1099"/>
      <c r="AB318" s="1099"/>
      <c r="AC318" s="1099"/>
      <c r="AD318" s="1099"/>
      <c r="AE318" s="1099"/>
      <c r="AF318" s="1101"/>
      <c r="AG318" s="1098"/>
      <c r="AH318" s="1098"/>
      <c r="AI318" s="1101"/>
      <c r="AJ318" s="1098"/>
      <c r="AK318" s="1098"/>
      <c r="AL318" s="845"/>
    </row>
    <row customHeight="1" ht="0.75">
      <c r="A319" s="0" t="s">
        <v>1113</v>
      </c>
      <c r="E319" s="101"/>
      <c r="F319" s="164"/>
      <c r="G319" s="221"/>
      <c r="H319" s="1096"/>
      <c r="I319" s="1097"/>
      <c r="J319" s="155"/>
      <c r="K319" s="155"/>
      <c r="L319" s="1098"/>
      <c r="M319" s="495"/>
      <c r="N319" s="1102"/>
      <c r="O319" s="1103"/>
      <c r="P319" s="1104"/>
      <c r="Q319" s="155"/>
      <c r="R319" s="155"/>
      <c r="S319" s="155"/>
      <c r="T319" s="155"/>
      <c r="U319" s="155"/>
      <c r="V319" s="155"/>
      <c r="W319" s="155"/>
      <c r="X319" s="155"/>
      <c r="Y319" s="155"/>
      <c r="Z319" s="1105"/>
      <c r="AA319" s="1106"/>
      <c r="AB319" s="1106"/>
      <c r="AC319" s="1107"/>
      <c r="AD319" s="1107"/>
      <c r="AE319" s="1108"/>
      <c r="AF319" s="1101"/>
      <c r="AG319" s="1098"/>
      <c r="AH319" s="1098"/>
      <c r="AI319" s="1101"/>
      <c r="AJ319" s="1098"/>
      <c r="AK319" s="1098"/>
      <c r="AL319" s="845"/>
    </row>
    <row customHeight="1" ht="0.75">
      <c r="A320" s="0" t="s">
        <v>1113</v>
      </c>
      <c r="E320" s="101"/>
      <c r="F320" s="164"/>
      <c r="G320" s="221"/>
      <c r="H320" s="1096"/>
      <c r="I320" s="1097"/>
      <c r="J320" s="155"/>
      <c r="K320" s="155"/>
      <c r="L320" s="1098"/>
      <c r="M320" s="495"/>
      <c r="N320" s="1102"/>
      <c r="O320" s="1103"/>
      <c r="P320" s="1109"/>
      <c r="Q320" s="155"/>
      <c r="R320" s="155"/>
      <c r="S320" s="155"/>
      <c r="T320" s="155"/>
      <c r="U320" s="155"/>
      <c r="V320" s="155"/>
      <c r="W320" s="155"/>
      <c r="X320" s="155"/>
      <c r="Y320" s="155"/>
      <c r="AA320" s="1103"/>
      <c r="AB320" s="1110"/>
      <c r="AC320" s="1111"/>
      <c r="AD320" s="1110"/>
      <c r="AE320" s="1111"/>
      <c r="AF320" s="1101"/>
      <c r="AG320" s="1098"/>
      <c r="AH320" s="1098"/>
      <c r="AI320" s="1101"/>
      <c r="AJ320" s="1098"/>
      <c r="AK320" s="1098"/>
      <c r="AL320" s="845"/>
    </row>
    <row customHeight="1" ht="0.75">
      <c r="A321" s="0" t="s">
        <v>1113</v>
      </c>
      <c r="E321" s="101"/>
      <c r="F321" s="164"/>
      <c r="G321" s="221"/>
      <c r="H321" s="1096"/>
      <c r="I321" s="1097"/>
      <c r="J321" s="155"/>
      <c r="K321" s="155"/>
      <c r="L321" s="1098"/>
      <c r="M321" s="495"/>
      <c r="N321" s="1102"/>
      <c r="O321" s="1103"/>
      <c r="P321" s="1112"/>
      <c r="Q321" s="155"/>
      <c r="R321" s="155"/>
      <c r="S321" s="155"/>
      <c r="T321" s="155"/>
      <c r="U321" s="155"/>
      <c r="V321" s="155"/>
      <c r="W321" s="155"/>
      <c r="X321" s="155"/>
      <c r="Y321" s="155"/>
      <c r="Z321" s="1105"/>
      <c r="AA321" s="1106"/>
      <c r="AB321" s="1113"/>
      <c r="AC321" s="1107"/>
      <c r="AD321" s="1107"/>
      <c r="AE321" s="1114"/>
      <c r="AF321" s="1101"/>
      <c r="AG321" s="1098"/>
      <c r="AH321" s="1098"/>
      <c r="AI321" s="1101"/>
      <c r="AJ321" s="1098"/>
      <c r="AK321" s="1098"/>
      <c r="AL321" s="845"/>
    </row>
    <row customHeight="1" ht="0.75">
      <c r="A322" s="0" t="s">
        <v>1113</v>
      </c>
      <c r="E322" s="101"/>
      <c r="F322" s="164"/>
      <c r="G322" s="221"/>
      <c r="H322" s="1096"/>
      <c r="I322" s="1097"/>
      <c r="J322" s="155"/>
      <c r="K322" s="155"/>
      <c r="L322" s="1098"/>
      <c r="M322" s="495"/>
      <c r="N322" s="1106"/>
      <c r="O322" s="1106"/>
      <c r="P322" s="1113"/>
      <c r="Q322" s="1106"/>
      <c r="R322" s="1106"/>
      <c r="S322" s="1106"/>
      <c r="T322" s="1106"/>
      <c r="U322" s="1106"/>
      <c r="V322" s="1106"/>
      <c r="W322" s="1106"/>
      <c r="X322" s="1106"/>
      <c r="Y322" s="1106"/>
      <c r="Z322" s="1106"/>
      <c r="AA322" s="1106"/>
      <c r="AB322" s="1106"/>
      <c r="AC322" s="1106"/>
      <c r="AD322" s="1106"/>
      <c r="AE322" s="1115"/>
      <c r="AF322" s="1101"/>
      <c r="AG322" s="1098"/>
      <c r="AH322" s="1098"/>
      <c r="AI322" s="1101"/>
      <c r="AJ322" s="1098"/>
      <c r="AK322" s="1098"/>
      <c r="AL322" s="845"/>
    </row>
    <row customHeight="1" ht="11.25">
      <c r="A323" s="0" t="s">
        <v>1113</v>
      </c>
      <c r="B323" s="0" t="s">
        <v>1160</v>
      </c>
      <c r="E323" s="101"/>
      <c r="F323" s="1121"/>
      <c r="G323" s="821" t="s">
        <v>102</v>
      </c>
      <c r="H323" s="221" t="s">
        <v>98</v>
      </c>
      <c r="I323" s="1143" t="s">
        <v>1161</v>
      </c>
      <c r="J323" s="366" t="s">
        <v>1167</v>
      </c>
      <c r="K323" s="422" t="s">
        <v>1322</v>
      </c>
      <c r="L323" s="214" t="s">
        <v>19</v>
      </c>
      <c r="M323" s="208"/>
      <c r="N323" s="1144"/>
      <c r="O323" s="1145" t="s">
        <v>454</v>
      </c>
      <c r="P323" s="1146"/>
      <c r="Q323" s="1146"/>
      <c r="R323" s="1146"/>
      <c r="S323" s="1146"/>
      <c r="T323" s="1146"/>
      <c r="U323" s="1146"/>
      <c r="V323" s="1146"/>
      <c r="W323" s="1146"/>
      <c r="X323" s="1146"/>
      <c r="Y323" s="1146"/>
      <c r="Z323" s="1146"/>
      <c r="AA323" s="1146"/>
      <c r="AB323" s="1146"/>
      <c r="AC323" s="1146"/>
      <c r="AD323" s="1146"/>
      <c r="AE323" s="1146"/>
      <c r="AF323" s="1147">
        <v>9</v>
      </c>
      <c r="AG323" s="1148" t="s">
        <v>1149</v>
      </c>
      <c r="AH323" s="1148" t="s">
        <v>1323</v>
      </c>
      <c r="AI323" s="1147">
        <v>9</v>
      </c>
      <c r="AJ323" s="1148" t="s">
        <v>1149</v>
      </c>
      <c r="AK323" s="1148" t="s">
        <v>1323</v>
      </c>
      <c r="AL323" s="845"/>
    </row>
    <row customHeight="1" ht="11.25">
      <c r="A324" s="0" t="s">
        <v>1113</v>
      </c>
      <c r="E324" s="101"/>
      <c r="F324" s="1121"/>
      <c r="G324" s="1122"/>
      <c r="H324" s="221" t="s">
        <v>454</v>
      </c>
      <c r="I324" s="1143"/>
      <c r="J324" s="366"/>
      <c r="K324" s="422"/>
      <c r="L324" s="214"/>
      <c r="M324" s="208"/>
      <c r="N324" s="1125"/>
      <c r="O324" s="1142">
        <v>1</v>
      </c>
      <c r="P324" s="1127" t="s">
        <v>61</v>
      </c>
      <c r="Q324" s="1968" t="s">
        <v>1324</v>
      </c>
      <c r="R324" s="1969" t="s">
        <v>1184</v>
      </c>
      <c r="S324" s="1969" t="s">
        <v>170</v>
      </c>
      <c r="T324" s="1969" t="s">
        <v>170</v>
      </c>
      <c r="U324" s="1969" t="s">
        <v>171</v>
      </c>
      <c r="V324" s="1969" t="s">
        <v>1325</v>
      </c>
      <c r="W324" s="1969" t="s">
        <v>1326</v>
      </c>
      <c r="X324" s="1969" t="s">
        <v>1327</v>
      </c>
      <c r="Y324" s="1969" t="s">
        <v>1328</v>
      </c>
      <c r="Z324" s="1128"/>
      <c r="AA324" s="1129"/>
      <c r="AB324" s="1129"/>
      <c r="AC324" s="1130"/>
      <c r="AD324" s="1130"/>
      <c r="AE324" s="1149"/>
      <c r="AF324" s="1147"/>
      <c r="AG324" s="1148"/>
      <c r="AH324" s="1148"/>
      <c r="AI324" s="1147"/>
      <c r="AJ324" s="1148"/>
      <c r="AK324" s="1148"/>
      <c r="AL324" s="845"/>
    </row>
    <row customHeight="1" ht="11.25">
      <c r="A325" s="0" t="s">
        <v>1113</v>
      </c>
      <c r="E325" s="101"/>
      <c r="F325" s="1121"/>
      <c r="G325" s="1122"/>
      <c r="H325" s="221" t="s">
        <v>454</v>
      </c>
      <c r="I325" s="1143"/>
      <c r="J325" s="366"/>
      <c r="K325" s="422"/>
      <c r="L325" s="214"/>
      <c r="M325" s="208"/>
      <c r="N325" s="1125"/>
      <c r="O325" s="1142"/>
      <c r="P325" s="1135"/>
      <c r="Q325" s="1968"/>
      <c r="R325" s="430"/>
      <c r="S325" s="1136"/>
      <c r="T325" s="430"/>
      <c r="U325" s="430"/>
      <c r="V325" s="430"/>
      <c r="W325" s="430"/>
      <c r="X325" s="430"/>
      <c r="Y325" s="430"/>
      <c r="AA325" s="1126">
        <v>1</v>
      </c>
      <c r="AB325" s="1137" t="s">
        <v>1229</v>
      </c>
      <c r="AC325" s="794">
        <v>67952.59</v>
      </c>
      <c r="AD325" s="1137" t="str">
        <f>AB325</f>
        <v>  Доход от взимания платы за негативное воздействие на работу централизованной системы водоотведения</v>
      </c>
      <c r="AE325" s="794">
        <v>0</v>
      </c>
      <c r="AF325" s="1147"/>
      <c r="AG325" s="1148"/>
      <c r="AH325" s="1148"/>
      <c r="AI325" s="1147"/>
      <c r="AJ325" s="1148"/>
      <c r="AK325" s="1148"/>
      <c r="AL325" s="845"/>
    </row>
    <row customHeight="1" ht="11.25">
      <c r="A326" s="0" t="s">
        <v>1113</v>
      </c>
      <c r="E326" s="101"/>
      <c r="F326" s="1122"/>
      <c r="G326" s="1122"/>
      <c r="H326" s="1122"/>
      <c r="I326" s="1122"/>
      <c r="J326" s="1122"/>
      <c r="K326" s="1122"/>
      <c r="L326" s="1122"/>
      <c r="M326" s="1122"/>
      <c r="N326" s="1122"/>
      <c r="O326" s="1122"/>
      <c r="P326" s="1122"/>
      <c r="Q326" s="1122"/>
      <c r="R326" s="1122"/>
      <c r="S326" s="1122"/>
      <c r="T326" s="1122"/>
      <c r="U326" s="1122"/>
      <c r="V326" s="1122"/>
      <c r="W326" s="1122"/>
      <c r="X326" s="1122"/>
      <c r="Y326" s="1122"/>
      <c r="Z326" s="821" t="s">
        <v>102</v>
      </c>
      <c r="AA326" s="1142" t="s">
        <v>101</v>
      </c>
      <c r="AB326" s="1137" t="s">
        <v>1165</v>
      </c>
      <c r="AC326" s="794">
        <v>1651.22</v>
      </c>
      <c r="AD326" s="1137" t="str">
        <f>AB326</f>
        <v>  Прибыль направляемая на инвестиции</v>
      </c>
      <c r="AE326" s="794">
        <v>0</v>
      </c>
      <c r="AF326" s="1124"/>
      <c r="AG326" s="1132"/>
      <c r="AH326" s="1132"/>
      <c r="AI326" s="1124"/>
      <c r="AJ326" s="1132"/>
      <c r="AK326" s="1133"/>
      <c r="AL326" s="845"/>
    </row>
    <row customHeight="1" ht="11.25">
      <c r="A327" s="0" t="s">
        <v>1113</v>
      </c>
      <c r="E327" s="101"/>
      <c r="F327" s="1122"/>
      <c r="G327" s="1122"/>
      <c r="H327" s="1122"/>
      <c r="I327" s="1122"/>
      <c r="J327" s="1122"/>
      <c r="K327" s="1122"/>
      <c r="L327" s="1122"/>
      <c r="M327" s="1122"/>
      <c r="N327" s="1122"/>
      <c r="O327" s="1122"/>
      <c r="P327" s="1122"/>
      <c r="Q327" s="1122"/>
      <c r="R327" s="1122"/>
      <c r="S327" s="1122"/>
      <c r="T327" s="1122"/>
      <c r="U327" s="1122"/>
      <c r="V327" s="1122"/>
      <c r="W327" s="1122"/>
      <c r="X327" s="1122"/>
      <c r="Y327" s="1122"/>
      <c r="Z327" s="821" t="s">
        <v>102</v>
      </c>
      <c r="AA327" s="1142" t="s">
        <v>89</v>
      </c>
      <c r="AB327" s="1137" t="s">
        <v>1166</v>
      </c>
      <c r="AC327" s="794">
        <v>468957.72</v>
      </c>
      <c r="AD327" s="1137" t="str">
        <f>AB327</f>
        <v>  Средства, полученные за счет платы за подключение (технологическое присоединение)</v>
      </c>
      <c r="AE327" s="794">
        <v>0</v>
      </c>
      <c r="AF327" s="1124"/>
      <c r="AG327" s="1132"/>
      <c r="AH327" s="1132"/>
      <c r="AI327" s="1124"/>
      <c r="AJ327" s="1132"/>
      <c r="AK327" s="1133"/>
      <c r="AL327" s="845"/>
    </row>
    <row customHeight="1" ht="11.25">
      <c r="A328" s="0" t="s">
        <v>1113</v>
      </c>
      <c r="E328" s="101"/>
      <c r="F328" s="1122"/>
      <c r="G328" s="1122"/>
      <c r="H328" s="1122"/>
      <c r="I328" s="1122"/>
      <c r="J328" s="1122"/>
      <c r="K328" s="1122"/>
      <c r="L328" s="1122"/>
      <c r="M328" s="1122"/>
      <c r="N328" s="1122"/>
      <c r="O328" s="1122"/>
      <c r="P328" s="1122"/>
      <c r="Q328" s="1122"/>
      <c r="R328" s="1122"/>
      <c r="S328" s="1122"/>
      <c r="T328" s="1122"/>
      <c r="U328" s="1122"/>
      <c r="V328" s="1122"/>
      <c r="W328" s="1122"/>
      <c r="X328" s="1122"/>
      <c r="Y328" s="1122"/>
      <c r="Z328" s="821" t="s">
        <v>102</v>
      </c>
      <c r="AA328" s="1142" t="s">
        <v>90</v>
      </c>
      <c r="AB328" s="1137" t="s">
        <v>1329</v>
      </c>
      <c r="AC328" s="794">
        <v>4436801.8</v>
      </c>
      <c r="AD328" s="1137" t="str">
        <f>AB328</f>
        <v>  Федеральный бюджет</v>
      </c>
      <c r="AE328" s="794">
        <v>0</v>
      </c>
      <c r="AF328" s="1124"/>
      <c r="AG328" s="1132"/>
      <c r="AH328" s="1132"/>
      <c r="AI328" s="1124"/>
      <c r="AJ328" s="1132"/>
      <c r="AK328" s="1133"/>
      <c r="AL328" s="845"/>
    </row>
    <row customHeight="1" ht="11.25">
      <c r="A329" s="0" t="s">
        <v>1113</v>
      </c>
      <c r="E329" s="101"/>
      <c r="F329" s="1122"/>
      <c r="G329" s="1122"/>
      <c r="H329" s="1122"/>
      <c r="I329" s="1122"/>
      <c r="J329" s="1122"/>
      <c r="K329" s="1122"/>
      <c r="L329" s="1122"/>
      <c r="M329" s="1122"/>
      <c r="N329" s="1122"/>
      <c r="O329" s="1122"/>
      <c r="P329" s="1122"/>
      <c r="Q329" s="1122"/>
      <c r="R329" s="1122"/>
      <c r="S329" s="1122"/>
      <c r="T329" s="1122"/>
      <c r="U329" s="1122"/>
      <c r="V329" s="1122"/>
      <c r="W329" s="1122"/>
      <c r="X329" s="1122"/>
      <c r="Y329" s="1122"/>
      <c r="Z329" s="821" t="s">
        <v>102</v>
      </c>
      <c r="AA329" s="1142" t="s">
        <v>109</v>
      </c>
      <c r="AB329" s="1137" t="s">
        <v>1157</v>
      </c>
      <c r="AC329" s="794">
        <v>10053.34</v>
      </c>
      <c r="AD329" s="1137" t="str">
        <f>AB329</f>
        <v>  Прочие собственные средства</v>
      </c>
      <c r="AE329" s="794">
        <v>0</v>
      </c>
      <c r="AF329" s="1124"/>
      <c r="AG329" s="1132"/>
      <c r="AH329" s="1132"/>
      <c r="AI329" s="1124"/>
      <c r="AJ329" s="1132"/>
      <c r="AK329" s="1133"/>
      <c r="AL329" s="845"/>
    </row>
    <row customHeight="1" ht="11.25">
      <c r="A330" s="0" t="s">
        <v>1113</v>
      </c>
      <c r="E330" s="101"/>
      <c r="F330" s="1121"/>
      <c r="G330" s="1122"/>
      <c r="H330" s="221" t="s">
        <v>454</v>
      </c>
      <c r="I330" s="1143"/>
      <c r="J330" s="366"/>
      <c r="K330" s="422"/>
      <c r="L330" s="214"/>
      <c r="M330" s="208"/>
      <c r="N330" s="1125"/>
      <c r="O330" s="1142"/>
      <c r="P330" s="1139"/>
      <c r="Q330" s="1968"/>
      <c r="R330" s="430"/>
      <c r="S330" s="1136"/>
      <c r="T330" s="430"/>
      <c r="U330" s="430"/>
      <c r="V330" s="430"/>
      <c r="W330" s="430"/>
      <c r="X330" s="430"/>
      <c r="Y330" s="430"/>
      <c r="Z330" s="1128"/>
      <c r="AA330" s="1129"/>
      <c r="AB330" s="167" t="s">
        <v>1158</v>
      </c>
      <c r="AC330" s="1130"/>
      <c r="AD330" s="1130"/>
      <c r="AE330" s="1150"/>
      <c r="AF330" s="1147"/>
      <c r="AG330" s="1148"/>
      <c r="AH330" s="1148"/>
      <c r="AI330" s="1147"/>
      <c r="AJ330" s="1148"/>
      <c r="AK330" s="1148"/>
      <c r="AL330" s="845"/>
    </row>
    <row customHeight="1" ht="11.25">
      <c r="A331" s="0" t="s">
        <v>1113</v>
      </c>
      <c r="E331" s="101"/>
      <c r="F331" s="1121"/>
      <c r="G331" s="1122"/>
      <c r="H331" s="221" t="s">
        <v>454</v>
      </c>
      <c r="I331" s="1143"/>
      <c r="J331" s="366"/>
      <c r="K331" s="422"/>
      <c r="L331" s="214"/>
      <c r="M331" s="208"/>
      <c r="N331" s="1128"/>
      <c r="O331" s="1129"/>
      <c r="P331" s="167" t="s">
        <v>1159</v>
      </c>
      <c r="Q331" s="1129"/>
      <c r="R331" s="1129"/>
      <c r="S331" s="1129"/>
      <c r="T331" s="1129"/>
      <c r="U331" s="1129"/>
      <c r="V331" s="1129"/>
      <c r="W331" s="1129"/>
      <c r="X331" s="1129"/>
      <c r="Y331" s="1129"/>
      <c r="Z331" s="1129"/>
      <c r="AA331" s="1129"/>
      <c r="AB331" s="1129"/>
      <c r="AC331" s="1129"/>
      <c r="AD331" s="1129"/>
      <c r="AE331" s="1151"/>
      <c r="AF331" s="1147"/>
      <c r="AG331" s="1148"/>
      <c r="AH331" s="1148"/>
      <c r="AI331" s="1147"/>
      <c r="AJ331" s="1148"/>
      <c r="AK331" s="1148"/>
      <c r="AL331" s="845"/>
    </row>
    <row customHeight="1" ht="11.25">
      <c r="A332" s="0" t="s">
        <v>1113</v>
      </c>
      <c r="B332" s="0" t="s">
        <v>1160</v>
      </c>
      <c r="E332" s="101"/>
      <c r="F332" s="1121"/>
      <c r="G332" s="821" t="s">
        <v>102</v>
      </c>
      <c r="H332" s="221" t="s">
        <v>101</v>
      </c>
      <c r="I332" s="1143" t="s">
        <v>1161</v>
      </c>
      <c r="J332" s="366" t="s">
        <v>1188</v>
      </c>
      <c r="K332" s="422" t="s">
        <v>1330</v>
      </c>
      <c r="L332" s="214" t="s">
        <v>19</v>
      </c>
      <c r="M332" s="208"/>
      <c r="N332" s="1144"/>
      <c r="O332" s="1145" t="s">
        <v>454</v>
      </c>
      <c r="P332" s="1146"/>
      <c r="Q332" s="1146"/>
      <c r="R332" s="1146"/>
      <c r="S332" s="1146"/>
      <c r="T332" s="1146"/>
      <c r="U332" s="1146"/>
      <c r="V332" s="1146"/>
      <c r="W332" s="1146"/>
      <c r="X332" s="1146"/>
      <c r="Y332" s="1146"/>
      <c r="Z332" s="1146"/>
      <c r="AA332" s="1146"/>
      <c r="AB332" s="1146"/>
      <c r="AC332" s="1146"/>
      <c r="AD332" s="1146"/>
      <c r="AE332" s="1146"/>
      <c r="AF332" s="1147">
        <v>4</v>
      </c>
      <c r="AG332" s="1148" t="s">
        <v>1149</v>
      </c>
      <c r="AH332" s="1148" t="s">
        <v>1323</v>
      </c>
      <c r="AI332" s="1147">
        <v>4</v>
      </c>
      <c r="AJ332" s="1148" t="s">
        <v>1149</v>
      </c>
      <c r="AK332" s="1148" t="s">
        <v>1323</v>
      </c>
      <c r="AL332" s="845"/>
    </row>
    <row customHeight="1" ht="11.25">
      <c r="A333" s="0" t="s">
        <v>1113</v>
      </c>
      <c r="E333" s="101"/>
      <c r="F333" s="1121"/>
      <c r="G333" s="1122"/>
      <c r="H333" s="221" t="s">
        <v>98</v>
      </c>
      <c r="I333" s="1143"/>
      <c r="J333" s="366"/>
      <c r="K333" s="422"/>
      <c r="L333" s="214"/>
      <c r="M333" s="208"/>
      <c r="N333" s="1125"/>
      <c r="O333" s="1142">
        <v>1</v>
      </c>
      <c r="P333" s="1127" t="s">
        <v>61</v>
      </c>
      <c r="Q333" s="1968" t="s">
        <v>1239</v>
      </c>
      <c r="R333" s="1969" t="s">
        <v>1191</v>
      </c>
      <c r="S333" s="1969" t="s">
        <v>110</v>
      </c>
      <c r="T333" s="1969" t="s">
        <v>110</v>
      </c>
      <c r="U333" s="1969" t="s">
        <v>111</v>
      </c>
      <c r="V333" s="1969" t="s">
        <v>1240</v>
      </c>
      <c r="W333" s="1969" t="s">
        <v>1241</v>
      </c>
      <c r="X333" s="1969" t="s">
        <v>1155</v>
      </c>
      <c r="Y333" s="1969" t="s">
        <v>1155</v>
      </c>
      <c r="Z333" s="1128"/>
      <c r="AA333" s="1129"/>
      <c r="AB333" s="1129"/>
      <c r="AC333" s="1130"/>
      <c r="AD333" s="1130"/>
      <c r="AE333" s="1149"/>
      <c r="AF333" s="1147"/>
      <c r="AG333" s="1148"/>
      <c r="AH333" s="1148"/>
      <c r="AI333" s="1147"/>
      <c r="AJ333" s="1148"/>
      <c r="AK333" s="1148"/>
      <c r="AL333" s="845"/>
    </row>
    <row customHeight="1" ht="11.25">
      <c r="A334" s="0" t="s">
        <v>1113</v>
      </c>
      <c r="E334" s="101"/>
      <c r="F334" s="1121"/>
      <c r="G334" s="1122"/>
      <c r="H334" s="221" t="s">
        <v>98</v>
      </c>
      <c r="I334" s="1143"/>
      <c r="J334" s="366"/>
      <c r="K334" s="422"/>
      <c r="L334" s="214"/>
      <c r="M334" s="208"/>
      <c r="N334" s="1125"/>
      <c r="O334" s="1142"/>
      <c r="P334" s="1135"/>
      <c r="Q334" s="1968"/>
      <c r="R334" s="430"/>
      <c r="S334" s="1136"/>
      <c r="T334" s="430"/>
      <c r="U334" s="430"/>
      <c r="V334" s="430"/>
      <c r="W334" s="430"/>
      <c r="X334" s="430"/>
      <c r="Y334" s="430"/>
      <c r="AA334" s="1126">
        <v>1</v>
      </c>
      <c r="AB334" s="1137" t="s">
        <v>1229</v>
      </c>
      <c r="AC334" s="794">
        <v>28916.92</v>
      </c>
      <c r="AD334" s="1137" t="str">
        <f>AB334</f>
        <v>  Доход от взимания платы за негативное воздействие на работу централизованной системы водоотведения</v>
      </c>
      <c r="AE334" s="794">
        <v>0</v>
      </c>
      <c r="AF334" s="1147"/>
      <c r="AG334" s="1148"/>
      <c r="AH334" s="1148"/>
      <c r="AI334" s="1147"/>
      <c r="AJ334" s="1148"/>
      <c r="AK334" s="1148"/>
      <c r="AL334" s="845"/>
    </row>
    <row customHeight="1" ht="11.25">
      <c r="A335" s="0" t="s">
        <v>1113</v>
      </c>
      <c r="E335" s="101"/>
      <c r="F335" s="1122"/>
      <c r="G335" s="1122"/>
      <c r="H335" s="1122"/>
      <c r="I335" s="1122"/>
      <c r="J335" s="1122"/>
      <c r="K335" s="1122"/>
      <c r="L335" s="1122"/>
      <c r="M335" s="1122"/>
      <c r="N335" s="1122"/>
      <c r="O335" s="1122"/>
      <c r="P335" s="1122"/>
      <c r="Q335" s="1122"/>
      <c r="R335" s="1122"/>
      <c r="S335" s="1122"/>
      <c r="T335" s="1122"/>
      <c r="U335" s="1122"/>
      <c r="V335" s="1122"/>
      <c r="W335" s="1122"/>
      <c r="X335" s="1122"/>
      <c r="Y335" s="1122"/>
      <c r="Z335" s="821" t="s">
        <v>102</v>
      </c>
      <c r="AA335" s="1142" t="s">
        <v>101</v>
      </c>
      <c r="AB335" s="1137" t="s">
        <v>1165</v>
      </c>
      <c r="AC335" s="794">
        <v>59877.39</v>
      </c>
      <c r="AD335" s="1137" t="str">
        <f>AB335</f>
        <v>  Прибыль направляемая на инвестиции</v>
      </c>
      <c r="AE335" s="794">
        <v>0</v>
      </c>
      <c r="AF335" s="1124"/>
      <c r="AG335" s="1132"/>
      <c r="AH335" s="1132"/>
      <c r="AI335" s="1124"/>
      <c r="AJ335" s="1132"/>
      <c r="AK335" s="1133"/>
      <c r="AL335" s="845"/>
    </row>
    <row customHeight="1" ht="11.25">
      <c r="A336" s="0" t="s">
        <v>1113</v>
      </c>
      <c r="E336" s="101"/>
      <c r="F336" s="1121"/>
      <c r="G336" s="1122"/>
      <c r="H336" s="221" t="s">
        <v>98</v>
      </c>
      <c r="I336" s="1143"/>
      <c r="J336" s="366"/>
      <c r="K336" s="422"/>
      <c r="L336" s="214"/>
      <c r="M336" s="208"/>
      <c r="N336" s="1125"/>
      <c r="O336" s="1142"/>
      <c r="P336" s="1139"/>
      <c r="Q336" s="1968"/>
      <c r="R336" s="430"/>
      <c r="S336" s="1136"/>
      <c r="T336" s="430"/>
      <c r="U336" s="430"/>
      <c r="V336" s="430"/>
      <c r="W336" s="430"/>
      <c r="X336" s="430"/>
      <c r="Y336" s="430"/>
      <c r="Z336" s="1128"/>
      <c r="AA336" s="1129"/>
      <c r="AB336" s="167" t="s">
        <v>1158</v>
      </c>
      <c r="AC336" s="1130"/>
      <c r="AD336" s="1130"/>
      <c r="AE336" s="1150"/>
      <c r="AF336" s="1147"/>
      <c r="AG336" s="1148"/>
      <c r="AH336" s="1148"/>
      <c r="AI336" s="1147"/>
      <c r="AJ336" s="1148"/>
      <c r="AK336" s="1148"/>
      <c r="AL336" s="845"/>
    </row>
    <row customHeight="1" ht="11.25">
      <c r="A337" s="0" t="s">
        <v>1113</v>
      </c>
      <c r="E337" s="101"/>
      <c r="F337" s="1121"/>
      <c r="G337" s="1122"/>
      <c r="H337" s="221" t="s">
        <v>98</v>
      </c>
      <c r="I337" s="1143"/>
      <c r="J337" s="366"/>
      <c r="K337" s="422"/>
      <c r="L337" s="214"/>
      <c r="M337" s="208"/>
      <c r="N337" s="1128"/>
      <c r="O337" s="1129"/>
      <c r="P337" s="167" t="s">
        <v>1159</v>
      </c>
      <c r="Q337" s="1129"/>
      <c r="R337" s="1129"/>
      <c r="S337" s="1129"/>
      <c r="T337" s="1129"/>
      <c r="U337" s="1129"/>
      <c r="V337" s="1129"/>
      <c r="W337" s="1129"/>
      <c r="X337" s="1129"/>
      <c r="Y337" s="1129"/>
      <c r="Z337" s="1129"/>
      <c r="AA337" s="1129"/>
      <c r="AB337" s="1129"/>
      <c r="AC337" s="1129"/>
      <c r="AD337" s="1129"/>
      <c r="AE337" s="1151"/>
      <c r="AF337" s="1147"/>
      <c r="AG337" s="1148"/>
      <c r="AH337" s="1148"/>
      <c r="AI337" s="1147"/>
      <c r="AJ337" s="1148"/>
      <c r="AK337" s="1148"/>
      <c r="AL337" s="845"/>
    </row>
    <row customHeight="1" ht="11.25">
      <c r="A338" s="0" t="s">
        <v>1113</v>
      </c>
      <c r="B338" s="0" t="s">
        <v>1160</v>
      </c>
      <c r="E338" s="101"/>
      <c r="F338" s="1121"/>
      <c r="G338" s="821" t="s">
        <v>102</v>
      </c>
      <c r="H338" s="221" t="s">
        <v>89</v>
      </c>
      <c r="I338" s="1143" t="s">
        <v>1161</v>
      </c>
      <c r="J338" s="366" t="s">
        <v>1188</v>
      </c>
      <c r="K338" s="422" t="s">
        <v>1331</v>
      </c>
      <c r="L338" s="214" t="s">
        <v>19</v>
      </c>
      <c r="M338" s="208"/>
      <c r="N338" s="1144"/>
      <c r="O338" s="1145" t="s">
        <v>454</v>
      </c>
      <c r="P338" s="1146"/>
      <c r="Q338" s="1146"/>
      <c r="R338" s="1146"/>
      <c r="S338" s="1146"/>
      <c r="T338" s="1146"/>
      <c r="U338" s="1146"/>
      <c r="V338" s="1146"/>
      <c r="W338" s="1146"/>
      <c r="X338" s="1146"/>
      <c r="Y338" s="1146"/>
      <c r="Z338" s="1146"/>
      <c r="AA338" s="1146"/>
      <c r="AB338" s="1146"/>
      <c r="AC338" s="1146"/>
      <c r="AD338" s="1146"/>
      <c r="AE338" s="1146"/>
      <c r="AF338" s="1147">
        <v>4</v>
      </c>
      <c r="AG338" s="1148" t="s">
        <v>1149</v>
      </c>
      <c r="AH338" s="1148" t="s">
        <v>1323</v>
      </c>
      <c r="AI338" s="1147">
        <v>4</v>
      </c>
      <c r="AJ338" s="1148" t="s">
        <v>1149</v>
      </c>
      <c r="AK338" s="1148" t="s">
        <v>1323</v>
      </c>
      <c r="AL338" s="845"/>
    </row>
    <row customHeight="1" ht="11.25">
      <c r="A339" s="0" t="s">
        <v>1113</v>
      </c>
      <c r="E339" s="101"/>
      <c r="F339" s="1121"/>
      <c r="G339" s="1122"/>
      <c r="H339" s="221" t="s">
        <v>101</v>
      </c>
      <c r="I339" s="1143"/>
      <c r="J339" s="366"/>
      <c r="K339" s="422"/>
      <c r="L339" s="214"/>
      <c r="M339" s="208"/>
      <c r="N339" s="1125"/>
      <c r="O339" s="1142">
        <v>1</v>
      </c>
      <c r="P339" s="1127" t="s">
        <v>61</v>
      </c>
      <c r="Q339" s="1968" t="s">
        <v>1239</v>
      </c>
      <c r="R339" s="1969" t="s">
        <v>1191</v>
      </c>
      <c r="S339" s="1969" t="s">
        <v>110</v>
      </c>
      <c r="T339" s="1969" t="s">
        <v>110</v>
      </c>
      <c r="U339" s="1969" t="s">
        <v>111</v>
      </c>
      <c r="V339" s="1969" t="s">
        <v>1240</v>
      </c>
      <c r="W339" s="1969" t="s">
        <v>1241</v>
      </c>
      <c r="X339" s="1969" t="s">
        <v>1155</v>
      </c>
      <c r="Y339" s="1969" t="s">
        <v>1155</v>
      </c>
      <c r="Z339" s="1128"/>
      <c r="AA339" s="1129"/>
      <c r="AB339" s="1129"/>
      <c r="AC339" s="1130"/>
      <c r="AD339" s="1130"/>
      <c r="AE339" s="1149"/>
      <c r="AF339" s="1147"/>
      <c r="AG339" s="1148"/>
      <c r="AH339" s="1148"/>
      <c r="AI339" s="1147"/>
      <c r="AJ339" s="1148"/>
      <c r="AK339" s="1148"/>
      <c r="AL339" s="845"/>
    </row>
    <row customHeight="1" ht="11.25">
      <c r="A340" s="0" t="s">
        <v>1113</v>
      </c>
      <c r="E340" s="101"/>
      <c r="F340" s="1121"/>
      <c r="G340" s="1122"/>
      <c r="H340" s="221" t="s">
        <v>101</v>
      </c>
      <c r="I340" s="1143"/>
      <c r="J340" s="366"/>
      <c r="K340" s="422"/>
      <c r="L340" s="214"/>
      <c r="M340" s="208"/>
      <c r="N340" s="1125"/>
      <c r="O340" s="1142"/>
      <c r="P340" s="1135"/>
      <c r="Q340" s="1968"/>
      <c r="R340" s="430"/>
      <c r="S340" s="1136"/>
      <c r="T340" s="430"/>
      <c r="U340" s="430"/>
      <c r="V340" s="430"/>
      <c r="W340" s="430"/>
      <c r="X340" s="430"/>
      <c r="Y340" s="430"/>
      <c r="AA340" s="1126">
        <v>1</v>
      </c>
      <c r="AB340" s="1137" t="s">
        <v>1165</v>
      </c>
      <c r="AC340" s="794">
        <v>74707.84</v>
      </c>
      <c r="AD340" s="1137" t="str">
        <f>AB340</f>
        <v>  Прибыль направляемая на инвестиции</v>
      </c>
      <c r="AE340" s="794">
        <v>0</v>
      </c>
      <c r="AF340" s="1147"/>
      <c r="AG340" s="1148"/>
      <c r="AH340" s="1148"/>
      <c r="AI340" s="1147"/>
      <c r="AJ340" s="1148"/>
      <c r="AK340" s="1148"/>
      <c r="AL340" s="845"/>
    </row>
    <row customHeight="1" ht="11.25">
      <c r="A341" s="0" t="s">
        <v>1113</v>
      </c>
      <c r="E341" s="101"/>
      <c r="F341" s="1121"/>
      <c r="G341" s="1122"/>
      <c r="H341" s="221" t="s">
        <v>101</v>
      </c>
      <c r="I341" s="1143"/>
      <c r="J341" s="366"/>
      <c r="K341" s="422"/>
      <c r="L341" s="214"/>
      <c r="M341" s="208"/>
      <c r="N341" s="1125"/>
      <c r="O341" s="1142"/>
      <c r="P341" s="1139"/>
      <c r="Q341" s="1968"/>
      <c r="R341" s="430"/>
      <c r="S341" s="1136"/>
      <c r="T341" s="430"/>
      <c r="U341" s="430"/>
      <c r="V341" s="430"/>
      <c r="W341" s="430"/>
      <c r="X341" s="430"/>
      <c r="Y341" s="430"/>
      <c r="Z341" s="1128"/>
      <c r="AA341" s="1129"/>
      <c r="AB341" s="167" t="s">
        <v>1158</v>
      </c>
      <c r="AC341" s="1130"/>
      <c r="AD341" s="1130"/>
      <c r="AE341" s="1150"/>
      <c r="AF341" s="1147"/>
      <c r="AG341" s="1148"/>
      <c r="AH341" s="1148"/>
      <c r="AI341" s="1147"/>
      <c r="AJ341" s="1148"/>
      <c r="AK341" s="1148"/>
      <c r="AL341" s="845"/>
    </row>
    <row customHeight="1" ht="11.25">
      <c r="A342" s="0" t="s">
        <v>1113</v>
      </c>
      <c r="E342" s="101"/>
      <c r="F342" s="1121"/>
      <c r="G342" s="1122"/>
      <c r="H342" s="221" t="s">
        <v>101</v>
      </c>
      <c r="I342" s="1143"/>
      <c r="J342" s="366"/>
      <c r="K342" s="422"/>
      <c r="L342" s="214"/>
      <c r="M342" s="208"/>
      <c r="N342" s="1128"/>
      <c r="O342" s="1129"/>
      <c r="P342" s="167" t="s">
        <v>1159</v>
      </c>
      <c r="Q342" s="1129"/>
      <c r="R342" s="1129"/>
      <c r="S342" s="1129"/>
      <c r="T342" s="1129"/>
      <c r="U342" s="1129"/>
      <c r="V342" s="1129"/>
      <c r="W342" s="1129"/>
      <c r="X342" s="1129"/>
      <c r="Y342" s="1129"/>
      <c r="Z342" s="1129"/>
      <c r="AA342" s="1129"/>
      <c r="AB342" s="1129"/>
      <c r="AC342" s="1129"/>
      <c r="AD342" s="1129"/>
      <c r="AE342" s="1151"/>
      <c r="AF342" s="1147"/>
      <c r="AG342" s="1148"/>
      <c r="AH342" s="1148"/>
      <c r="AI342" s="1147"/>
      <c r="AJ342" s="1148"/>
      <c r="AK342" s="1148"/>
      <c r="AL342" s="845"/>
    </row>
    <row customHeight="1" ht="11.25">
      <c r="A343" s="0" t="s">
        <v>1113</v>
      </c>
      <c r="B343" s="0" t="s">
        <v>1160</v>
      </c>
      <c r="E343" s="101"/>
      <c r="F343" s="1121"/>
      <c r="G343" s="821" t="s">
        <v>102</v>
      </c>
      <c r="H343" s="221" t="s">
        <v>90</v>
      </c>
      <c r="I343" s="1143" t="s">
        <v>1161</v>
      </c>
      <c r="J343" s="366" t="s">
        <v>1188</v>
      </c>
      <c r="K343" s="422" t="s">
        <v>1332</v>
      </c>
      <c r="L343" s="214" t="s">
        <v>19</v>
      </c>
      <c r="M343" s="208"/>
      <c r="N343" s="1144"/>
      <c r="O343" s="1145" t="s">
        <v>454</v>
      </c>
      <c r="P343" s="1146"/>
      <c r="Q343" s="1146"/>
      <c r="R343" s="1146"/>
      <c r="S343" s="1146"/>
      <c r="T343" s="1146"/>
      <c r="U343" s="1146"/>
      <c r="V343" s="1146"/>
      <c r="W343" s="1146"/>
      <c r="X343" s="1146"/>
      <c r="Y343" s="1146"/>
      <c r="Z343" s="1146"/>
      <c r="AA343" s="1146"/>
      <c r="AB343" s="1146"/>
      <c r="AC343" s="1146"/>
      <c r="AD343" s="1146"/>
      <c r="AE343" s="1146"/>
      <c r="AF343" s="1147">
        <v>1</v>
      </c>
      <c r="AG343" s="1148" t="s">
        <v>1149</v>
      </c>
      <c r="AH343" s="1148" t="s">
        <v>1323</v>
      </c>
      <c r="AI343" s="1147">
        <v>1</v>
      </c>
      <c r="AJ343" s="1148" t="s">
        <v>1149</v>
      </c>
      <c r="AK343" s="1148" t="s">
        <v>1323</v>
      </c>
      <c r="AL343" s="845"/>
    </row>
    <row customHeight="1" ht="11.25">
      <c r="A344" s="0" t="s">
        <v>1113</v>
      </c>
      <c r="E344" s="101"/>
      <c r="F344" s="1121"/>
      <c r="G344" s="1122"/>
      <c r="H344" s="221" t="s">
        <v>89</v>
      </c>
      <c r="I344" s="1143"/>
      <c r="J344" s="366"/>
      <c r="K344" s="422"/>
      <c r="L344" s="214"/>
      <c r="M344" s="208"/>
      <c r="N344" s="1125"/>
      <c r="O344" s="1142">
        <v>1</v>
      </c>
      <c r="P344" s="1127" t="s">
        <v>61</v>
      </c>
      <c r="Q344" s="1968" t="s">
        <v>1239</v>
      </c>
      <c r="R344" s="1969" t="s">
        <v>1191</v>
      </c>
      <c r="S344" s="1969" t="s">
        <v>110</v>
      </c>
      <c r="T344" s="1969" t="s">
        <v>110</v>
      </c>
      <c r="U344" s="1969" t="s">
        <v>111</v>
      </c>
      <c r="V344" s="1969" t="s">
        <v>1240</v>
      </c>
      <c r="W344" s="1969" t="s">
        <v>1241</v>
      </c>
      <c r="X344" s="1969" t="s">
        <v>1155</v>
      </c>
      <c r="Y344" s="1969" t="s">
        <v>1155</v>
      </c>
      <c r="Z344" s="1128"/>
      <c r="AA344" s="1129"/>
      <c r="AB344" s="1129"/>
      <c r="AC344" s="1130"/>
      <c r="AD344" s="1130"/>
      <c r="AE344" s="1149"/>
      <c r="AF344" s="1147"/>
      <c r="AG344" s="1148"/>
      <c r="AH344" s="1148"/>
      <c r="AI344" s="1147"/>
      <c r="AJ344" s="1148"/>
      <c r="AK344" s="1148"/>
      <c r="AL344" s="845"/>
    </row>
    <row customHeight="1" ht="11.25">
      <c r="A345" s="0" t="s">
        <v>1113</v>
      </c>
      <c r="E345" s="101"/>
      <c r="F345" s="1121"/>
      <c r="G345" s="1122"/>
      <c r="H345" s="221" t="s">
        <v>89</v>
      </c>
      <c r="I345" s="1143"/>
      <c r="J345" s="366"/>
      <c r="K345" s="422"/>
      <c r="L345" s="214"/>
      <c r="M345" s="208"/>
      <c r="N345" s="1125"/>
      <c r="O345" s="1142"/>
      <c r="P345" s="1135"/>
      <c r="Q345" s="1968"/>
      <c r="R345" s="430"/>
      <c r="S345" s="1136"/>
      <c r="T345" s="430"/>
      <c r="U345" s="430"/>
      <c r="V345" s="430"/>
      <c r="W345" s="430"/>
      <c r="X345" s="430"/>
      <c r="Y345" s="430"/>
      <c r="AA345" s="1126">
        <v>1</v>
      </c>
      <c r="AB345" s="1137" t="s">
        <v>1165</v>
      </c>
      <c r="AC345" s="794">
        <v>863.26</v>
      </c>
      <c r="AD345" s="1137" t="str">
        <f>AB345</f>
        <v>  Прибыль направляемая на инвестиции</v>
      </c>
      <c r="AE345" s="794">
        <v>0</v>
      </c>
      <c r="AF345" s="1147"/>
      <c r="AG345" s="1148"/>
      <c r="AH345" s="1148"/>
      <c r="AI345" s="1147"/>
      <c r="AJ345" s="1148"/>
      <c r="AK345" s="1148"/>
      <c r="AL345" s="845"/>
    </row>
    <row customHeight="1" ht="11.25">
      <c r="A346" s="0" t="s">
        <v>1113</v>
      </c>
      <c r="E346" s="101"/>
      <c r="F346" s="1121"/>
      <c r="G346" s="1122"/>
      <c r="H346" s="221" t="s">
        <v>89</v>
      </c>
      <c r="I346" s="1143"/>
      <c r="J346" s="366"/>
      <c r="K346" s="422"/>
      <c r="L346" s="214"/>
      <c r="M346" s="208"/>
      <c r="N346" s="1125"/>
      <c r="O346" s="1142"/>
      <c r="P346" s="1139"/>
      <c r="Q346" s="1968"/>
      <c r="R346" s="430"/>
      <c r="S346" s="1136"/>
      <c r="T346" s="430"/>
      <c r="U346" s="430"/>
      <c r="V346" s="430"/>
      <c r="W346" s="430"/>
      <c r="X346" s="430"/>
      <c r="Y346" s="430"/>
      <c r="Z346" s="1128"/>
      <c r="AA346" s="1129"/>
      <c r="AB346" s="167" t="s">
        <v>1158</v>
      </c>
      <c r="AC346" s="1130"/>
      <c r="AD346" s="1130"/>
      <c r="AE346" s="1150"/>
      <c r="AF346" s="1147"/>
      <c r="AG346" s="1148"/>
      <c r="AH346" s="1148"/>
      <c r="AI346" s="1147"/>
      <c r="AJ346" s="1148"/>
      <c r="AK346" s="1148"/>
      <c r="AL346" s="845"/>
    </row>
    <row customHeight="1" ht="11.25">
      <c r="A347" s="0" t="s">
        <v>1113</v>
      </c>
      <c r="E347" s="101"/>
      <c r="F347" s="1121"/>
      <c r="G347" s="1122"/>
      <c r="H347" s="221" t="s">
        <v>89</v>
      </c>
      <c r="I347" s="1143"/>
      <c r="J347" s="366"/>
      <c r="K347" s="422"/>
      <c r="L347" s="214"/>
      <c r="M347" s="208"/>
      <c r="N347" s="1128"/>
      <c r="O347" s="1129"/>
      <c r="P347" s="167" t="s">
        <v>1159</v>
      </c>
      <c r="Q347" s="1129"/>
      <c r="R347" s="1129"/>
      <c r="S347" s="1129"/>
      <c r="T347" s="1129"/>
      <c r="U347" s="1129"/>
      <c r="V347" s="1129"/>
      <c r="W347" s="1129"/>
      <c r="X347" s="1129"/>
      <c r="Y347" s="1129"/>
      <c r="Z347" s="1129"/>
      <c r="AA347" s="1129"/>
      <c r="AB347" s="1129"/>
      <c r="AC347" s="1129"/>
      <c r="AD347" s="1129"/>
      <c r="AE347" s="1151"/>
      <c r="AF347" s="1147"/>
      <c r="AG347" s="1148"/>
      <c r="AH347" s="1148"/>
      <c r="AI347" s="1147"/>
      <c r="AJ347" s="1148"/>
      <c r="AK347" s="1148"/>
      <c r="AL347" s="845"/>
    </row>
    <row customHeight="1" ht="11.25">
      <c r="A348" s="0" t="s">
        <v>1113</v>
      </c>
      <c r="B348" s="0" t="s">
        <v>1160</v>
      </c>
      <c r="E348" s="101"/>
      <c r="F348" s="1121"/>
      <c r="G348" s="821" t="s">
        <v>102</v>
      </c>
      <c r="H348" s="221" t="s">
        <v>109</v>
      </c>
      <c r="I348" s="1143" t="s">
        <v>1161</v>
      </c>
      <c r="J348" s="366" t="s">
        <v>1188</v>
      </c>
      <c r="K348" s="422" t="s">
        <v>1333</v>
      </c>
      <c r="L348" s="214" t="s">
        <v>19</v>
      </c>
      <c r="M348" s="208"/>
      <c r="N348" s="1144"/>
      <c r="O348" s="1145" t="s">
        <v>454</v>
      </c>
      <c r="P348" s="1146"/>
      <c r="Q348" s="1146"/>
      <c r="R348" s="1146"/>
      <c r="S348" s="1146"/>
      <c r="T348" s="1146"/>
      <c r="U348" s="1146"/>
      <c r="V348" s="1146"/>
      <c r="W348" s="1146"/>
      <c r="X348" s="1146"/>
      <c r="Y348" s="1146"/>
      <c r="Z348" s="1146"/>
      <c r="AA348" s="1146"/>
      <c r="AB348" s="1146"/>
      <c r="AC348" s="1146"/>
      <c r="AD348" s="1146"/>
      <c r="AE348" s="1146"/>
      <c r="AF348" s="1147">
        <v>1</v>
      </c>
      <c r="AG348" s="1148" t="s">
        <v>1149</v>
      </c>
      <c r="AH348" s="1148" t="s">
        <v>1323</v>
      </c>
      <c r="AI348" s="1147">
        <v>1</v>
      </c>
      <c r="AJ348" s="1148" t="s">
        <v>1149</v>
      </c>
      <c r="AK348" s="1148" t="s">
        <v>1323</v>
      </c>
      <c r="AL348" s="845"/>
    </row>
    <row customHeight="1" ht="11.25">
      <c r="A349" s="0" t="s">
        <v>1113</v>
      </c>
      <c r="E349" s="101"/>
      <c r="F349" s="1121"/>
      <c r="G349" s="1122"/>
      <c r="H349" s="221" t="s">
        <v>90</v>
      </c>
      <c r="I349" s="1143"/>
      <c r="J349" s="366"/>
      <c r="K349" s="422"/>
      <c r="L349" s="214"/>
      <c r="M349" s="208"/>
      <c r="N349" s="1125"/>
      <c r="O349" s="1142">
        <v>1</v>
      </c>
      <c r="P349" s="1127" t="s">
        <v>61</v>
      </c>
      <c r="Q349" s="1968" t="s">
        <v>1239</v>
      </c>
      <c r="R349" s="1969" t="s">
        <v>1191</v>
      </c>
      <c r="S349" s="1969" t="s">
        <v>110</v>
      </c>
      <c r="T349" s="1969" t="s">
        <v>110</v>
      </c>
      <c r="U349" s="1969" t="s">
        <v>111</v>
      </c>
      <c r="V349" s="1969" t="s">
        <v>1240</v>
      </c>
      <c r="W349" s="1969" t="s">
        <v>1241</v>
      </c>
      <c r="X349" s="1969" t="s">
        <v>1155</v>
      </c>
      <c r="Y349" s="1969" t="s">
        <v>1155</v>
      </c>
      <c r="Z349" s="1128"/>
      <c r="AA349" s="1129"/>
      <c r="AB349" s="1129"/>
      <c r="AC349" s="1130"/>
      <c r="AD349" s="1130"/>
      <c r="AE349" s="1149"/>
      <c r="AF349" s="1147"/>
      <c r="AG349" s="1148"/>
      <c r="AH349" s="1148"/>
      <c r="AI349" s="1147"/>
      <c r="AJ349" s="1148"/>
      <c r="AK349" s="1148"/>
      <c r="AL349" s="845"/>
    </row>
    <row customHeight="1" ht="11.25">
      <c r="A350" s="0" t="s">
        <v>1113</v>
      </c>
      <c r="E350" s="101"/>
      <c r="F350" s="1121"/>
      <c r="G350" s="1122"/>
      <c r="H350" s="221" t="s">
        <v>90</v>
      </c>
      <c r="I350" s="1143"/>
      <c r="J350" s="366"/>
      <c r="K350" s="422"/>
      <c r="L350" s="214"/>
      <c r="M350" s="208"/>
      <c r="N350" s="1125"/>
      <c r="O350" s="1142"/>
      <c r="P350" s="1135"/>
      <c r="Q350" s="1968"/>
      <c r="R350" s="430"/>
      <c r="S350" s="1136"/>
      <c r="T350" s="430"/>
      <c r="U350" s="430"/>
      <c r="V350" s="430"/>
      <c r="W350" s="430"/>
      <c r="X350" s="430"/>
      <c r="Y350" s="430"/>
      <c r="AA350" s="1126">
        <v>1</v>
      </c>
      <c r="AB350" s="1137" t="s">
        <v>1165</v>
      </c>
      <c r="AC350" s="794">
        <v>4490.98</v>
      </c>
      <c r="AD350" s="1137" t="str">
        <f>AB350</f>
        <v>  Прибыль направляемая на инвестиции</v>
      </c>
      <c r="AE350" s="794">
        <v>0</v>
      </c>
      <c r="AF350" s="1147"/>
      <c r="AG350" s="1148"/>
      <c r="AH350" s="1148"/>
      <c r="AI350" s="1147"/>
      <c r="AJ350" s="1148"/>
      <c r="AK350" s="1148"/>
      <c r="AL350" s="845"/>
    </row>
    <row customHeight="1" ht="11.25">
      <c r="A351" s="0" t="s">
        <v>1113</v>
      </c>
      <c r="E351" s="101"/>
      <c r="F351" s="1121"/>
      <c r="G351" s="1122"/>
      <c r="H351" s="221" t="s">
        <v>90</v>
      </c>
      <c r="I351" s="1143"/>
      <c r="J351" s="366"/>
      <c r="K351" s="422"/>
      <c r="L351" s="214"/>
      <c r="M351" s="208"/>
      <c r="N351" s="1125"/>
      <c r="O351" s="1142"/>
      <c r="P351" s="1139"/>
      <c r="Q351" s="1968"/>
      <c r="R351" s="430"/>
      <c r="S351" s="1136"/>
      <c r="T351" s="430"/>
      <c r="U351" s="430"/>
      <c r="V351" s="430"/>
      <c r="W351" s="430"/>
      <c r="X351" s="430"/>
      <c r="Y351" s="430"/>
      <c r="Z351" s="1128"/>
      <c r="AA351" s="1129"/>
      <c r="AB351" s="167" t="s">
        <v>1158</v>
      </c>
      <c r="AC351" s="1130"/>
      <c r="AD351" s="1130"/>
      <c r="AE351" s="1150"/>
      <c r="AF351" s="1147"/>
      <c r="AG351" s="1148"/>
      <c r="AH351" s="1148"/>
      <c r="AI351" s="1147"/>
      <c r="AJ351" s="1148"/>
      <c r="AK351" s="1148"/>
      <c r="AL351" s="845"/>
    </row>
    <row customHeight="1" ht="11.25">
      <c r="A352" s="0" t="s">
        <v>1113</v>
      </c>
      <c r="E352" s="101"/>
      <c r="F352" s="1121"/>
      <c r="G352" s="1122"/>
      <c r="H352" s="221" t="s">
        <v>90</v>
      </c>
      <c r="I352" s="1143"/>
      <c r="J352" s="366"/>
      <c r="K352" s="422"/>
      <c r="L352" s="214"/>
      <c r="M352" s="208"/>
      <c r="N352" s="1128"/>
      <c r="O352" s="1129"/>
      <c r="P352" s="167" t="s">
        <v>1159</v>
      </c>
      <c r="Q352" s="1129"/>
      <c r="R352" s="1129"/>
      <c r="S352" s="1129"/>
      <c r="T352" s="1129"/>
      <c r="U352" s="1129"/>
      <c r="V352" s="1129"/>
      <c r="W352" s="1129"/>
      <c r="X352" s="1129"/>
      <c r="Y352" s="1129"/>
      <c r="Z352" s="1129"/>
      <c r="AA352" s="1129"/>
      <c r="AB352" s="1129"/>
      <c r="AC352" s="1129"/>
      <c r="AD352" s="1129"/>
      <c r="AE352" s="1151"/>
      <c r="AF352" s="1147"/>
      <c r="AG352" s="1148"/>
      <c r="AH352" s="1148"/>
      <c r="AI352" s="1147"/>
      <c r="AJ352" s="1148"/>
      <c r="AK352" s="1148"/>
      <c r="AL352" s="845"/>
    </row>
    <row customHeight="1" ht="11.25">
      <c r="A353" s="0" t="s">
        <v>1113</v>
      </c>
      <c r="B353" s="0" t="s">
        <v>22</v>
      </c>
      <c r="E353" s="101"/>
      <c r="F353" s="1121"/>
      <c r="G353" s="821" t="s">
        <v>102</v>
      </c>
      <c r="H353" s="221" t="s">
        <v>91</v>
      </c>
      <c r="I353" s="1143" t="s">
        <v>1230</v>
      </c>
      <c r="J353" s="1975" t="s">
        <v>22</v>
      </c>
      <c r="K353" s="422" t="s">
        <v>1334</v>
      </c>
      <c r="L353" s="214" t="s">
        <v>19</v>
      </c>
      <c r="M353" s="208"/>
      <c r="N353" s="1144"/>
      <c r="O353" s="1145" t="s">
        <v>454</v>
      </c>
      <c r="P353" s="1146"/>
      <c r="Q353" s="1146"/>
      <c r="R353" s="1146"/>
      <c r="S353" s="1146"/>
      <c r="T353" s="1146"/>
      <c r="U353" s="1146"/>
      <c r="V353" s="1146"/>
      <c r="W353" s="1146"/>
      <c r="X353" s="1146"/>
      <c r="Y353" s="1146"/>
      <c r="Z353" s="1146"/>
      <c r="AA353" s="1146"/>
      <c r="AB353" s="1146"/>
      <c r="AC353" s="1146"/>
      <c r="AD353" s="1146"/>
      <c r="AE353" s="1146"/>
      <c r="AF353" s="1147">
        <v>4</v>
      </c>
      <c r="AG353" s="1148" t="s">
        <v>1149</v>
      </c>
      <c r="AH353" s="1148" t="s">
        <v>1323</v>
      </c>
      <c r="AI353" s="1147">
        <v>4</v>
      </c>
      <c r="AJ353" s="1148" t="s">
        <v>1149</v>
      </c>
      <c r="AK353" s="1148" t="s">
        <v>1323</v>
      </c>
      <c r="AL353" s="845"/>
    </row>
    <row customHeight="1" ht="11.25">
      <c r="A354" s="0" t="s">
        <v>1113</v>
      </c>
      <c r="E354" s="101"/>
      <c r="F354" s="1121"/>
      <c r="G354" s="1122"/>
      <c r="H354" s="221" t="s">
        <v>109</v>
      </c>
      <c r="I354" s="1143"/>
      <c r="J354" s="1975"/>
      <c r="K354" s="422"/>
      <c r="L354" s="214"/>
      <c r="M354" s="208"/>
      <c r="N354" s="1125"/>
      <c r="O354" s="1142">
        <v>1</v>
      </c>
      <c r="P354" s="1127" t="s">
        <v>19</v>
      </c>
      <c r="Q354" s="430" t="s">
        <v>22</v>
      </c>
      <c r="R354" s="430" t="s">
        <v>22</v>
      </c>
      <c r="S354" s="430" t="s">
        <v>22</v>
      </c>
      <c r="T354" s="430" t="s">
        <v>22</v>
      </c>
      <c r="U354" s="430" t="s">
        <v>22</v>
      </c>
      <c r="V354" s="430" t="s">
        <v>22</v>
      </c>
      <c r="W354" s="430" t="s">
        <v>22</v>
      </c>
      <c r="X354" s="430" t="s">
        <v>22</v>
      </c>
      <c r="Y354" s="430"/>
      <c r="Z354" s="1128"/>
      <c r="AA354" s="1129"/>
      <c r="AB354" s="1129"/>
      <c r="AC354" s="1130"/>
      <c r="AD354" s="1130"/>
      <c r="AE354" s="1149"/>
      <c r="AF354" s="1147"/>
      <c r="AG354" s="1148"/>
      <c r="AH354" s="1148"/>
      <c r="AI354" s="1147"/>
      <c r="AJ354" s="1148"/>
      <c r="AK354" s="1148"/>
      <c r="AL354" s="845"/>
    </row>
    <row customHeight="1" ht="11.25">
      <c r="A355" s="0" t="s">
        <v>1113</v>
      </c>
      <c r="E355" s="101"/>
      <c r="F355" s="1121"/>
      <c r="G355" s="1122"/>
      <c r="H355" s="221" t="s">
        <v>109</v>
      </c>
      <c r="I355" s="1143"/>
      <c r="J355" s="1975"/>
      <c r="K355" s="422"/>
      <c r="L355" s="214"/>
      <c r="M355" s="208"/>
      <c r="N355" s="1125"/>
      <c r="O355" s="1142"/>
      <c r="P355" s="1135"/>
      <c r="Q355" s="430"/>
      <c r="R355" s="430"/>
      <c r="S355" s="1136"/>
      <c r="T355" s="430"/>
      <c r="U355" s="430"/>
      <c r="V355" s="430"/>
      <c r="W355" s="430"/>
      <c r="X355" s="430"/>
      <c r="Y355" s="430"/>
      <c r="AA355" s="1126">
        <v>1</v>
      </c>
      <c r="AB355" s="1137" t="s">
        <v>1165</v>
      </c>
      <c r="AC355" s="794">
        <v>88041.33</v>
      </c>
      <c r="AD355" s="1137" t="str">
        <f>AB355</f>
        <v>  Прибыль направляемая на инвестиции</v>
      </c>
      <c r="AE355" s="794">
        <v>38877.195</v>
      </c>
      <c r="AF355" s="1147"/>
      <c r="AG355" s="1148"/>
      <c r="AH355" s="1148"/>
      <c r="AI355" s="1147"/>
      <c r="AJ355" s="1148"/>
      <c r="AK355" s="1148"/>
      <c r="AL355" s="845"/>
    </row>
    <row customHeight="1" ht="11.25">
      <c r="A356" s="0" t="s">
        <v>1113</v>
      </c>
      <c r="E356" s="101"/>
      <c r="F356" s="1122"/>
      <c r="G356" s="1122"/>
      <c r="H356" s="1122"/>
      <c r="I356" s="1122"/>
      <c r="J356" s="1122"/>
      <c r="K356" s="1122"/>
      <c r="L356" s="1122"/>
      <c r="M356" s="1122"/>
      <c r="N356" s="1122"/>
      <c r="O356" s="1122"/>
      <c r="P356" s="1122"/>
      <c r="Q356" s="1122"/>
      <c r="R356" s="1122"/>
      <c r="S356" s="1122"/>
      <c r="T356" s="1122"/>
      <c r="U356" s="1122"/>
      <c r="V356" s="1122"/>
      <c r="W356" s="1122"/>
      <c r="X356" s="1122"/>
      <c r="Y356" s="1122"/>
      <c r="Z356" s="821" t="s">
        <v>102</v>
      </c>
      <c r="AA356" s="1142" t="s">
        <v>101</v>
      </c>
      <c r="AB356" s="1137" t="s">
        <v>1335</v>
      </c>
      <c r="AC356" s="794">
        <v>10371.19</v>
      </c>
      <c r="AD356" s="1137" t="str">
        <f>AB356</f>
        <v>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v>
      </c>
      <c r="AE356" s="794">
        <v>0</v>
      </c>
      <c r="AF356" s="1124"/>
      <c r="AG356" s="1132"/>
      <c r="AH356" s="1132"/>
      <c r="AI356" s="1124"/>
      <c r="AJ356" s="1132"/>
      <c r="AK356" s="1133"/>
      <c r="AL356" s="845"/>
    </row>
    <row customHeight="1" ht="11.25">
      <c r="A357" s="0" t="s">
        <v>1113</v>
      </c>
      <c r="E357" s="101"/>
      <c r="F357" s="1121"/>
      <c r="G357" s="1122"/>
      <c r="H357" s="221" t="s">
        <v>109</v>
      </c>
      <c r="I357" s="1143"/>
      <c r="J357" s="1975"/>
      <c r="K357" s="422"/>
      <c r="L357" s="214"/>
      <c r="M357" s="208"/>
      <c r="N357" s="1125"/>
      <c r="O357" s="1142"/>
      <c r="P357" s="1139"/>
      <c r="Q357" s="430"/>
      <c r="R357" s="430"/>
      <c r="S357" s="1136"/>
      <c r="T357" s="430"/>
      <c r="U357" s="430"/>
      <c r="V357" s="430"/>
      <c r="W357" s="430"/>
      <c r="X357" s="430"/>
      <c r="Y357" s="430"/>
      <c r="Z357" s="1128"/>
      <c r="AA357" s="1129"/>
      <c r="AB357" s="167" t="s">
        <v>1158</v>
      </c>
      <c r="AC357" s="1130"/>
      <c r="AD357" s="1130"/>
      <c r="AE357" s="1150"/>
      <c r="AF357" s="1147"/>
      <c r="AG357" s="1148"/>
      <c r="AH357" s="1148"/>
      <c r="AI357" s="1147"/>
      <c r="AJ357" s="1148"/>
      <c r="AK357" s="1148"/>
      <c r="AL357" s="845"/>
    </row>
    <row customHeight="1" ht="11.25">
      <c r="A358" s="0" t="s">
        <v>1113</v>
      </c>
      <c r="E358" s="101"/>
      <c r="F358" s="1121"/>
      <c r="G358" s="1122"/>
      <c r="H358" s="221" t="s">
        <v>109</v>
      </c>
      <c r="I358" s="1143"/>
      <c r="J358" s="1975"/>
      <c r="K358" s="422"/>
      <c r="L358" s="214"/>
      <c r="M358" s="208"/>
      <c r="N358" s="1128"/>
      <c r="O358" s="1129"/>
      <c r="P358" s="167" t="s">
        <v>1159</v>
      </c>
      <c r="Q358" s="1129"/>
      <c r="R358" s="1129"/>
      <c r="S358" s="1129"/>
      <c r="T358" s="1129"/>
      <c r="U358" s="1129"/>
      <c r="V358" s="1129"/>
      <c r="W358" s="1129"/>
      <c r="X358" s="1129"/>
      <c r="Y358" s="1129"/>
      <c r="Z358" s="1129"/>
      <c r="AA358" s="1129"/>
      <c r="AB358" s="1129"/>
      <c r="AC358" s="1129"/>
      <c r="AD358" s="1129"/>
      <c r="AE358" s="1151"/>
      <c r="AF358" s="1147"/>
      <c r="AG358" s="1148"/>
      <c r="AH358" s="1148"/>
      <c r="AI358" s="1147"/>
      <c r="AJ358" s="1148"/>
      <c r="AK358" s="1148"/>
      <c r="AL358" s="845"/>
    </row>
    <row customHeight="1" ht="11.25">
      <c r="A359" s="0" t="s">
        <v>1113</v>
      </c>
      <c r="B359" s="0" t="s">
        <v>1145</v>
      </c>
      <c r="E359" s="101"/>
      <c r="F359" s="1121"/>
      <c r="G359" s="821" t="s">
        <v>102</v>
      </c>
      <c r="H359" s="221" t="s">
        <v>92</v>
      </c>
      <c r="I359" s="1143" t="s">
        <v>1146</v>
      </c>
      <c r="J359" s="366" t="s">
        <v>1179</v>
      </c>
      <c r="K359" s="422" t="s">
        <v>1336</v>
      </c>
      <c r="L359" s="214" t="s">
        <v>19</v>
      </c>
      <c r="M359" s="208"/>
      <c r="N359" s="1144"/>
      <c r="O359" s="1145" t="s">
        <v>454</v>
      </c>
      <c r="P359" s="1146"/>
      <c r="Q359" s="1146"/>
      <c r="R359" s="1146"/>
      <c r="S359" s="1146"/>
      <c r="T359" s="1146"/>
      <c r="U359" s="1146"/>
      <c r="V359" s="1146"/>
      <c r="W359" s="1146"/>
      <c r="X359" s="1146"/>
      <c r="Y359" s="1146"/>
      <c r="Z359" s="1146"/>
      <c r="AA359" s="1146"/>
      <c r="AB359" s="1146"/>
      <c r="AC359" s="1146"/>
      <c r="AD359" s="1146"/>
      <c r="AE359" s="1146"/>
      <c r="AF359" s="1147">
        <v>6</v>
      </c>
      <c r="AG359" s="1148" t="s">
        <v>1149</v>
      </c>
      <c r="AH359" s="1148" t="s">
        <v>1323</v>
      </c>
      <c r="AI359" s="1147">
        <v>6</v>
      </c>
      <c r="AJ359" s="1148" t="s">
        <v>1149</v>
      </c>
      <c r="AK359" s="1148" t="s">
        <v>1323</v>
      </c>
      <c r="AL359" s="845"/>
    </row>
    <row customHeight="1" ht="11.25">
      <c r="A360" s="0" t="s">
        <v>1113</v>
      </c>
      <c r="E360" s="101"/>
      <c r="F360" s="1121"/>
      <c r="G360" s="1122"/>
      <c r="H360" s="221" t="s">
        <v>91</v>
      </c>
      <c r="I360" s="1143"/>
      <c r="J360" s="366"/>
      <c r="K360" s="422"/>
      <c r="L360" s="214"/>
      <c r="M360" s="208"/>
      <c r="N360" s="1125"/>
      <c r="O360" s="1142">
        <v>1</v>
      </c>
      <c r="P360" s="1127" t="s">
        <v>61</v>
      </c>
      <c r="Q360" s="1968" t="s">
        <v>1239</v>
      </c>
      <c r="R360" s="1969" t="s">
        <v>1191</v>
      </c>
      <c r="S360" s="1969" t="s">
        <v>110</v>
      </c>
      <c r="T360" s="1969" t="s">
        <v>110</v>
      </c>
      <c r="U360" s="1969" t="s">
        <v>111</v>
      </c>
      <c r="V360" s="1969" t="s">
        <v>1240</v>
      </c>
      <c r="W360" s="1969" t="s">
        <v>1241</v>
      </c>
      <c r="X360" s="1969" t="s">
        <v>1155</v>
      </c>
      <c r="Y360" s="1969" t="s">
        <v>1155</v>
      </c>
      <c r="Z360" s="1128"/>
      <c r="AA360" s="1129"/>
      <c r="AB360" s="1129"/>
      <c r="AC360" s="1130"/>
      <c r="AD360" s="1130"/>
      <c r="AE360" s="1149"/>
      <c r="AF360" s="1147"/>
      <c r="AG360" s="1148"/>
      <c r="AH360" s="1148"/>
      <c r="AI360" s="1147"/>
      <c r="AJ360" s="1148"/>
      <c r="AK360" s="1148"/>
      <c r="AL360" s="845"/>
    </row>
    <row customHeight="1" ht="11.25">
      <c r="A361" s="0" t="s">
        <v>1113</v>
      </c>
      <c r="E361" s="101"/>
      <c r="F361" s="1121"/>
      <c r="G361" s="1122"/>
      <c r="H361" s="221" t="s">
        <v>91</v>
      </c>
      <c r="I361" s="1143"/>
      <c r="J361" s="366"/>
      <c r="K361" s="422"/>
      <c r="L361" s="214"/>
      <c r="M361" s="208"/>
      <c r="N361" s="1125"/>
      <c r="O361" s="1142"/>
      <c r="P361" s="1135"/>
      <c r="Q361" s="1968"/>
      <c r="R361" s="430"/>
      <c r="S361" s="1136"/>
      <c r="T361" s="430"/>
      <c r="U361" s="430"/>
      <c r="V361" s="430"/>
      <c r="W361" s="430"/>
      <c r="X361" s="430"/>
      <c r="Y361" s="430"/>
      <c r="AA361" s="1126">
        <v>1</v>
      </c>
      <c r="AB361" s="1137" t="s">
        <v>1229</v>
      </c>
      <c r="AC361" s="794">
        <v>103570.42</v>
      </c>
      <c r="AD361" s="1137" t="str">
        <f>AB361</f>
        <v>  Доход от взимания платы за негативное воздействие на работу централизованной системы водоотведения</v>
      </c>
      <c r="AE361" s="794">
        <v>0</v>
      </c>
      <c r="AF361" s="1147"/>
      <c r="AG361" s="1148"/>
      <c r="AH361" s="1148"/>
      <c r="AI361" s="1147"/>
      <c r="AJ361" s="1148"/>
      <c r="AK361" s="1148"/>
      <c r="AL361" s="845"/>
    </row>
    <row customHeight="1" ht="11.25">
      <c r="A362" s="0" t="s">
        <v>1113</v>
      </c>
      <c r="E362" s="101"/>
      <c r="F362" s="1122"/>
      <c r="G362" s="1122"/>
      <c r="H362" s="1122"/>
      <c r="I362" s="1122"/>
      <c r="J362" s="1122"/>
      <c r="K362" s="1122"/>
      <c r="L362" s="1122"/>
      <c r="M362" s="1122"/>
      <c r="N362" s="1122"/>
      <c r="O362" s="1122"/>
      <c r="P362" s="1122"/>
      <c r="Q362" s="1122"/>
      <c r="R362" s="1122"/>
      <c r="S362" s="1122"/>
      <c r="T362" s="1122"/>
      <c r="U362" s="1122"/>
      <c r="V362" s="1122"/>
      <c r="W362" s="1122"/>
      <c r="X362" s="1122"/>
      <c r="Y362" s="1122"/>
      <c r="Z362" s="821" t="s">
        <v>102</v>
      </c>
      <c r="AA362" s="1142" t="s">
        <v>101</v>
      </c>
      <c r="AB362" s="1137" t="s">
        <v>1165</v>
      </c>
      <c r="AC362" s="794">
        <v>28424.92</v>
      </c>
      <c r="AD362" s="1137" t="str">
        <f>AB362</f>
        <v>  Прибыль направляемая на инвестиции</v>
      </c>
      <c r="AE362" s="794">
        <v>0</v>
      </c>
      <c r="AF362" s="1124"/>
      <c r="AG362" s="1132"/>
      <c r="AH362" s="1132"/>
      <c r="AI362" s="1124"/>
      <c r="AJ362" s="1132"/>
      <c r="AK362" s="1133"/>
      <c r="AL362" s="845"/>
    </row>
    <row customHeight="1" ht="11.25">
      <c r="A363" s="0" t="s">
        <v>1113</v>
      </c>
      <c r="E363" s="101"/>
      <c r="F363" s="1121"/>
      <c r="G363" s="1122"/>
      <c r="H363" s="221" t="s">
        <v>91</v>
      </c>
      <c r="I363" s="1143"/>
      <c r="J363" s="366"/>
      <c r="K363" s="422"/>
      <c r="L363" s="214"/>
      <c r="M363" s="208"/>
      <c r="N363" s="1125"/>
      <c r="O363" s="1142"/>
      <c r="P363" s="1139"/>
      <c r="Q363" s="1968"/>
      <c r="R363" s="430"/>
      <c r="S363" s="1136"/>
      <c r="T363" s="430"/>
      <c r="U363" s="430"/>
      <c r="V363" s="430"/>
      <c r="W363" s="430"/>
      <c r="X363" s="430"/>
      <c r="Y363" s="430"/>
      <c r="Z363" s="1128"/>
      <c r="AA363" s="1129"/>
      <c r="AB363" s="167" t="s">
        <v>1158</v>
      </c>
      <c r="AC363" s="1130"/>
      <c r="AD363" s="1130"/>
      <c r="AE363" s="1150"/>
      <c r="AF363" s="1147"/>
      <c r="AG363" s="1148"/>
      <c r="AH363" s="1148"/>
      <c r="AI363" s="1147"/>
      <c r="AJ363" s="1148"/>
      <c r="AK363" s="1148"/>
      <c r="AL363" s="845"/>
    </row>
    <row customHeight="1" ht="11.25">
      <c r="A364" s="0" t="s">
        <v>1113</v>
      </c>
      <c r="E364" s="101"/>
      <c r="F364" s="1121"/>
      <c r="G364" s="1122"/>
      <c r="H364" s="221" t="s">
        <v>91</v>
      </c>
      <c r="I364" s="1143"/>
      <c r="J364" s="366"/>
      <c r="K364" s="422"/>
      <c r="L364" s="214"/>
      <c r="M364" s="208"/>
      <c r="N364" s="1128"/>
      <c r="O364" s="1129"/>
      <c r="P364" s="167" t="s">
        <v>1159</v>
      </c>
      <c r="Q364" s="1129"/>
      <c r="R364" s="1129"/>
      <c r="S364" s="1129"/>
      <c r="T364" s="1129"/>
      <c r="U364" s="1129"/>
      <c r="V364" s="1129"/>
      <c r="W364" s="1129"/>
      <c r="X364" s="1129"/>
      <c r="Y364" s="1129"/>
      <c r="Z364" s="1129"/>
      <c r="AA364" s="1129"/>
      <c r="AB364" s="1129"/>
      <c r="AC364" s="1129"/>
      <c r="AD364" s="1129"/>
      <c r="AE364" s="1151"/>
      <c r="AF364" s="1147"/>
      <c r="AG364" s="1148"/>
      <c r="AH364" s="1148"/>
      <c r="AI364" s="1147"/>
      <c r="AJ364" s="1148"/>
      <c r="AK364" s="1148"/>
      <c r="AL364" s="845"/>
    </row>
    <row customHeight="1" ht="11.25">
      <c r="A365" s="0" t="s">
        <v>1113</v>
      </c>
      <c r="B365" s="0" t="s">
        <v>1160</v>
      </c>
      <c r="E365" s="101"/>
      <c r="F365" s="1121"/>
      <c r="G365" s="821" t="s">
        <v>102</v>
      </c>
      <c r="H365" s="221" t="s">
        <v>118</v>
      </c>
      <c r="I365" s="1143" t="s">
        <v>1161</v>
      </c>
      <c r="J365" s="366" t="s">
        <v>1162</v>
      </c>
      <c r="K365" s="422" t="s">
        <v>1337</v>
      </c>
      <c r="L365" s="214" t="s">
        <v>19</v>
      </c>
      <c r="M365" s="208"/>
      <c r="N365" s="1144"/>
      <c r="O365" s="1145" t="s">
        <v>454</v>
      </c>
      <c r="P365" s="1146"/>
      <c r="Q365" s="1146"/>
      <c r="R365" s="1146"/>
      <c r="S365" s="1146"/>
      <c r="T365" s="1146"/>
      <c r="U365" s="1146"/>
      <c r="V365" s="1146"/>
      <c r="W365" s="1146"/>
      <c r="X365" s="1146"/>
      <c r="Y365" s="1146"/>
      <c r="Z365" s="1146"/>
      <c r="AA365" s="1146"/>
      <c r="AB365" s="1146"/>
      <c r="AC365" s="1146"/>
      <c r="AD365" s="1146"/>
      <c r="AE365" s="1146"/>
      <c r="AF365" s="1147">
        <v>1</v>
      </c>
      <c r="AG365" s="1148" t="s">
        <v>1149</v>
      </c>
      <c r="AH365" s="1148" t="s">
        <v>1323</v>
      </c>
      <c r="AI365" s="1147">
        <v>1</v>
      </c>
      <c r="AJ365" s="1148" t="s">
        <v>1149</v>
      </c>
      <c r="AK365" s="1148" t="s">
        <v>1323</v>
      </c>
      <c r="AL365" s="845"/>
    </row>
    <row customHeight="1" ht="11.25">
      <c r="A366" s="0" t="s">
        <v>1113</v>
      </c>
      <c r="E366" s="101"/>
      <c r="F366" s="1121"/>
      <c r="G366" s="1122"/>
      <c r="H366" s="221" t="s">
        <v>92</v>
      </c>
      <c r="I366" s="1143"/>
      <c r="J366" s="366"/>
      <c r="K366" s="422"/>
      <c r="L366" s="214"/>
      <c r="M366" s="208"/>
      <c r="N366" s="1125"/>
      <c r="O366" s="1142">
        <v>1</v>
      </c>
      <c r="P366" s="1127" t="s">
        <v>19</v>
      </c>
      <c r="Q366" s="430" t="s">
        <v>22</v>
      </c>
      <c r="R366" s="430" t="s">
        <v>22</v>
      </c>
      <c r="S366" s="430" t="s">
        <v>22</v>
      </c>
      <c r="T366" s="430" t="s">
        <v>22</v>
      </c>
      <c r="U366" s="430" t="s">
        <v>22</v>
      </c>
      <c r="V366" s="430" t="s">
        <v>22</v>
      </c>
      <c r="W366" s="430" t="s">
        <v>22</v>
      </c>
      <c r="X366" s="430" t="s">
        <v>22</v>
      </c>
      <c r="Y366" s="430"/>
      <c r="Z366" s="1128"/>
      <c r="AA366" s="1129"/>
      <c r="AB366" s="1129"/>
      <c r="AC366" s="1130"/>
      <c r="AD366" s="1130"/>
      <c r="AE366" s="1149"/>
      <c r="AF366" s="1147"/>
      <c r="AG366" s="1148"/>
      <c r="AH366" s="1148"/>
      <c r="AI366" s="1147"/>
      <c r="AJ366" s="1148"/>
      <c r="AK366" s="1148"/>
      <c r="AL366" s="845"/>
    </row>
    <row customHeight="1" ht="11.25">
      <c r="A367" s="0" t="s">
        <v>1113</v>
      </c>
      <c r="E367" s="101"/>
      <c r="F367" s="1121"/>
      <c r="G367" s="1122"/>
      <c r="H367" s="221" t="s">
        <v>92</v>
      </c>
      <c r="I367" s="1143"/>
      <c r="J367" s="366"/>
      <c r="K367" s="422"/>
      <c r="L367" s="214"/>
      <c r="M367" s="208"/>
      <c r="N367" s="1125"/>
      <c r="O367" s="1142"/>
      <c r="P367" s="1135"/>
      <c r="Q367" s="430"/>
      <c r="R367" s="430"/>
      <c r="S367" s="1136"/>
      <c r="T367" s="430"/>
      <c r="U367" s="430"/>
      <c r="V367" s="430"/>
      <c r="W367" s="430"/>
      <c r="X367" s="430"/>
      <c r="Y367" s="430"/>
      <c r="AA367" s="1126">
        <v>1</v>
      </c>
      <c r="AB367" s="1137" t="s">
        <v>1166</v>
      </c>
      <c r="AC367" s="794">
        <v>1961.94</v>
      </c>
      <c r="AD367" s="1137" t="str">
        <f>AB367</f>
        <v>  Средства, полученные за счет платы за подключение (технологическое присоединение)</v>
      </c>
      <c r="AE367" s="794">
        <v>0</v>
      </c>
      <c r="AF367" s="1147"/>
      <c r="AG367" s="1148"/>
      <c r="AH367" s="1148"/>
      <c r="AI367" s="1147"/>
      <c r="AJ367" s="1148"/>
      <c r="AK367" s="1148"/>
      <c r="AL367" s="845"/>
    </row>
    <row customHeight="1" ht="11.25">
      <c r="A368" s="0" t="s">
        <v>1113</v>
      </c>
      <c r="E368" s="101"/>
      <c r="F368" s="1122"/>
      <c r="G368" s="1122"/>
      <c r="H368" s="1122"/>
      <c r="I368" s="1122"/>
      <c r="J368" s="1122"/>
      <c r="K368" s="1122"/>
      <c r="L368" s="1122"/>
      <c r="M368" s="1122"/>
      <c r="N368" s="1122"/>
      <c r="O368" s="1122"/>
      <c r="P368" s="1122"/>
      <c r="Q368" s="1122"/>
      <c r="R368" s="1122"/>
      <c r="S368" s="1122"/>
      <c r="T368" s="1122"/>
      <c r="U368" s="1122"/>
      <c r="V368" s="1122"/>
      <c r="W368" s="1122"/>
      <c r="X368" s="1122"/>
      <c r="Y368" s="1122"/>
      <c r="Z368" s="821" t="s">
        <v>102</v>
      </c>
      <c r="AA368" s="1142" t="s">
        <v>101</v>
      </c>
      <c r="AB368" s="1137" t="s">
        <v>1309</v>
      </c>
      <c r="AC368" s="794">
        <v>13927.79</v>
      </c>
      <c r="AD368" s="1137" t="str">
        <f>AB368</f>
        <v>  Бюджет субъекта РФ</v>
      </c>
      <c r="AE368" s="794">
        <v>0</v>
      </c>
      <c r="AF368" s="1124"/>
      <c r="AG368" s="1132"/>
      <c r="AH368" s="1132"/>
      <c r="AI368" s="1124"/>
      <c r="AJ368" s="1132"/>
      <c r="AK368" s="1133"/>
      <c r="AL368" s="845"/>
    </row>
    <row customHeight="1" ht="11.25">
      <c r="A369" s="0" t="s">
        <v>1113</v>
      </c>
      <c r="E369" s="101"/>
      <c r="F369" s="1121"/>
      <c r="G369" s="1122"/>
      <c r="H369" s="221" t="s">
        <v>92</v>
      </c>
      <c r="I369" s="1143"/>
      <c r="J369" s="366"/>
      <c r="K369" s="422"/>
      <c r="L369" s="214"/>
      <c r="M369" s="208"/>
      <c r="N369" s="1125"/>
      <c r="O369" s="1142"/>
      <c r="P369" s="1139"/>
      <c r="Q369" s="430"/>
      <c r="R369" s="430"/>
      <c r="S369" s="1136"/>
      <c r="T369" s="430"/>
      <c r="U369" s="430"/>
      <c r="V369" s="430"/>
      <c r="W369" s="430"/>
      <c r="X369" s="430"/>
      <c r="Y369" s="430"/>
      <c r="Z369" s="1128"/>
      <c r="AA369" s="1129"/>
      <c r="AB369" s="167" t="s">
        <v>1158</v>
      </c>
      <c r="AC369" s="1130"/>
      <c r="AD369" s="1130"/>
      <c r="AE369" s="1150"/>
      <c r="AF369" s="1147"/>
      <c r="AG369" s="1148"/>
      <c r="AH369" s="1148"/>
      <c r="AI369" s="1147"/>
      <c r="AJ369" s="1148"/>
      <c r="AK369" s="1148"/>
      <c r="AL369" s="845"/>
    </row>
    <row customHeight="1" ht="11.25">
      <c r="A370" s="0" t="s">
        <v>1113</v>
      </c>
      <c r="E370" s="101"/>
      <c r="F370" s="1121"/>
      <c r="G370" s="1122"/>
      <c r="H370" s="221" t="s">
        <v>92</v>
      </c>
      <c r="I370" s="1143"/>
      <c r="J370" s="366"/>
      <c r="K370" s="422"/>
      <c r="L370" s="214"/>
      <c r="M370" s="208"/>
      <c r="N370" s="1128"/>
      <c r="O370" s="1129"/>
      <c r="P370" s="167" t="s">
        <v>1159</v>
      </c>
      <c r="Q370" s="1129"/>
      <c r="R370" s="1129"/>
      <c r="S370" s="1129"/>
      <c r="T370" s="1129"/>
      <c r="U370" s="1129"/>
      <c r="V370" s="1129"/>
      <c r="W370" s="1129"/>
      <c r="X370" s="1129"/>
      <c r="Y370" s="1129"/>
      <c r="Z370" s="1129"/>
      <c r="AA370" s="1129"/>
      <c r="AB370" s="1129"/>
      <c r="AC370" s="1129"/>
      <c r="AD370" s="1129"/>
      <c r="AE370" s="1151"/>
      <c r="AF370" s="1147"/>
      <c r="AG370" s="1148"/>
      <c r="AH370" s="1148"/>
      <c r="AI370" s="1147"/>
      <c r="AJ370" s="1148"/>
      <c r="AK370" s="1148"/>
      <c r="AL370" s="845"/>
    </row>
    <row customHeight="1" ht="11.25">
      <c r="A371" s="0" t="s">
        <v>1113</v>
      </c>
      <c r="B371" s="0" t="s">
        <v>1160</v>
      </c>
      <c r="E371" s="101"/>
      <c r="F371" s="1121"/>
      <c r="G371" s="821" t="s">
        <v>102</v>
      </c>
      <c r="H371" s="221" t="s">
        <v>112</v>
      </c>
      <c r="I371" s="1143" t="s">
        <v>1161</v>
      </c>
      <c r="J371" s="366" t="s">
        <v>1162</v>
      </c>
      <c r="K371" s="422" t="s">
        <v>1338</v>
      </c>
      <c r="L371" s="214" t="s">
        <v>19</v>
      </c>
      <c r="M371" s="208"/>
      <c r="N371" s="1144"/>
      <c r="O371" s="1145" t="s">
        <v>454</v>
      </c>
      <c r="P371" s="1146"/>
      <c r="Q371" s="1146"/>
      <c r="R371" s="1146"/>
      <c r="S371" s="1146"/>
      <c r="T371" s="1146"/>
      <c r="U371" s="1146"/>
      <c r="V371" s="1146"/>
      <c r="W371" s="1146"/>
      <c r="X371" s="1146"/>
      <c r="Y371" s="1146"/>
      <c r="Z371" s="1146"/>
      <c r="AA371" s="1146"/>
      <c r="AB371" s="1146"/>
      <c r="AC371" s="1146"/>
      <c r="AD371" s="1146"/>
      <c r="AE371" s="1146"/>
      <c r="AF371" s="1147">
        <v>1</v>
      </c>
      <c r="AG371" s="1148" t="s">
        <v>1149</v>
      </c>
      <c r="AH371" s="1148" t="s">
        <v>1323</v>
      </c>
      <c r="AI371" s="1147">
        <v>1</v>
      </c>
      <c r="AJ371" s="1148" t="s">
        <v>1149</v>
      </c>
      <c r="AK371" s="1148" t="s">
        <v>1323</v>
      </c>
      <c r="AL371" s="845"/>
    </row>
    <row customHeight="1" ht="11.25">
      <c r="A372" s="0" t="s">
        <v>1113</v>
      </c>
      <c r="E372" s="101"/>
      <c r="F372" s="1121"/>
      <c r="G372" s="1122"/>
      <c r="H372" s="221" t="s">
        <v>118</v>
      </c>
      <c r="I372" s="1143"/>
      <c r="J372" s="366"/>
      <c r="K372" s="422"/>
      <c r="L372" s="214"/>
      <c r="M372" s="208"/>
      <c r="N372" s="1125"/>
      <c r="O372" s="1142">
        <v>1</v>
      </c>
      <c r="P372" s="1127" t="s">
        <v>19</v>
      </c>
      <c r="Q372" s="430" t="s">
        <v>22</v>
      </c>
      <c r="R372" s="430" t="s">
        <v>22</v>
      </c>
      <c r="S372" s="430" t="s">
        <v>22</v>
      </c>
      <c r="T372" s="430" t="s">
        <v>22</v>
      </c>
      <c r="U372" s="430" t="s">
        <v>22</v>
      </c>
      <c r="V372" s="430" t="s">
        <v>22</v>
      </c>
      <c r="W372" s="430" t="s">
        <v>22</v>
      </c>
      <c r="X372" s="430" t="s">
        <v>22</v>
      </c>
      <c r="Y372" s="430"/>
      <c r="Z372" s="1128"/>
      <c r="AA372" s="1129"/>
      <c r="AB372" s="1129"/>
      <c r="AC372" s="1130"/>
      <c r="AD372" s="1130"/>
      <c r="AE372" s="1149"/>
      <c r="AF372" s="1147"/>
      <c r="AG372" s="1148"/>
      <c r="AH372" s="1148"/>
      <c r="AI372" s="1147"/>
      <c r="AJ372" s="1148"/>
      <c r="AK372" s="1148"/>
      <c r="AL372" s="845"/>
    </row>
    <row customHeight="1" ht="11.25">
      <c r="A373" s="0" t="s">
        <v>1113</v>
      </c>
      <c r="E373" s="101"/>
      <c r="F373" s="1121"/>
      <c r="G373" s="1122"/>
      <c r="H373" s="221" t="s">
        <v>118</v>
      </c>
      <c r="I373" s="1143"/>
      <c r="J373" s="366"/>
      <c r="K373" s="422"/>
      <c r="L373" s="214"/>
      <c r="M373" s="208"/>
      <c r="N373" s="1125"/>
      <c r="O373" s="1142"/>
      <c r="P373" s="1135"/>
      <c r="Q373" s="430"/>
      <c r="R373" s="430"/>
      <c r="S373" s="1136"/>
      <c r="T373" s="430"/>
      <c r="U373" s="430"/>
      <c r="V373" s="430"/>
      <c r="W373" s="430"/>
      <c r="X373" s="430"/>
      <c r="Y373" s="430"/>
      <c r="AA373" s="1126">
        <v>1</v>
      </c>
      <c r="AB373" s="1137" t="s">
        <v>1166</v>
      </c>
      <c r="AC373" s="794">
        <v>113.87</v>
      </c>
      <c r="AD373" s="1137" t="str">
        <f>AB373</f>
        <v>  Средства, полученные за счет платы за подключение (технологическое присоединение)</v>
      </c>
      <c r="AE373" s="794">
        <v>0</v>
      </c>
      <c r="AF373" s="1147"/>
      <c r="AG373" s="1148"/>
      <c r="AH373" s="1148"/>
      <c r="AI373" s="1147"/>
      <c r="AJ373" s="1148"/>
      <c r="AK373" s="1148"/>
      <c r="AL373" s="845"/>
    </row>
    <row customHeight="1" ht="11.25">
      <c r="A374" s="0" t="s">
        <v>1113</v>
      </c>
      <c r="E374" s="101"/>
      <c r="F374" s="1122"/>
      <c r="G374" s="1122"/>
      <c r="H374" s="1122"/>
      <c r="I374" s="1122"/>
      <c r="J374" s="1122"/>
      <c r="K374" s="1122"/>
      <c r="L374" s="1122"/>
      <c r="M374" s="1122"/>
      <c r="N374" s="1122"/>
      <c r="O374" s="1122"/>
      <c r="P374" s="1122"/>
      <c r="Q374" s="1122"/>
      <c r="R374" s="1122"/>
      <c r="S374" s="1122"/>
      <c r="T374" s="1122"/>
      <c r="U374" s="1122"/>
      <c r="V374" s="1122"/>
      <c r="W374" s="1122"/>
      <c r="X374" s="1122"/>
      <c r="Y374" s="1122"/>
      <c r="Z374" s="821" t="s">
        <v>102</v>
      </c>
      <c r="AA374" s="1142" t="s">
        <v>101</v>
      </c>
      <c r="AB374" s="1137" t="s">
        <v>1309</v>
      </c>
      <c r="AC374" s="794">
        <v>5223.05</v>
      </c>
      <c r="AD374" s="1137" t="str">
        <f>AB374</f>
        <v>  Бюджет субъекта РФ</v>
      </c>
      <c r="AE374" s="794">
        <v>0</v>
      </c>
      <c r="AF374" s="1124"/>
      <c r="AG374" s="1132"/>
      <c r="AH374" s="1132"/>
      <c r="AI374" s="1124"/>
      <c r="AJ374" s="1132"/>
      <c r="AK374" s="1133"/>
      <c r="AL374" s="845"/>
    </row>
    <row customHeight="1" ht="11.25">
      <c r="A375" s="0" t="s">
        <v>1113</v>
      </c>
      <c r="E375" s="101"/>
      <c r="F375" s="1121"/>
      <c r="G375" s="1122"/>
      <c r="H375" s="221" t="s">
        <v>118</v>
      </c>
      <c r="I375" s="1143"/>
      <c r="J375" s="366"/>
      <c r="K375" s="422"/>
      <c r="L375" s="214"/>
      <c r="M375" s="208"/>
      <c r="N375" s="1125"/>
      <c r="O375" s="1142"/>
      <c r="P375" s="1139"/>
      <c r="Q375" s="430"/>
      <c r="R375" s="430"/>
      <c r="S375" s="1136"/>
      <c r="T375" s="430"/>
      <c r="U375" s="430"/>
      <c r="V375" s="430"/>
      <c r="W375" s="430"/>
      <c r="X375" s="430"/>
      <c r="Y375" s="430"/>
      <c r="Z375" s="1128"/>
      <c r="AA375" s="1129"/>
      <c r="AB375" s="167" t="s">
        <v>1158</v>
      </c>
      <c r="AC375" s="1130"/>
      <c r="AD375" s="1130"/>
      <c r="AE375" s="1150"/>
      <c r="AF375" s="1147"/>
      <c r="AG375" s="1148"/>
      <c r="AH375" s="1148"/>
      <c r="AI375" s="1147"/>
      <c r="AJ375" s="1148"/>
      <c r="AK375" s="1148"/>
      <c r="AL375" s="845"/>
    </row>
    <row customHeight="1" ht="11.25">
      <c r="A376" s="0" t="s">
        <v>1113</v>
      </c>
      <c r="E376" s="101"/>
      <c r="F376" s="1121"/>
      <c r="G376" s="1122"/>
      <c r="H376" s="221" t="s">
        <v>118</v>
      </c>
      <c r="I376" s="1143"/>
      <c r="J376" s="366"/>
      <c r="K376" s="422"/>
      <c r="L376" s="214"/>
      <c r="M376" s="208"/>
      <c r="N376" s="1128"/>
      <c r="O376" s="1129"/>
      <c r="P376" s="167" t="s">
        <v>1159</v>
      </c>
      <c r="Q376" s="1129"/>
      <c r="R376" s="1129"/>
      <c r="S376" s="1129"/>
      <c r="T376" s="1129"/>
      <c r="U376" s="1129"/>
      <c r="V376" s="1129"/>
      <c r="W376" s="1129"/>
      <c r="X376" s="1129"/>
      <c r="Y376" s="1129"/>
      <c r="Z376" s="1129"/>
      <c r="AA376" s="1129"/>
      <c r="AB376" s="1129"/>
      <c r="AC376" s="1129"/>
      <c r="AD376" s="1129"/>
      <c r="AE376" s="1151"/>
      <c r="AF376" s="1147"/>
      <c r="AG376" s="1148"/>
      <c r="AH376" s="1148"/>
      <c r="AI376" s="1147"/>
      <c r="AJ376" s="1148"/>
      <c r="AK376" s="1148"/>
      <c r="AL376" s="845"/>
    </row>
    <row customHeight="1" ht="11.25">
      <c r="A377" s="0" t="s">
        <v>1113</v>
      </c>
      <c r="B377" s="0" t="s">
        <v>1160</v>
      </c>
      <c r="E377" s="101"/>
      <c r="F377" s="1121"/>
      <c r="G377" s="821" t="s">
        <v>102</v>
      </c>
      <c r="H377" s="221" t="s">
        <v>115</v>
      </c>
      <c r="I377" s="1143" t="s">
        <v>1161</v>
      </c>
      <c r="J377" s="366" t="s">
        <v>1162</v>
      </c>
      <c r="K377" s="422" t="s">
        <v>1339</v>
      </c>
      <c r="L377" s="214" t="s">
        <v>19</v>
      </c>
      <c r="M377" s="208"/>
      <c r="N377" s="1144"/>
      <c r="O377" s="1145" t="s">
        <v>454</v>
      </c>
      <c r="P377" s="1146"/>
      <c r="Q377" s="1146"/>
      <c r="R377" s="1146"/>
      <c r="S377" s="1146"/>
      <c r="T377" s="1146"/>
      <c r="U377" s="1146"/>
      <c r="V377" s="1146"/>
      <c r="W377" s="1146"/>
      <c r="X377" s="1146"/>
      <c r="Y377" s="1146"/>
      <c r="Z377" s="1146"/>
      <c r="AA377" s="1146"/>
      <c r="AB377" s="1146"/>
      <c r="AC377" s="1146"/>
      <c r="AD377" s="1146"/>
      <c r="AE377" s="1146"/>
      <c r="AF377" s="1147">
        <v>1</v>
      </c>
      <c r="AG377" s="1148" t="s">
        <v>1149</v>
      </c>
      <c r="AH377" s="1148" t="s">
        <v>1323</v>
      </c>
      <c r="AI377" s="1147">
        <v>1</v>
      </c>
      <c r="AJ377" s="1148" t="s">
        <v>1149</v>
      </c>
      <c r="AK377" s="1148" t="s">
        <v>1323</v>
      </c>
      <c r="AL377" s="845"/>
    </row>
    <row customHeight="1" ht="11.25">
      <c r="A378" s="0" t="s">
        <v>1113</v>
      </c>
      <c r="E378" s="101"/>
      <c r="F378" s="1121"/>
      <c r="G378" s="1122"/>
      <c r="H378" s="221" t="s">
        <v>112</v>
      </c>
      <c r="I378" s="1143"/>
      <c r="J378" s="366"/>
      <c r="K378" s="422"/>
      <c r="L378" s="214"/>
      <c r="M378" s="208"/>
      <c r="N378" s="1125"/>
      <c r="O378" s="1142">
        <v>1</v>
      </c>
      <c r="P378" s="1127" t="s">
        <v>19</v>
      </c>
      <c r="Q378" s="430" t="s">
        <v>22</v>
      </c>
      <c r="R378" s="430" t="s">
        <v>22</v>
      </c>
      <c r="S378" s="430" t="s">
        <v>22</v>
      </c>
      <c r="T378" s="430" t="s">
        <v>22</v>
      </c>
      <c r="U378" s="430" t="s">
        <v>22</v>
      </c>
      <c r="V378" s="430" t="s">
        <v>22</v>
      </c>
      <c r="W378" s="430" t="s">
        <v>22</v>
      </c>
      <c r="X378" s="430" t="s">
        <v>22</v>
      </c>
      <c r="Y378" s="430"/>
      <c r="Z378" s="1128"/>
      <c r="AA378" s="1129"/>
      <c r="AB378" s="1129"/>
      <c r="AC378" s="1130"/>
      <c r="AD378" s="1130"/>
      <c r="AE378" s="1149"/>
      <c r="AF378" s="1147"/>
      <c r="AG378" s="1148"/>
      <c r="AH378" s="1148"/>
      <c r="AI378" s="1147"/>
      <c r="AJ378" s="1148"/>
      <c r="AK378" s="1148"/>
      <c r="AL378" s="845"/>
    </row>
    <row customHeight="1" ht="11.25">
      <c r="A379" s="0" t="s">
        <v>1113</v>
      </c>
      <c r="E379" s="101"/>
      <c r="F379" s="1121"/>
      <c r="G379" s="1122"/>
      <c r="H379" s="221" t="s">
        <v>112</v>
      </c>
      <c r="I379" s="1143"/>
      <c r="J379" s="366"/>
      <c r="K379" s="422"/>
      <c r="L379" s="214"/>
      <c r="M379" s="208"/>
      <c r="N379" s="1125"/>
      <c r="O379" s="1142"/>
      <c r="P379" s="1135"/>
      <c r="Q379" s="430"/>
      <c r="R379" s="430"/>
      <c r="S379" s="1136"/>
      <c r="T379" s="430"/>
      <c r="U379" s="430"/>
      <c r="V379" s="430"/>
      <c r="W379" s="430"/>
      <c r="X379" s="430"/>
      <c r="Y379" s="430"/>
      <c r="AA379" s="1126">
        <v>1</v>
      </c>
      <c r="AB379" s="1137" t="s">
        <v>1309</v>
      </c>
      <c r="AC379" s="794">
        <v>1697.59</v>
      </c>
      <c r="AD379" s="1137" t="str">
        <f>AB379</f>
        <v>  Бюджет субъекта РФ</v>
      </c>
      <c r="AE379" s="794">
        <v>0</v>
      </c>
      <c r="AF379" s="1147"/>
      <c r="AG379" s="1148"/>
      <c r="AH379" s="1148"/>
      <c r="AI379" s="1147"/>
      <c r="AJ379" s="1148"/>
      <c r="AK379" s="1148"/>
      <c r="AL379" s="845"/>
    </row>
    <row customHeight="1" ht="11.25">
      <c r="A380" s="0" t="s">
        <v>1113</v>
      </c>
      <c r="E380" s="101"/>
      <c r="F380" s="1121"/>
      <c r="G380" s="1122"/>
      <c r="H380" s="221" t="s">
        <v>112</v>
      </c>
      <c r="I380" s="1143"/>
      <c r="J380" s="366"/>
      <c r="K380" s="422"/>
      <c r="L380" s="214"/>
      <c r="M380" s="208"/>
      <c r="N380" s="1125"/>
      <c r="O380" s="1142"/>
      <c r="P380" s="1139"/>
      <c r="Q380" s="430"/>
      <c r="R380" s="430"/>
      <c r="S380" s="1136"/>
      <c r="T380" s="430"/>
      <c r="U380" s="430"/>
      <c r="V380" s="430"/>
      <c r="W380" s="430"/>
      <c r="X380" s="430"/>
      <c r="Y380" s="430"/>
      <c r="Z380" s="1128"/>
      <c r="AA380" s="1129"/>
      <c r="AB380" s="167" t="s">
        <v>1158</v>
      </c>
      <c r="AC380" s="1130"/>
      <c r="AD380" s="1130"/>
      <c r="AE380" s="1150"/>
      <c r="AF380" s="1147"/>
      <c r="AG380" s="1148"/>
      <c r="AH380" s="1148"/>
      <c r="AI380" s="1147"/>
      <c r="AJ380" s="1148"/>
      <c r="AK380" s="1148"/>
      <c r="AL380" s="845"/>
    </row>
    <row customHeight="1" ht="11.25">
      <c r="A381" s="0" t="s">
        <v>1113</v>
      </c>
      <c r="E381" s="101"/>
      <c r="F381" s="1121"/>
      <c r="G381" s="1122"/>
      <c r="H381" s="221" t="s">
        <v>112</v>
      </c>
      <c r="I381" s="1143"/>
      <c r="J381" s="366"/>
      <c r="K381" s="422"/>
      <c r="L381" s="214"/>
      <c r="M381" s="208"/>
      <c r="N381" s="1128"/>
      <c r="O381" s="1129"/>
      <c r="P381" s="167" t="s">
        <v>1159</v>
      </c>
      <c r="Q381" s="1129"/>
      <c r="R381" s="1129"/>
      <c r="S381" s="1129"/>
      <c r="T381" s="1129"/>
      <c r="U381" s="1129"/>
      <c r="V381" s="1129"/>
      <c r="W381" s="1129"/>
      <c r="X381" s="1129"/>
      <c r="Y381" s="1129"/>
      <c r="Z381" s="1129"/>
      <c r="AA381" s="1129"/>
      <c r="AB381" s="1129"/>
      <c r="AC381" s="1129"/>
      <c r="AD381" s="1129"/>
      <c r="AE381" s="1151"/>
      <c r="AF381" s="1147"/>
      <c r="AG381" s="1148"/>
      <c r="AH381" s="1148"/>
      <c r="AI381" s="1147"/>
      <c r="AJ381" s="1148"/>
      <c r="AK381" s="1148"/>
      <c r="AL381" s="845"/>
    </row>
    <row customHeight="1" ht="11.25">
      <c r="A382" s="0" t="s">
        <v>1113</v>
      </c>
      <c r="B382" s="0" t="s">
        <v>1160</v>
      </c>
      <c r="E382" s="101"/>
      <c r="F382" s="1121"/>
      <c r="G382" s="821" t="s">
        <v>102</v>
      </c>
      <c r="H382" s="221" t="s">
        <v>128</v>
      </c>
      <c r="I382" s="1143" t="s">
        <v>1161</v>
      </c>
      <c r="J382" s="366" t="s">
        <v>1188</v>
      </c>
      <c r="K382" s="422" t="s">
        <v>1340</v>
      </c>
      <c r="L382" s="214" t="s">
        <v>19</v>
      </c>
      <c r="M382" s="208"/>
      <c r="N382" s="1144"/>
      <c r="O382" s="1145" t="s">
        <v>454</v>
      </c>
      <c r="P382" s="1146"/>
      <c r="Q382" s="1146"/>
      <c r="R382" s="1146"/>
      <c r="S382" s="1146"/>
      <c r="T382" s="1146"/>
      <c r="U382" s="1146"/>
      <c r="V382" s="1146"/>
      <c r="W382" s="1146"/>
      <c r="X382" s="1146"/>
      <c r="Y382" s="1146"/>
      <c r="Z382" s="1146"/>
      <c r="AA382" s="1146"/>
      <c r="AB382" s="1146"/>
      <c r="AC382" s="1146"/>
      <c r="AD382" s="1146"/>
      <c r="AE382" s="1146"/>
      <c r="AF382" s="1147">
        <v>2</v>
      </c>
      <c r="AG382" s="1148" t="s">
        <v>1149</v>
      </c>
      <c r="AH382" s="1148" t="s">
        <v>1323</v>
      </c>
      <c r="AI382" s="1147">
        <v>2</v>
      </c>
      <c r="AJ382" s="1148" t="s">
        <v>1149</v>
      </c>
      <c r="AK382" s="1148" t="s">
        <v>1323</v>
      </c>
      <c r="AL382" s="845"/>
    </row>
    <row customHeight="1" ht="11.25">
      <c r="A383" s="0" t="s">
        <v>1113</v>
      </c>
      <c r="E383" s="101"/>
      <c r="F383" s="1121"/>
      <c r="G383" s="1122"/>
      <c r="H383" s="221" t="s">
        <v>115</v>
      </c>
      <c r="I383" s="1143"/>
      <c r="J383" s="366"/>
      <c r="K383" s="422"/>
      <c r="L383" s="214"/>
      <c r="M383" s="208"/>
      <c r="N383" s="1125"/>
      <c r="O383" s="1142">
        <v>1</v>
      </c>
      <c r="P383" s="1127" t="s">
        <v>61</v>
      </c>
      <c r="Q383" s="1968" t="s">
        <v>1197</v>
      </c>
      <c r="R383" s="1969" t="s">
        <v>1191</v>
      </c>
      <c r="S383" s="1969" t="s">
        <v>123</v>
      </c>
      <c r="T383" s="1969" t="s">
        <v>123</v>
      </c>
      <c r="U383" s="1969" t="s">
        <v>124</v>
      </c>
      <c r="V383" s="1969" t="s">
        <v>1153</v>
      </c>
      <c r="W383" s="1969" t="s">
        <v>1154</v>
      </c>
      <c r="X383" s="1969" t="s">
        <v>123</v>
      </c>
      <c r="Y383" s="1969" t="s">
        <v>1155</v>
      </c>
      <c r="Z383" s="1128"/>
      <c r="AA383" s="1129"/>
      <c r="AB383" s="1129"/>
      <c r="AC383" s="1130"/>
      <c r="AD383" s="1130"/>
      <c r="AE383" s="1149"/>
      <c r="AF383" s="1147"/>
      <c r="AG383" s="1148"/>
      <c r="AH383" s="1148"/>
      <c r="AI383" s="1147"/>
      <c r="AJ383" s="1148"/>
      <c r="AK383" s="1148"/>
      <c r="AL383" s="845"/>
    </row>
    <row customHeight="1" ht="11.25">
      <c r="A384" s="0" t="s">
        <v>1113</v>
      </c>
      <c r="E384" s="101"/>
      <c r="F384" s="1121"/>
      <c r="G384" s="1122"/>
      <c r="H384" s="221" t="s">
        <v>115</v>
      </c>
      <c r="I384" s="1143"/>
      <c r="J384" s="366"/>
      <c r="K384" s="422"/>
      <c r="L384" s="214"/>
      <c r="M384" s="208"/>
      <c r="N384" s="1125"/>
      <c r="O384" s="1142"/>
      <c r="P384" s="1135"/>
      <c r="Q384" s="1968"/>
      <c r="R384" s="430"/>
      <c r="S384" s="1136"/>
      <c r="T384" s="430"/>
      <c r="U384" s="430"/>
      <c r="V384" s="430"/>
      <c r="W384" s="430"/>
      <c r="X384" s="430"/>
      <c r="Y384" s="430"/>
      <c r="AA384" s="1126">
        <v>1</v>
      </c>
      <c r="AB384" s="1137" t="s">
        <v>1156</v>
      </c>
      <c r="AC384" s="794">
        <v>10121.73</v>
      </c>
      <c r="AD384" s="1137" t="str">
        <f>AB384</f>
        <v>     Прочие амортизационные отчисления</v>
      </c>
      <c r="AE384" s="794">
        <v>0</v>
      </c>
      <c r="AF384" s="1147"/>
      <c r="AG384" s="1148"/>
      <c r="AH384" s="1148"/>
      <c r="AI384" s="1147"/>
      <c r="AJ384" s="1148"/>
      <c r="AK384" s="1148"/>
      <c r="AL384" s="845"/>
    </row>
    <row customHeight="1" ht="11.25">
      <c r="A385" s="0" t="s">
        <v>1113</v>
      </c>
      <c r="E385" s="101"/>
      <c r="F385" s="1122"/>
      <c r="G385" s="1122"/>
      <c r="H385" s="1122"/>
      <c r="I385" s="1122"/>
      <c r="J385" s="1122"/>
      <c r="K385" s="1122"/>
      <c r="L385" s="1122"/>
      <c r="M385" s="1122"/>
      <c r="N385" s="1122"/>
      <c r="O385" s="1122"/>
      <c r="P385" s="1122"/>
      <c r="Q385" s="1122"/>
      <c r="R385" s="1122"/>
      <c r="S385" s="1122"/>
      <c r="T385" s="1122"/>
      <c r="U385" s="1122"/>
      <c r="V385" s="1122"/>
      <c r="W385" s="1122"/>
      <c r="X385" s="1122"/>
      <c r="Y385" s="1122"/>
      <c r="Z385" s="821" t="s">
        <v>102</v>
      </c>
      <c r="AA385" s="1142" t="s">
        <v>101</v>
      </c>
      <c r="AB385" s="1137" t="s">
        <v>1166</v>
      </c>
      <c r="AC385" s="794">
        <v>16528.78</v>
      </c>
      <c r="AD385" s="1137" t="str">
        <f>AB385</f>
        <v>  Средства, полученные за счет платы за подключение (технологическое присоединение)</v>
      </c>
      <c r="AE385" s="794">
        <v>0</v>
      </c>
      <c r="AF385" s="1124"/>
      <c r="AG385" s="1132"/>
      <c r="AH385" s="1132"/>
      <c r="AI385" s="1124"/>
      <c r="AJ385" s="1132"/>
      <c r="AK385" s="1133"/>
      <c r="AL385" s="845"/>
    </row>
    <row customHeight="1" ht="11.25">
      <c r="A386" s="0" t="s">
        <v>1113</v>
      </c>
      <c r="E386" s="101"/>
      <c r="F386" s="1121"/>
      <c r="G386" s="1122"/>
      <c r="H386" s="221" t="s">
        <v>115</v>
      </c>
      <c r="I386" s="1143"/>
      <c r="J386" s="366"/>
      <c r="K386" s="422"/>
      <c r="L386" s="214"/>
      <c r="M386" s="208"/>
      <c r="N386" s="1125"/>
      <c r="O386" s="1142"/>
      <c r="P386" s="1139"/>
      <c r="Q386" s="1968"/>
      <c r="R386" s="430"/>
      <c r="S386" s="1136"/>
      <c r="T386" s="430"/>
      <c r="U386" s="430"/>
      <c r="V386" s="430"/>
      <c r="W386" s="430"/>
      <c r="X386" s="430"/>
      <c r="Y386" s="430"/>
      <c r="Z386" s="1128"/>
      <c r="AA386" s="1129"/>
      <c r="AB386" s="167" t="s">
        <v>1158</v>
      </c>
      <c r="AC386" s="1130"/>
      <c r="AD386" s="1130"/>
      <c r="AE386" s="1150"/>
      <c r="AF386" s="1147"/>
      <c r="AG386" s="1148"/>
      <c r="AH386" s="1148"/>
      <c r="AI386" s="1147"/>
      <c r="AJ386" s="1148"/>
      <c r="AK386" s="1148"/>
      <c r="AL386" s="845"/>
    </row>
    <row customHeight="1" ht="11.25">
      <c r="A387" s="0" t="s">
        <v>1113</v>
      </c>
      <c r="E387" s="101"/>
      <c r="F387" s="1121"/>
      <c r="G387" s="1122"/>
      <c r="H387" s="221" t="s">
        <v>115</v>
      </c>
      <c r="I387" s="1143"/>
      <c r="J387" s="366"/>
      <c r="K387" s="422"/>
      <c r="L387" s="214"/>
      <c r="M387" s="208"/>
      <c r="N387" s="1128"/>
      <c r="O387" s="1129"/>
      <c r="P387" s="167" t="s">
        <v>1159</v>
      </c>
      <c r="Q387" s="1129"/>
      <c r="R387" s="1129"/>
      <c r="S387" s="1129"/>
      <c r="T387" s="1129"/>
      <c r="U387" s="1129"/>
      <c r="V387" s="1129"/>
      <c r="W387" s="1129"/>
      <c r="X387" s="1129"/>
      <c r="Y387" s="1129"/>
      <c r="Z387" s="1129"/>
      <c r="AA387" s="1129"/>
      <c r="AB387" s="1129"/>
      <c r="AC387" s="1129"/>
      <c r="AD387" s="1129"/>
      <c r="AE387" s="1151"/>
      <c r="AF387" s="1147"/>
      <c r="AG387" s="1148"/>
      <c r="AH387" s="1148"/>
      <c r="AI387" s="1147"/>
      <c r="AJ387" s="1148"/>
      <c r="AK387" s="1148"/>
      <c r="AL387" s="845"/>
    </row>
    <row customHeight="1" ht="12">
      <c r="A388" s="0" t="s">
        <v>1113</v>
      </c>
      <c r="E388" s="101"/>
      <c r="F388" s="1116"/>
      <c r="G388" s="1117"/>
      <c r="H388" s="1117"/>
      <c r="I388" s="1118" t="s">
        <v>1176</v>
      </c>
      <c r="J388" s="1118"/>
      <c r="K388" s="1118"/>
      <c r="L388" s="1119"/>
      <c r="M388" s="1119"/>
      <c r="N388" s="1120"/>
      <c r="O388" s="1120"/>
      <c r="P388" s="1120"/>
      <c r="Q388" s="1120"/>
      <c r="R388" s="1120"/>
      <c r="S388" s="1120"/>
      <c r="T388" s="1120"/>
      <c r="U388" s="1120"/>
      <c r="V388" s="1120"/>
      <c r="W388" s="1120"/>
      <c r="X388" s="1120"/>
      <c r="Y388" s="1120"/>
      <c r="Z388" s="1120"/>
      <c r="AA388" s="1120"/>
      <c r="AB388" s="1120"/>
      <c r="AC388" s="1120"/>
      <c r="AD388" s="1120"/>
      <c r="AE388" s="1120"/>
      <c r="AF388" s="1120"/>
      <c r="AG388" s="1119"/>
      <c r="AH388" s="1119"/>
      <c r="AI388" s="1120"/>
      <c r="AJ388" s="1119"/>
      <c r="AK388" s="1120"/>
      <c r="AL388" s="845"/>
    </row>
    <row customHeight="1" ht="10.5">
      <c r="BG389" s="79">
        <v>10</v>
      </c>
    </row>
    <row customHeight="1" ht="13.5">
      <c r="F390" s="217" t="s">
        <v>1341</v>
      </c>
      <c r="BG390" s="79">
        <v>13</v>
      </c>
    </row>
    <row customHeight="1" ht="10.5">
      <c r="BG391" s="79">
        <v>10</v>
      </c>
    </row>
    <row customHeight="1" ht="10.5">
      <c r="BG392" s="79">
        <v>10</v>
      </c>
    </row>
    <row customHeight="1" ht="10.5">
      <c r="BG393" s="79">
        <v>10</v>
      </c>
    </row>
    <row customHeight="1" ht="10.5">
      <c r="BG394" s="79">
        <v>10</v>
      </c>
    </row>
    <row customHeight="1" ht="10.5" hidden="1">
      <c r="A395" s="129" t="s">
        <v>81</v>
      </c>
      <c r="B395" s="129">
        <v>0</v>
      </c>
      <c r="C395" s="129">
        <v>0</v>
      </c>
      <c r="D395" s="100">
        <v>0</v>
      </c>
      <c r="E395" s="79">
        <v>3</v>
      </c>
      <c r="F395" s="79">
        <v>14</v>
      </c>
      <c r="G395" s="79">
        <v>3</v>
      </c>
      <c r="H395" s="79">
        <v>7</v>
      </c>
      <c r="I395" s="79">
        <v>16</v>
      </c>
      <c r="J395" s="79">
        <v>16</v>
      </c>
      <c r="K395" s="79">
        <v>25</v>
      </c>
      <c r="L395" s="79">
        <v>7</v>
      </c>
      <c r="M395" s="79">
        <v>15</v>
      </c>
      <c r="N395" s="79">
        <v>3</v>
      </c>
      <c r="O395" s="79">
        <v>4</v>
      </c>
      <c r="P395" s="79">
        <v>8</v>
      </c>
      <c r="Q395" s="79">
        <v>21</v>
      </c>
      <c r="R395" s="79">
        <v>14</v>
      </c>
      <c r="S395" s="79">
        <v>17</v>
      </c>
      <c r="T395" s="79">
        <v>17</v>
      </c>
      <c r="U395" s="79">
        <v>9</v>
      </c>
      <c r="V395" s="79">
        <v>12</v>
      </c>
      <c r="W395" s="79">
        <v>9</v>
      </c>
      <c r="X395" s="79">
        <v>21</v>
      </c>
      <c r="Y395" s="79">
        <v>12</v>
      </c>
      <c r="Z395" s="79">
        <v>3</v>
      </c>
      <c r="AA395" s="79">
        <v>6</v>
      </c>
      <c r="AB395" s="79">
        <v>38</v>
      </c>
      <c r="AC395" s="79">
        <v>15</v>
      </c>
      <c r="AD395" s="79">
        <v>0</v>
      </c>
      <c r="AE395" s="79">
        <v>0</v>
      </c>
      <c r="AF395" s="79">
        <v>16</v>
      </c>
      <c r="AG395" s="79">
        <v>16</v>
      </c>
      <c r="AH395" s="79">
        <v>16</v>
      </c>
      <c r="AI395" s="79">
        <v>0</v>
      </c>
      <c r="AJ395" s="79">
        <v>0</v>
      </c>
      <c r="AK395" s="79">
        <v>0</v>
      </c>
      <c r="AL395" s="79">
        <v>8</v>
      </c>
      <c r="AM395" s="79">
        <v>8</v>
      </c>
      <c r="AN395" s="79">
        <v>8</v>
      </c>
      <c r="AO395" s="79">
        <v>8</v>
      </c>
      <c r="AP395" s="79">
        <v>8</v>
      </c>
      <c r="AQ395" s="79">
        <v>8</v>
      </c>
      <c r="AR395" s="79">
        <v>8</v>
      </c>
      <c r="AS395" s="79">
        <v>8</v>
      </c>
      <c r="AT395" s="79">
        <v>8</v>
      </c>
      <c r="AU395" s="79">
        <v>8</v>
      </c>
      <c r="AV395" s="79">
        <v>8</v>
      </c>
      <c r="AW395" s="79">
        <v>8</v>
      </c>
      <c r="AX395" s="79">
        <v>8</v>
      </c>
      <c r="AY395" s="79">
        <v>8</v>
      </c>
      <c r="AZ395" s="79">
        <v>8</v>
      </c>
      <c r="BA395" s="79">
        <v>8</v>
      </c>
      <c r="BB395" s="79">
        <v>8</v>
      </c>
      <c r="BC395" s="79">
        <v>8</v>
      </c>
      <c r="BD395" s="79">
        <v>8</v>
      </c>
      <c r="BE395" s="79">
        <v>8</v>
      </c>
      <c r="BF395" s="79">
        <v>8</v>
      </c>
      <c r="BG395" s="79">
        <v>10</v>
      </c>
    </row>
  </sheetData>
  <sheetProtection formatColumns="0" formatRows="0" autoFilter="0" sort="0" insertRows="0" insertColumns="1" deleteRows="0" deleteColumns="0"/>
  <mergeCells count="1746">
    <mergeCell ref="AB9:AE10"/>
    <mergeCell ref="S11:Y11"/>
    <mergeCell ref="N10:Y10"/>
    <mergeCell ref="K9:Y9"/>
    <mergeCell ref="N11:O12"/>
    <mergeCell ref="P11:P12"/>
    <mergeCell ref="Q11:Q12"/>
    <mergeCell ref="F394:J394"/>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393:J393"/>
    <mergeCell ref="F392:J392"/>
    <mergeCell ref="F5:K5"/>
    <mergeCell ref="P16:P18"/>
    <mergeCell ref="Q16:Q18"/>
    <mergeCell ref="R16:R18"/>
    <mergeCell ref="G15:G19"/>
    <mergeCell ref="AJ15:AJ19"/>
    <mergeCell ref="AK15:AK19"/>
    <mergeCell ref="I37:K37"/>
    <mergeCell ref="F15:F37"/>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P39:P41"/>
    <mergeCell ref="Q39:Q41"/>
    <mergeCell ref="R39:R41"/>
    <mergeCell ref="G38:G42"/>
    <mergeCell ref="AJ38:AJ42"/>
    <mergeCell ref="AK38:AK42"/>
    <mergeCell ref="I64:K64"/>
    <mergeCell ref="F38:F64"/>
    <mergeCell ref="AF38:AF42"/>
    <mergeCell ref="AG38:AG42"/>
    <mergeCell ref="AH38:AH42"/>
    <mergeCell ref="AI38:AI42"/>
    <mergeCell ref="S39:S41"/>
    <mergeCell ref="T39:T41"/>
    <mergeCell ref="U39:U41"/>
    <mergeCell ref="V39:V41"/>
    <mergeCell ref="W39:W41"/>
    <mergeCell ref="X39:X41"/>
    <mergeCell ref="Y39:Y41"/>
    <mergeCell ref="H38:H42"/>
    <mergeCell ref="I38:I42"/>
    <mergeCell ref="J38:J42"/>
    <mergeCell ref="K38:K42"/>
    <mergeCell ref="L38:L42"/>
    <mergeCell ref="M38:M42"/>
    <mergeCell ref="N39:N41"/>
    <mergeCell ref="O39:O41"/>
    <mergeCell ref="P66:P68"/>
    <mergeCell ref="Q66:Q68"/>
    <mergeCell ref="R66:R68"/>
    <mergeCell ref="G65:G69"/>
    <mergeCell ref="AJ65:AJ69"/>
    <mergeCell ref="AK65:AK69"/>
    <mergeCell ref="I137:K137"/>
    <mergeCell ref="F65:F137"/>
    <mergeCell ref="AF65:AF69"/>
    <mergeCell ref="AG65:AG69"/>
    <mergeCell ref="AH65:AH69"/>
    <mergeCell ref="AI65:AI69"/>
    <mergeCell ref="S66:S68"/>
    <mergeCell ref="T66:T68"/>
    <mergeCell ref="U66:U68"/>
    <mergeCell ref="V66:V68"/>
    <mergeCell ref="W66:W68"/>
    <mergeCell ref="X66:X68"/>
    <mergeCell ref="Y66:Y68"/>
    <mergeCell ref="H65:H69"/>
    <mergeCell ref="I65:I69"/>
    <mergeCell ref="J65:J69"/>
    <mergeCell ref="K65:K69"/>
    <mergeCell ref="L65:L69"/>
    <mergeCell ref="M65:M69"/>
    <mergeCell ref="N66:N68"/>
    <mergeCell ref="O66:O68"/>
    <mergeCell ref="P139:P141"/>
    <mergeCell ref="Q139:Q141"/>
    <mergeCell ref="R139:R141"/>
    <mergeCell ref="G138:G142"/>
    <mergeCell ref="AJ138:AJ142"/>
    <mergeCell ref="AK138:AK142"/>
    <mergeCell ref="I190:K190"/>
    <mergeCell ref="F138:F190"/>
    <mergeCell ref="AF138:AF142"/>
    <mergeCell ref="AG138:AG142"/>
    <mergeCell ref="AH138:AH142"/>
    <mergeCell ref="AI138:AI142"/>
    <mergeCell ref="S139:S141"/>
    <mergeCell ref="T139:T141"/>
    <mergeCell ref="U139:U141"/>
    <mergeCell ref="V139:V141"/>
    <mergeCell ref="W139:W141"/>
    <mergeCell ref="X139:X141"/>
    <mergeCell ref="Y139:Y141"/>
    <mergeCell ref="H138:H142"/>
    <mergeCell ref="I138:I142"/>
    <mergeCell ref="J138:J142"/>
    <mergeCell ref="K138:K142"/>
    <mergeCell ref="L138:L142"/>
    <mergeCell ref="M138:M142"/>
    <mergeCell ref="N139:N141"/>
    <mergeCell ref="O139:O141"/>
    <mergeCell ref="P192:P194"/>
    <mergeCell ref="Q192:Q194"/>
    <mergeCell ref="R192:R194"/>
    <mergeCell ref="G191:G195"/>
    <mergeCell ref="AJ191:AJ195"/>
    <mergeCell ref="AK191:AK195"/>
    <mergeCell ref="I241:K241"/>
    <mergeCell ref="F191:F241"/>
    <mergeCell ref="AF191:AF195"/>
    <mergeCell ref="AG191:AG195"/>
    <mergeCell ref="AH191:AH195"/>
    <mergeCell ref="AI191:AI195"/>
    <mergeCell ref="S192:S194"/>
    <mergeCell ref="T192:T194"/>
    <mergeCell ref="U192:U194"/>
    <mergeCell ref="V192:V194"/>
    <mergeCell ref="W192:W194"/>
    <mergeCell ref="X192:X194"/>
    <mergeCell ref="Y192:Y194"/>
    <mergeCell ref="H191:H195"/>
    <mergeCell ref="I191:I195"/>
    <mergeCell ref="J191:J195"/>
    <mergeCell ref="K191:K195"/>
    <mergeCell ref="L191:L195"/>
    <mergeCell ref="M191:M195"/>
    <mergeCell ref="N192:N194"/>
    <mergeCell ref="O192:O194"/>
    <mergeCell ref="P243:P245"/>
    <mergeCell ref="Q243:Q245"/>
    <mergeCell ref="R243:R245"/>
    <mergeCell ref="G242:G246"/>
    <mergeCell ref="AJ242:AJ246"/>
    <mergeCell ref="AK242:AK246"/>
    <mergeCell ref="I280:K280"/>
    <mergeCell ref="F242:F280"/>
    <mergeCell ref="AF242:AF246"/>
    <mergeCell ref="AG242:AG246"/>
    <mergeCell ref="AH242:AH246"/>
    <mergeCell ref="AI242:AI246"/>
    <mergeCell ref="S243:S245"/>
    <mergeCell ref="T243:T245"/>
    <mergeCell ref="U243:U245"/>
    <mergeCell ref="V243:V245"/>
    <mergeCell ref="W243:W245"/>
    <mergeCell ref="X243:X245"/>
    <mergeCell ref="Y243:Y245"/>
    <mergeCell ref="H242:H246"/>
    <mergeCell ref="I242:I246"/>
    <mergeCell ref="J242:J246"/>
    <mergeCell ref="K242:K246"/>
    <mergeCell ref="L242:L246"/>
    <mergeCell ref="M242:M246"/>
    <mergeCell ref="N243:N245"/>
    <mergeCell ref="O243:O245"/>
    <mergeCell ref="P282:P284"/>
    <mergeCell ref="Q282:Q284"/>
    <mergeCell ref="R282:R284"/>
    <mergeCell ref="G281:G285"/>
    <mergeCell ref="AJ281:AJ285"/>
    <mergeCell ref="AK281:AK285"/>
    <mergeCell ref="I301:K301"/>
    <mergeCell ref="F281:F301"/>
    <mergeCell ref="AF281:AF285"/>
    <mergeCell ref="AG281:AG285"/>
    <mergeCell ref="AH281:AH285"/>
    <mergeCell ref="AI281:AI285"/>
    <mergeCell ref="S282:S284"/>
    <mergeCell ref="T282:T284"/>
    <mergeCell ref="U282:U284"/>
    <mergeCell ref="V282:V284"/>
    <mergeCell ref="W282:W284"/>
    <mergeCell ref="X282:X284"/>
    <mergeCell ref="Y282:Y284"/>
    <mergeCell ref="H281:H285"/>
    <mergeCell ref="I281:I285"/>
    <mergeCell ref="J281:J285"/>
    <mergeCell ref="K281:K285"/>
    <mergeCell ref="L281:L285"/>
    <mergeCell ref="M281:M285"/>
    <mergeCell ref="N282:N284"/>
    <mergeCell ref="O282:O284"/>
    <mergeCell ref="P303:P305"/>
    <mergeCell ref="Q303:Q305"/>
    <mergeCell ref="R303:R305"/>
    <mergeCell ref="G302:G306"/>
    <mergeCell ref="AJ302:AJ306"/>
    <mergeCell ref="AK302:AK306"/>
    <mergeCell ref="I317:K317"/>
    <mergeCell ref="F302:F317"/>
    <mergeCell ref="AF302:AF306"/>
    <mergeCell ref="AG302:AG306"/>
    <mergeCell ref="AH302:AH306"/>
    <mergeCell ref="AI302:AI306"/>
    <mergeCell ref="S303:S305"/>
    <mergeCell ref="T303:T305"/>
    <mergeCell ref="U303:U305"/>
    <mergeCell ref="V303:V305"/>
    <mergeCell ref="W303:W305"/>
    <mergeCell ref="X303:X305"/>
    <mergeCell ref="Y303:Y305"/>
    <mergeCell ref="H302:H306"/>
    <mergeCell ref="I302:I306"/>
    <mergeCell ref="J302:J306"/>
    <mergeCell ref="K302:K306"/>
    <mergeCell ref="L302:L306"/>
    <mergeCell ref="M302:M306"/>
    <mergeCell ref="N303:N305"/>
    <mergeCell ref="O303:O305"/>
    <mergeCell ref="P319:P321"/>
    <mergeCell ref="Q319:Q321"/>
    <mergeCell ref="R319:R321"/>
    <mergeCell ref="G318:G322"/>
    <mergeCell ref="AJ318:AJ322"/>
    <mergeCell ref="AK318:AK322"/>
    <mergeCell ref="I388:K388"/>
    <mergeCell ref="F318:F388"/>
    <mergeCell ref="AF318:AF322"/>
    <mergeCell ref="AG318:AG322"/>
    <mergeCell ref="AH318:AH322"/>
    <mergeCell ref="AI318:AI322"/>
    <mergeCell ref="S319:S321"/>
    <mergeCell ref="T319:T321"/>
    <mergeCell ref="U319:U321"/>
    <mergeCell ref="V319:V321"/>
    <mergeCell ref="W319:W321"/>
    <mergeCell ref="X319:X321"/>
    <mergeCell ref="Y319:Y321"/>
    <mergeCell ref="H318:H322"/>
    <mergeCell ref="I318:I322"/>
    <mergeCell ref="J318:J322"/>
    <mergeCell ref="K318:K322"/>
    <mergeCell ref="L318:L322"/>
    <mergeCell ref="M318:M322"/>
    <mergeCell ref="N319:N321"/>
    <mergeCell ref="O319:O321"/>
    <mergeCell ref="H20:H25"/>
    <mergeCell ref="I20:I25"/>
    <mergeCell ref="J20:J25"/>
    <mergeCell ref="K20:K25"/>
    <mergeCell ref="L20:L25"/>
    <mergeCell ref="M20:M25"/>
    <mergeCell ref="AF20:AF25"/>
    <mergeCell ref="AG20:AG25"/>
    <mergeCell ref="AH20:AH25"/>
    <mergeCell ref="AI20:AI25"/>
    <mergeCell ref="AJ20:AJ25"/>
    <mergeCell ref="AK20:AK25"/>
    <mergeCell ref="N21:N24"/>
    <mergeCell ref="O21:O24"/>
    <mergeCell ref="P21:P24"/>
    <mergeCell ref="Q21:Q24"/>
    <mergeCell ref="R21:R24"/>
    <mergeCell ref="S21:S24"/>
    <mergeCell ref="T21:T24"/>
    <mergeCell ref="U21:U24"/>
    <mergeCell ref="V21:V24"/>
    <mergeCell ref="W21:W24"/>
    <mergeCell ref="X21:X24"/>
    <mergeCell ref="Y21:Y24"/>
    <mergeCell ref="G20:G25"/>
    <mergeCell ref="H26:H31"/>
    <mergeCell ref="I26:I31"/>
    <mergeCell ref="J26:J31"/>
    <mergeCell ref="K26:K31"/>
    <mergeCell ref="L26:L31"/>
    <mergeCell ref="M26:M31"/>
    <mergeCell ref="AF26:AF31"/>
    <mergeCell ref="AG26:AG31"/>
    <mergeCell ref="AH26:AH31"/>
    <mergeCell ref="AI26:AI31"/>
    <mergeCell ref="AJ26:AJ31"/>
    <mergeCell ref="AK26:AK31"/>
    <mergeCell ref="N27:N30"/>
    <mergeCell ref="O27:O30"/>
    <mergeCell ref="P27:P30"/>
    <mergeCell ref="Q27:Q30"/>
    <mergeCell ref="R27:R30"/>
    <mergeCell ref="S27:S30"/>
    <mergeCell ref="T27:T30"/>
    <mergeCell ref="U27:U30"/>
    <mergeCell ref="V27:V30"/>
    <mergeCell ref="W27:W30"/>
    <mergeCell ref="X27:X30"/>
    <mergeCell ref="Y27:Y30"/>
    <mergeCell ref="G26:G31"/>
    <mergeCell ref="H32:H36"/>
    <mergeCell ref="I32:I36"/>
    <mergeCell ref="J32:J36"/>
    <mergeCell ref="K32:K36"/>
    <mergeCell ref="L32:L36"/>
    <mergeCell ref="M32:M36"/>
    <mergeCell ref="AF32:AF36"/>
    <mergeCell ref="AG32:AG36"/>
    <mergeCell ref="AH32:AH36"/>
    <mergeCell ref="AI32:AI36"/>
    <mergeCell ref="AJ32:AJ36"/>
    <mergeCell ref="AK32:AK36"/>
    <mergeCell ref="N33:N35"/>
    <mergeCell ref="O33:O35"/>
    <mergeCell ref="P33:P35"/>
    <mergeCell ref="Q33:Q35"/>
    <mergeCell ref="R33:R35"/>
    <mergeCell ref="S33:S35"/>
    <mergeCell ref="T33:T35"/>
    <mergeCell ref="U33:U35"/>
    <mergeCell ref="V33:V35"/>
    <mergeCell ref="W33:W35"/>
    <mergeCell ref="X33:X35"/>
    <mergeCell ref="Y33:Y35"/>
    <mergeCell ref="G32:G36"/>
    <mergeCell ref="H43:H48"/>
    <mergeCell ref="I43:I48"/>
    <mergeCell ref="J43:J48"/>
    <mergeCell ref="K43:K48"/>
    <mergeCell ref="L43:L48"/>
    <mergeCell ref="M43:M48"/>
    <mergeCell ref="AF43:AF48"/>
    <mergeCell ref="AG43:AG48"/>
    <mergeCell ref="AH43:AH48"/>
    <mergeCell ref="AI43:AI48"/>
    <mergeCell ref="AJ43:AJ48"/>
    <mergeCell ref="AK43:AK48"/>
    <mergeCell ref="N44:N47"/>
    <mergeCell ref="O44:O47"/>
    <mergeCell ref="P44:P47"/>
    <mergeCell ref="Q44:Q47"/>
    <mergeCell ref="R44:R47"/>
    <mergeCell ref="S44:S47"/>
    <mergeCell ref="T44:T47"/>
    <mergeCell ref="U44:U47"/>
    <mergeCell ref="V44:V47"/>
    <mergeCell ref="W44:W47"/>
    <mergeCell ref="X44:X47"/>
    <mergeCell ref="Y44:Y47"/>
    <mergeCell ref="G43:G48"/>
    <mergeCell ref="H49:H53"/>
    <mergeCell ref="I49:I53"/>
    <mergeCell ref="J49:J53"/>
    <mergeCell ref="K49:K53"/>
    <mergeCell ref="L49:L53"/>
    <mergeCell ref="M49:M53"/>
    <mergeCell ref="AF49:AF53"/>
    <mergeCell ref="AG49:AG53"/>
    <mergeCell ref="AH49:AH53"/>
    <mergeCell ref="AI49:AI53"/>
    <mergeCell ref="AJ49:AJ53"/>
    <mergeCell ref="AK49:AK53"/>
    <mergeCell ref="N50:N52"/>
    <mergeCell ref="O50:O52"/>
    <mergeCell ref="P50:P52"/>
    <mergeCell ref="Q50:Q52"/>
    <mergeCell ref="R50:R52"/>
    <mergeCell ref="S50:S52"/>
    <mergeCell ref="T50:T52"/>
    <mergeCell ref="U50:U52"/>
    <mergeCell ref="V50:V52"/>
    <mergeCell ref="W50:W52"/>
    <mergeCell ref="X50:X52"/>
    <mergeCell ref="Y50:Y52"/>
    <mergeCell ref="G49:G53"/>
    <mergeCell ref="H54:H58"/>
    <mergeCell ref="I54:I58"/>
    <mergeCell ref="J54:J58"/>
    <mergeCell ref="K54:K58"/>
    <mergeCell ref="L54:L58"/>
    <mergeCell ref="M54:M58"/>
    <mergeCell ref="AF54:AF58"/>
    <mergeCell ref="AG54:AG58"/>
    <mergeCell ref="AH54:AH58"/>
    <mergeCell ref="AI54:AI58"/>
    <mergeCell ref="AJ54:AJ58"/>
    <mergeCell ref="AK54:AK58"/>
    <mergeCell ref="N55:N57"/>
    <mergeCell ref="O55:O57"/>
    <mergeCell ref="P55:P57"/>
    <mergeCell ref="Q55:Q57"/>
    <mergeCell ref="R55:R57"/>
    <mergeCell ref="S55:S57"/>
    <mergeCell ref="T55:T57"/>
    <mergeCell ref="U55:U57"/>
    <mergeCell ref="V55:V57"/>
    <mergeCell ref="W55:W57"/>
    <mergeCell ref="X55:X57"/>
    <mergeCell ref="Y55:Y57"/>
    <mergeCell ref="G54:G58"/>
    <mergeCell ref="H59:H63"/>
    <mergeCell ref="I59:I63"/>
    <mergeCell ref="J59:J63"/>
    <mergeCell ref="K59:K63"/>
    <mergeCell ref="L59:L63"/>
    <mergeCell ref="M59:M63"/>
    <mergeCell ref="AF59:AF63"/>
    <mergeCell ref="AG59:AG63"/>
    <mergeCell ref="AH59:AH63"/>
    <mergeCell ref="AI59:AI63"/>
    <mergeCell ref="AJ59:AJ63"/>
    <mergeCell ref="AK59:AK63"/>
    <mergeCell ref="N60:N62"/>
    <mergeCell ref="O60:O62"/>
    <mergeCell ref="P60:P62"/>
    <mergeCell ref="Q60:Q62"/>
    <mergeCell ref="R60:R62"/>
    <mergeCell ref="S60:S62"/>
    <mergeCell ref="T60:T62"/>
    <mergeCell ref="U60:U62"/>
    <mergeCell ref="V60:V62"/>
    <mergeCell ref="W60:W62"/>
    <mergeCell ref="X60:X62"/>
    <mergeCell ref="Y60:Y62"/>
    <mergeCell ref="G59:G63"/>
    <mergeCell ref="H70:H75"/>
    <mergeCell ref="I70:I75"/>
    <mergeCell ref="J70:J75"/>
    <mergeCell ref="K70:K75"/>
    <mergeCell ref="L70:L75"/>
    <mergeCell ref="M70:M75"/>
    <mergeCell ref="AF70:AF75"/>
    <mergeCell ref="AG70:AG75"/>
    <mergeCell ref="AH70:AH75"/>
    <mergeCell ref="AI70:AI75"/>
    <mergeCell ref="AJ70:AJ75"/>
    <mergeCell ref="AK70:AK75"/>
    <mergeCell ref="N71:N74"/>
    <mergeCell ref="O71:O74"/>
    <mergeCell ref="P71:P74"/>
    <mergeCell ref="Q71:Q74"/>
    <mergeCell ref="R71:R74"/>
    <mergeCell ref="S71:S74"/>
    <mergeCell ref="T71:T74"/>
    <mergeCell ref="U71:U74"/>
    <mergeCell ref="V71:V74"/>
    <mergeCell ref="W71:W74"/>
    <mergeCell ref="X71:X74"/>
    <mergeCell ref="Y71:Y74"/>
    <mergeCell ref="G70:G75"/>
    <mergeCell ref="H76:H80"/>
    <mergeCell ref="I76:I80"/>
    <mergeCell ref="J76:J80"/>
    <mergeCell ref="K76:K80"/>
    <mergeCell ref="L76:L80"/>
    <mergeCell ref="M76:M80"/>
    <mergeCell ref="AF76:AF80"/>
    <mergeCell ref="AG76:AG80"/>
    <mergeCell ref="AH76:AH80"/>
    <mergeCell ref="AI76:AI80"/>
    <mergeCell ref="AJ76:AJ80"/>
    <mergeCell ref="AK76:AK80"/>
    <mergeCell ref="N77:N79"/>
    <mergeCell ref="O77:O79"/>
    <mergeCell ref="P77:P79"/>
    <mergeCell ref="Q77:Q79"/>
    <mergeCell ref="R77:R79"/>
    <mergeCell ref="S77:S79"/>
    <mergeCell ref="T77:T79"/>
    <mergeCell ref="U77:U79"/>
    <mergeCell ref="V77:V79"/>
    <mergeCell ref="W77:W79"/>
    <mergeCell ref="X77:X79"/>
    <mergeCell ref="Y77:Y79"/>
    <mergeCell ref="G76:G80"/>
    <mergeCell ref="H81:H85"/>
    <mergeCell ref="I81:I85"/>
    <mergeCell ref="J81:J85"/>
    <mergeCell ref="K81:K85"/>
    <mergeCell ref="L81:L85"/>
    <mergeCell ref="M81:M85"/>
    <mergeCell ref="AF81:AF85"/>
    <mergeCell ref="AG81:AG85"/>
    <mergeCell ref="AH81:AH85"/>
    <mergeCell ref="AI81:AI85"/>
    <mergeCell ref="AJ81:AJ85"/>
    <mergeCell ref="AK81:AK85"/>
    <mergeCell ref="N82:N84"/>
    <mergeCell ref="O82:O84"/>
    <mergeCell ref="P82:P84"/>
    <mergeCell ref="Q82:Q84"/>
    <mergeCell ref="R82:R84"/>
    <mergeCell ref="S82:S84"/>
    <mergeCell ref="T82:T84"/>
    <mergeCell ref="U82:U84"/>
    <mergeCell ref="V82:V84"/>
    <mergeCell ref="W82:W84"/>
    <mergeCell ref="X82:X84"/>
    <mergeCell ref="Y82:Y84"/>
    <mergeCell ref="G81:G85"/>
    <mergeCell ref="H86:H90"/>
    <mergeCell ref="I86:I90"/>
    <mergeCell ref="J86:J90"/>
    <mergeCell ref="K86:K90"/>
    <mergeCell ref="L86:L90"/>
    <mergeCell ref="M86:M90"/>
    <mergeCell ref="AF86:AF90"/>
    <mergeCell ref="AG86:AG90"/>
    <mergeCell ref="AH86:AH90"/>
    <mergeCell ref="AI86:AI90"/>
    <mergeCell ref="AJ86:AJ90"/>
    <mergeCell ref="AK86:AK90"/>
    <mergeCell ref="N87:N89"/>
    <mergeCell ref="O87:O89"/>
    <mergeCell ref="P87:P89"/>
    <mergeCell ref="Q87:Q89"/>
    <mergeCell ref="R87:R89"/>
    <mergeCell ref="S87:S89"/>
    <mergeCell ref="T87:T89"/>
    <mergeCell ref="U87:U89"/>
    <mergeCell ref="V87:V89"/>
    <mergeCell ref="W87:W89"/>
    <mergeCell ref="X87:X89"/>
    <mergeCell ref="Y87:Y89"/>
    <mergeCell ref="G86:G90"/>
    <mergeCell ref="H91:H96"/>
    <mergeCell ref="I91:I96"/>
    <mergeCell ref="J91:J96"/>
    <mergeCell ref="K91:K96"/>
    <mergeCell ref="L91:L96"/>
    <mergeCell ref="M91:M96"/>
    <mergeCell ref="AF91:AF96"/>
    <mergeCell ref="AG91:AG96"/>
    <mergeCell ref="AH91:AH96"/>
    <mergeCell ref="AI91:AI96"/>
    <mergeCell ref="AJ91:AJ96"/>
    <mergeCell ref="AK91:AK96"/>
    <mergeCell ref="N92:N95"/>
    <mergeCell ref="O92:O95"/>
    <mergeCell ref="P92:P95"/>
    <mergeCell ref="Q92:Q95"/>
    <mergeCell ref="R92:R95"/>
    <mergeCell ref="S92:S95"/>
    <mergeCell ref="T92:T95"/>
    <mergeCell ref="U92:U95"/>
    <mergeCell ref="V92:V95"/>
    <mergeCell ref="W92:W95"/>
    <mergeCell ref="X92:X95"/>
    <mergeCell ref="Y92:Y95"/>
    <mergeCell ref="G91:G96"/>
    <mergeCell ref="H97:H102"/>
    <mergeCell ref="I97:I102"/>
    <mergeCell ref="J97:J102"/>
    <mergeCell ref="K97:K102"/>
    <mergeCell ref="L97:L102"/>
    <mergeCell ref="M97:M102"/>
    <mergeCell ref="AF97:AF102"/>
    <mergeCell ref="AG97:AG102"/>
    <mergeCell ref="AH97:AH102"/>
    <mergeCell ref="AI97:AI102"/>
    <mergeCell ref="AJ97:AJ102"/>
    <mergeCell ref="AK97:AK102"/>
    <mergeCell ref="N98:N101"/>
    <mergeCell ref="O98:O101"/>
    <mergeCell ref="P98:P101"/>
    <mergeCell ref="Q98:Q101"/>
    <mergeCell ref="R98:R101"/>
    <mergeCell ref="S98:S101"/>
    <mergeCell ref="T98:T101"/>
    <mergeCell ref="U98:U101"/>
    <mergeCell ref="V98:V101"/>
    <mergeCell ref="W98:W101"/>
    <mergeCell ref="X98:X101"/>
    <mergeCell ref="Y98:Y101"/>
    <mergeCell ref="G97:G102"/>
    <mergeCell ref="H103:H107"/>
    <mergeCell ref="I103:I107"/>
    <mergeCell ref="J103:J107"/>
    <mergeCell ref="K103:K107"/>
    <mergeCell ref="L103:L107"/>
    <mergeCell ref="M103:M107"/>
    <mergeCell ref="AF103:AF107"/>
    <mergeCell ref="AG103:AG107"/>
    <mergeCell ref="AH103:AH107"/>
    <mergeCell ref="AI103:AI107"/>
    <mergeCell ref="AJ103:AJ107"/>
    <mergeCell ref="AK103:AK107"/>
    <mergeCell ref="N104:N106"/>
    <mergeCell ref="O104:O106"/>
    <mergeCell ref="P104:P106"/>
    <mergeCell ref="Q104:Q106"/>
    <mergeCell ref="R104:R106"/>
    <mergeCell ref="S104:S106"/>
    <mergeCell ref="T104:T106"/>
    <mergeCell ref="U104:U106"/>
    <mergeCell ref="V104:V106"/>
    <mergeCell ref="W104:W106"/>
    <mergeCell ref="X104:X106"/>
    <mergeCell ref="Y104:Y106"/>
    <mergeCell ref="G103:G107"/>
    <mergeCell ref="H108:H112"/>
    <mergeCell ref="I108:I112"/>
    <mergeCell ref="J108:J112"/>
    <mergeCell ref="K108:K112"/>
    <mergeCell ref="L108:L112"/>
    <mergeCell ref="M108:M112"/>
    <mergeCell ref="AF108:AF112"/>
    <mergeCell ref="AG108:AG112"/>
    <mergeCell ref="AH108:AH112"/>
    <mergeCell ref="AI108:AI112"/>
    <mergeCell ref="AJ108:AJ112"/>
    <mergeCell ref="AK108:AK112"/>
    <mergeCell ref="N109:N111"/>
    <mergeCell ref="O109:O111"/>
    <mergeCell ref="P109:P111"/>
    <mergeCell ref="Q109:Q111"/>
    <mergeCell ref="R109:R111"/>
    <mergeCell ref="S109:S111"/>
    <mergeCell ref="T109:T111"/>
    <mergeCell ref="U109:U111"/>
    <mergeCell ref="V109:V111"/>
    <mergeCell ref="W109:W111"/>
    <mergeCell ref="X109:X111"/>
    <mergeCell ref="Y109:Y111"/>
    <mergeCell ref="G108:G112"/>
    <mergeCell ref="H113:H117"/>
    <mergeCell ref="I113:I117"/>
    <mergeCell ref="J113:J117"/>
    <mergeCell ref="K113:K117"/>
    <mergeCell ref="L113:L117"/>
    <mergeCell ref="M113:M117"/>
    <mergeCell ref="AF113:AF117"/>
    <mergeCell ref="AG113:AG117"/>
    <mergeCell ref="AH113:AH117"/>
    <mergeCell ref="AI113:AI117"/>
    <mergeCell ref="AJ113:AJ117"/>
    <mergeCell ref="AK113:AK117"/>
    <mergeCell ref="N114:N116"/>
    <mergeCell ref="O114:O116"/>
    <mergeCell ref="P114:P116"/>
    <mergeCell ref="Q114:Q116"/>
    <mergeCell ref="R114:R116"/>
    <mergeCell ref="S114:S116"/>
    <mergeCell ref="T114:T116"/>
    <mergeCell ref="U114:U116"/>
    <mergeCell ref="V114:V116"/>
    <mergeCell ref="W114:W116"/>
    <mergeCell ref="X114:X116"/>
    <mergeCell ref="Y114:Y116"/>
    <mergeCell ref="G113:G117"/>
    <mergeCell ref="H118:H123"/>
    <mergeCell ref="I118:I123"/>
    <mergeCell ref="J118:J123"/>
    <mergeCell ref="K118:K123"/>
    <mergeCell ref="L118:L123"/>
    <mergeCell ref="M118:M123"/>
    <mergeCell ref="AF118:AF123"/>
    <mergeCell ref="AG118:AG123"/>
    <mergeCell ref="AH118:AH123"/>
    <mergeCell ref="AI118:AI123"/>
    <mergeCell ref="AJ118:AJ123"/>
    <mergeCell ref="AK118:AK123"/>
    <mergeCell ref="N119:N122"/>
    <mergeCell ref="O119:O122"/>
    <mergeCell ref="P119:P122"/>
    <mergeCell ref="Q119:Q122"/>
    <mergeCell ref="R119:R122"/>
    <mergeCell ref="S119:S122"/>
    <mergeCell ref="T119:T122"/>
    <mergeCell ref="U119:U122"/>
    <mergeCell ref="V119:V122"/>
    <mergeCell ref="W119:W122"/>
    <mergeCell ref="X119:X122"/>
    <mergeCell ref="Y119:Y122"/>
    <mergeCell ref="G118:G123"/>
    <mergeCell ref="H124:H129"/>
    <mergeCell ref="I124:I129"/>
    <mergeCell ref="J124:J129"/>
    <mergeCell ref="K124:K129"/>
    <mergeCell ref="L124:L129"/>
    <mergeCell ref="M124:M129"/>
    <mergeCell ref="AF124:AF129"/>
    <mergeCell ref="AG124:AG129"/>
    <mergeCell ref="AH124:AH129"/>
    <mergeCell ref="AI124:AI129"/>
    <mergeCell ref="AJ124:AJ129"/>
    <mergeCell ref="AK124:AK129"/>
    <mergeCell ref="N125:N128"/>
    <mergeCell ref="O125:O128"/>
    <mergeCell ref="P125:P128"/>
    <mergeCell ref="Q125:Q128"/>
    <mergeCell ref="R125:R128"/>
    <mergeCell ref="S125:S128"/>
    <mergeCell ref="T125:T128"/>
    <mergeCell ref="U125:U128"/>
    <mergeCell ref="V125:V128"/>
    <mergeCell ref="W125:W128"/>
    <mergeCell ref="X125:X128"/>
    <mergeCell ref="Y125:Y128"/>
    <mergeCell ref="G124:G129"/>
    <mergeCell ref="H130:H136"/>
    <mergeCell ref="I130:I136"/>
    <mergeCell ref="J130:J136"/>
    <mergeCell ref="K130:K136"/>
    <mergeCell ref="L130:L136"/>
    <mergeCell ref="M130:M136"/>
    <mergeCell ref="AF130:AF136"/>
    <mergeCell ref="AG130:AG136"/>
    <mergeCell ref="AH130:AH136"/>
    <mergeCell ref="AI130:AI136"/>
    <mergeCell ref="AJ130:AJ136"/>
    <mergeCell ref="AK130:AK136"/>
    <mergeCell ref="N131:N135"/>
    <mergeCell ref="O131:O135"/>
    <mergeCell ref="P131:P135"/>
    <mergeCell ref="Q131:Q135"/>
    <mergeCell ref="R131:R135"/>
    <mergeCell ref="S131:S135"/>
    <mergeCell ref="T131:T135"/>
    <mergeCell ref="U131:U135"/>
    <mergeCell ref="V131:V135"/>
    <mergeCell ref="W131:W135"/>
    <mergeCell ref="X131:X135"/>
    <mergeCell ref="Y131:Y135"/>
    <mergeCell ref="G130:G136"/>
    <mergeCell ref="H143:H148"/>
    <mergeCell ref="I143:I148"/>
    <mergeCell ref="J143:J148"/>
    <mergeCell ref="K143:K148"/>
    <mergeCell ref="L143:L148"/>
    <mergeCell ref="M143:M148"/>
    <mergeCell ref="AF143:AF148"/>
    <mergeCell ref="AG143:AG148"/>
    <mergeCell ref="AH143:AH148"/>
    <mergeCell ref="AI143:AI148"/>
    <mergeCell ref="AJ143:AJ148"/>
    <mergeCell ref="AK143:AK148"/>
    <mergeCell ref="N144:N147"/>
    <mergeCell ref="O144:O147"/>
    <mergeCell ref="P144:P147"/>
    <mergeCell ref="Q144:Q147"/>
    <mergeCell ref="R144:R147"/>
    <mergeCell ref="S144:S147"/>
    <mergeCell ref="T144:T147"/>
    <mergeCell ref="U144:U147"/>
    <mergeCell ref="V144:V147"/>
    <mergeCell ref="W144:W147"/>
    <mergeCell ref="X144:X147"/>
    <mergeCell ref="Y144:Y147"/>
    <mergeCell ref="G143:G148"/>
    <mergeCell ref="H149:H153"/>
    <mergeCell ref="I149:I153"/>
    <mergeCell ref="J149:J153"/>
    <mergeCell ref="K149:K153"/>
    <mergeCell ref="L149:L153"/>
    <mergeCell ref="M149:M153"/>
    <mergeCell ref="AF149:AF153"/>
    <mergeCell ref="AG149:AG153"/>
    <mergeCell ref="AH149:AH153"/>
    <mergeCell ref="AI149:AI153"/>
    <mergeCell ref="AJ149:AJ153"/>
    <mergeCell ref="AK149:AK153"/>
    <mergeCell ref="N150:N152"/>
    <mergeCell ref="O150:O152"/>
    <mergeCell ref="P150:P152"/>
    <mergeCell ref="Q150:Q152"/>
    <mergeCell ref="R150:R152"/>
    <mergeCell ref="S150:S152"/>
    <mergeCell ref="T150:T152"/>
    <mergeCell ref="U150:U152"/>
    <mergeCell ref="V150:V152"/>
    <mergeCell ref="W150:W152"/>
    <mergeCell ref="X150:X152"/>
    <mergeCell ref="Y150:Y152"/>
    <mergeCell ref="G149:G153"/>
    <mergeCell ref="H154:H158"/>
    <mergeCell ref="I154:I158"/>
    <mergeCell ref="J154:J158"/>
    <mergeCell ref="K154:K158"/>
    <mergeCell ref="L154:L158"/>
    <mergeCell ref="M154:M158"/>
    <mergeCell ref="AF154:AF158"/>
    <mergeCell ref="AG154:AG158"/>
    <mergeCell ref="AH154:AH158"/>
    <mergeCell ref="AI154:AI158"/>
    <mergeCell ref="AJ154:AJ158"/>
    <mergeCell ref="AK154:AK158"/>
    <mergeCell ref="N155:N157"/>
    <mergeCell ref="O155:O157"/>
    <mergeCell ref="P155:P157"/>
    <mergeCell ref="Q155:Q157"/>
    <mergeCell ref="R155:R157"/>
    <mergeCell ref="S155:S157"/>
    <mergeCell ref="T155:T157"/>
    <mergeCell ref="U155:U157"/>
    <mergeCell ref="V155:V157"/>
    <mergeCell ref="W155:W157"/>
    <mergeCell ref="X155:X157"/>
    <mergeCell ref="Y155:Y157"/>
    <mergeCell ref="G154:G158"/>
    <mergeCell ref="H159:H163"/>
    <mergeCell ref="I159:I163"/>
    <mergeCell ref="J159:J163"/>
    <mergeCell ref="K159:K163"/>
    <mergeCell ref="L159:L163"/>
    <mergeCell ref="M159:M163"/>
    <mergeCell ref="AF159:AF163"/>
    <mergeCell ref="AG159:AG163"/>
    <mergeCell ref="AH159:AH163"/>
    <mergeCell ref="AI159:AI163"/>
    <mergeCell ref="AJ159:AJ163"/>
    <mergeCell ref="AK159:AK163"/>
    <mergeCell ref="N160:N162"/>
    <mergeCell ref="O160:O162"/>
    <mergeCell ref="P160:P162"/>
    <mergeCell ref="Q160:Q162"/>
    <mergeCell ref="R160:R162"/>
    <mergeCell ref="S160:S162"/>
    <mergeCell ref="T160:T162"/>
    <mergeCell ref="U160:U162"/>
    <mergeCell ref="V160:V162"/>
    <mergeCell ref="W160:W162"/>
    <mergeCell ref="X160:X162"/>
    <mergeCell ref="Y160:Y162"/>
    <mergeCell ref="G159:G163"/>
    <mergeCell ref="H164:H168"/>
    <mergeCell ref="I164:I168"/>
    <mergeCell ref="J164:J168"/>
    <mergeCell ref="K164:K168"/>
    <mergeCell ref="L164:L168"/>
    <mergeCell ref="M164:M168"/>
    <mergeCell ref="AF164:AF168"/>
    <mergeCell ref="AG164:AG168"/>
    <mergeCell ref="AH164:AH168"/>
    <mergeCell ref="AI164:AI168"/>
    <mergeCell ref="AJ164:AJ168"/>
    <mergeCell ref="AK164:AK168"/>
    <mergeCell ref="N165:N167"/>
    <mergeCell ref="O165:O167"/>
    <mergeCell ref="P165:P167"/>
    <mergeCell ref="Q165:Q167"/>
    <mergeCell ref="R165:R167"/>
    <mergeCell ref="S165:S167"/>
    <mergeCell ref="T165:T167"/>
    <mergeCell ref="U165:U167"/>
    <mergeCell ref="V165:V167"/>
    <mergeCell ref="W165:W167"/>
    <mergeCell ref="X165:X167"/>
    <mergeCell ref="Y165:Y167"/>
    <mergeCell ref="G164:G168"/>
    <mergeCell ref="H169:H173"/>
    <mergeCell ref="I169:I173"/>
    <mergeCell ref="J169:J173"/>
    <mergeCell ref="K169:K173"/>
    <mergeCell ref="L169:L173"/>
    <mergeCell ref="M169:M173"/>
    <mergeCell ref="AF169:AF173"/>
    <mergeCell ref="AG169:AG173"/>
    <mergeCell ref="AH169:AH173"/>
    <mergeCell ref="AI169:AI173"/>
    <mergeCell ref="AJ169:AJ173"/>
    <mergeCell ref="AK169:AK173"/>
    <mergeCell ref="N170:N172"/>
    <mergeCell ref="O170:O172"/>
    <mergeCell ref="P170:P172"/>
    <mergeCell ref="Q170:Q172"/>
    <mergeCell ref="R170:R172"/>
    <mergeCell ref="S170:S172"/>
    <mergeCell ref="T170:T172"/>
    <mergeCell ref="U170:U172"/>
    <mergeCell ref="V170:V172"/>
    <mergeCell ref="W170:W172"/>
    <mergeCell ref="X170:X172"/>
    <mergeCell ref="Y170:Y172"/>
    <mergeCell ref="G169:G173"/>
    <mergeCell ref="H174:H178"/>
    <mergeCell ref="I174:I178"/>
    <mergeCell ref="J174:J178"/>
    <mergeCell ref="K174:K178"/>
    <mergeCell ref="L174:L178"/>
    <mergeCell ref="M174:M178"/>
    <mergeCell ref="AF174:AF178"/>
    <mergeCell ref="AG174:AG178"/>
    <mergeCell ref="AH174:AH178"/>
    <mergeCell ref="AI174:AI178"/>
    <mergeCell ref="AJ174:AJ178"/>
    <mergeCell ref="AK174:AK178"/>
    <mergeCell ref="N175:N177"/>
    <mergeCell ref="O175:O177"/>
    <mergeCell ref="P175:P177"/>
    <mergeCell ref="Q175:Q177"/>
    <mergeCell ref="R175:R177"/>
    <mergeCell ref="S175:S177"/>
    <mergeCell ref="T175:T177"/>
    <mergeCell ref="U175:U177"/>
    <mergeCell ref="V175:V177"/>
    <mergeCell ref="W175:W177"/>
    <mergeCell ref="X175:X177"/>
    <mergeCell ref="Y175:Y177"/>
    <mergeCell ref="G174:G178"/>
    <mergeCell ref="H179:H183"/>
    <mergeCell ref="I179:I183"/>
    <mergeCell ref="J179:J183"/>
    <mergeCell ref="K179:K183"/>
    <mergeCell ref="L179:L183"/>
    <mergeCell ref="M179:M183"/>
    <mergeCell ref="AF179:AF183"/>
    <mergeCell ref="AG179:AG183"/>
    <mergeCell ref="AH179:AH183"/>
    <mergeCell ref="AI179:AI183"/>
    <mergeCell ref="AJ179:AJ183"/>
    <mergeCell ref="AK179:AK183"/>
    <mergeCell ref="N180:N182"/>
    <mergeCell ref="O180:O182"/>
    <mergeCell ref="P180:P182"/>
    <mergeCell ref="Q180:Q182"/>
    <mergeCell ref="R180:R182"/>
    <mergeCell ref="S180:S182"/>
    <mergeCell ref="T180:T182"/>
    <mergeCell ref="U180:U182"/>
    <mergeCell ref="V180:V182"/>
    <mergeCell ref="W180:W182"/>
    <mergeCell ref="X180:X182"/>
    <mergeCell ref="Y180:Y182"/>
    <mergeCell ref="G179:G183"/>
    <mergeCell ref="H184:H189"/>
    <mergeCell ref="I184:I189"/>
    <mergeCell ref="J184:J189"/>
    <mergeCell ref="K184:K189"/>
    <mergeCell ref="L184:L189"/>
    <mergeCell ref="M184:M189"/>
    <mergeCell ref="AF184:AF189"/>
    <mergeCell ref="AG184:AG189"/>
    <mergeCell ref="AH184:AH189"/>
    <mergeCell ref="AI184:AI189"/>
    <mergeCell ref="AJ184:AJ189"/>
    <mergeCell ref="AK184:AK189"/>
    <mergeCell ref="N185:N188"/>
    <mergeCell ref="O185:O188"/>
    <mergeCell ref="P185:P188"/>
    <mergeCell ref="Q185:Q188"/>
    <mergeCell ref="R185:R188"/>
    <mergeCell ref="S185:S188"/>
    <mergeCell ref="T185:T188"/>
    <mergeCell ref="U185:U188"/>
    <mergeCell ref="V185:V188"/>
    <mergeCell ref="W185:W188"/>
    <mergeCell ref="X185:X188"/>
    <mergeCell ref="Y185:Y188"/>
    <mergeCell ref="G184:G189"/>
    <mergeCell ref="H196:H200"/>
    <mergeCell ref="I196:I200"/>
    <mergeCell ref="J196:J200"/>
    <mergeCell ref="K196:K200"/>
    <mergeCell ref="L196:L200"/>
    <mergeCell ref="M196:M200"/>
    <mergeCell ref="AF196:AF200"/>
    <mergeCell ref="AG196:AG200"/>
    <mergeCell ref="AH196:AH200"/>
    <mergeCell ref="AI196:AI200"/>
    <mergeCell ref="AJ196:AJ200"/>
    <mergeCell ref="AK196:AK200"/>
    <mergeCell ref="N197:N199"/>
    <mergeCell ref="O197:O199"/>
    <mergeCell ref="P197:P199"/>
    <mergeCell ref="Q197:Q199"/>
    <mergeCell ref="R197:R199"/>
    <mergeCell ref="S197:S199"/>
    <mergeCell ref="T197:T199"/>
    <mergeCell ref="U197:U199"/>
    <mergeCell ref="V197:V199"/>
    <mergeCell ref="W197:W199"/>
    <mergeCell ref="X197:X199"/>
    <mergeCell ref="Y197:Y199"/>
    <mergeCell ref="G196:G200"/>
    <mergeCell ref="H201:H205"/>
    <mergeCell ref="I201:I205"/>
    <mergeCell ref="J201:J205"/>
    <mergeCell ref="K201:K205"/>
    <mergeCell ref="L201:L205"/>
    <mergeCell ref="M201:M205"/>
    <mergeCell ref="AF201:AF205"/>
    <mergeCell ref="AG201:AG205"/>
    <mergeCell ref="AH201:AH205"/>
    <mergeCell ref="AI201:AI205"/>
    <mergeCell ref="AJ201:AJ205"/>
    <mergeCell ref="AK201:AK205"/>
    <mergeCell ref="N202:N204"/>
    <mergeCell ref="O202:O204"/>
    <mergeCell ref="P202:P204"/>
    <mergeCell ref="Q202:Q204"/>
    <mergeCell ref="R202:R204"/>
    <mergeCell ref="S202:S204"/>
    <mergeCell ref="T202:T204"/>
    <mergeCell ref="U202:U204"/>
    <mergeCell ref="V202:V204"/>
    <mergeCell ref="W202:W204"/>
    <mergeCell ref="X202:X204"/>
    <mergeCell ref="Y202:Y204"/>
    <mergeCell ref="G201:G205"/>
    <mergeCell ref="H206:H210"/>
    <mergeCell ref="I206:I210"/>
    <mergeCell ref="J206:J210"/>
    <mergeCell ref="K206:K210"/>
    <mergeCell ref="L206:L210"/>
    <mergeCell ref="M206:M210"/>
    <mergeCell ref="AF206:AF210"/>
    <mergeCell ref="AG206:AG210"/>
    <mergeCell ref="AH206:AH210"/>
    <mergeCell ref="AI206:AI210"/>
    <mergeCell ref="AJ206:AJ210"/>
    <mergeCell ref="AK206:AK210"/>
    <mergeCell ref="N207:N209"/>
    <mergeCell ref="O207:O209"/>
    <mergeCell ref="P207:P209"/>
    <mergeCell ref="Q207:Q209"/>
    <mergeCell ref="R207:R209"/>
    <mergeCell ref="S207:S209"/>
    <mergeCell ref="T207:T209"/>
    <mergeCell ref="U207:U209"/>
    <mergeCell ref="V207:V209"/>
    <mergeCell ref="W207:W209"/>
    <mergeCell ref="X207:X209"/>
    <mergeCell ref="Y207:Y209"/>
    <mergeCell ref="G206:G210"/>
    <mergeCell ref="H211:H215"/>
    <mergeCell ref="I211:I215"/>
    <mergeCell ref="J211:J215"/>
    <mergeCell ref="K211:K215"/>
    <mergeCell ref="L211:L215"/>
    <mergeCell ref="M211:M215"/>
    <mergeCell ref="AF211:AF215"/>
    <mergeCell ref="AG211:AG215"/>
    <mergeCell ref="AH211:AH215"/>
    <mergeCell ref="AI211:AI215"/>
    <mergeCell ref="AJ211:AJ215"/>
    <mergeCell ref="AK211:AK215"/>
    <mergeCell ref="N212:N214"/>
    <mergeCell ref="O212:O214"/>
    <mergeCell ref="P212:P214"/>
    <mergeCell ref="Q212:Q214"/>
    <mergeCell ref="R212:R214"/>
    <mergeCell ref="S212:S214"/>
    <mergeCell ref="T212:T214"/>
    <mergeCell ref="U212:U214"/>
    <mergeCell ref="V212:V214"/>
    <mergeCell ref="W212:W214"/>
    <mergeCell ref="X212:X214"/>
    <mergeCell ref="Y212:Y214"/>
    <mergeCell ref="G211:G215"/>
    <mergeCell ref="H216:H220"/>
    <mergeCell ref="I216:I220"/>
    <mergeCell ref="J216:J220"/>
    <mergeCell ref="K216:K220"/>
    <mergeCell ref="L216:L220"/>
    <mergeCell ref="M216:M220"/>
    <mergeCell ref="AF216:AF220"/>
    <mergeCell ref="AG216:AG220"/>
    <mergeCell ref="AH216:AH220"/>
    <mergeCell ref="AI216:AI220"/>
    <mergeCell ref="AJ216:AJ220"/>
    <mergeCell ref="AK216:AK220"/>
    <mergeCell ref="N217:N219"/>
    <mergeCell ref="O217:O219"/>
    <mergeCell ref="P217:P219"/>
    <mergeCell ref="Q217:Q219"/>
    <mergeCell ref="R217:R219"/>
    <mergeCell ref="S217:S219"/>
    <mergeCell ref="T217:T219"/>
    <mergeCell ref="U217:U219"/>
    <mergeCell ref="V217:V219"/>
    <mergeCell ref="W217:W219"/>
    <mergeCell ref="X217:X219"/>
    <mergeCell ref="Y217:Y219"/>
    <mergeCell ref="G216:G220"/>
    <mergeCell ref="H221:H225"/>
    <mergeCell ref="I221:I225"/>
    <mergeCell ref="J221:J225"/>
    <mergeCell ref="K221:K225"/>
    <mergeCell ref="L221:L225"/>
    <mergeCell ref="M221:M225"/>
    <mergeCell ref="AF221:AF225"/>
    <mergeCell ref="AG221:AG225"/>
    <mergeCell ref="AH221:AH225"/>
    <mergeCell ref="AI221:AI225"/>
    <mergeCell ref="AJ221:AJ225"/>
    <mergeCell ref="AK221:AK225"/>
    <mergeCell ref="N222:N224"/>
    <mergeCell ref="O222:O224"/>
    <mergeCell ref="P222:P224"/>
    <mergeCell ref="Q222:Q224"/>
    <mergeCell ref="R222:R224"/>
    <mergeCell ref="S222:S224"/>
    <mergeCell ref="T222:T224"/>
    <mergeCell ref="U222:U224"/>
    <mergeCell ref="V222:V224"/>
    <mergeCell ref="W222:W224"/>
    <mergeCell ref="X222:X224"/>
    <mergeCell ref="Y222:Y224"/>
    <mergeCell ref="G221:G225"/>
    <mergeCell ref="H226:H230"/>
    <mergeCell ref="I226:I230"/>
    <mergeCell ref="J226:J230"/>
    <mergeCell ref="K226:K230"/>
    <mergeCell ref="L226:L230"/>
    <mergeCell ref="M226:M230"/>
    <mergeCell ref="AF226:AF230"/>
    <mergeCell ref="AG226:AG230"/>
    <mergeCell ref="AH226:AH230"/>
    <mergeCell ref="AI226:AI230"/>
    <mergeCell ref="AJ226:AJ230"/>
    <mergeCell ref="AK226:AK230"/>
    <mergeCell ref="N227:N229"/>
    <mergeCell ref="O227:O229"/>
    <mergeCell ref="P227:P229"/>
    <mergeCell ref="Q227:Q229"/>
    <mergeCell ref="R227:R229"/>
    <mergeCell ref="S227:S229"/>
    <mergeCell ref="T227:T229"/>
    <mergeCell ref="U227:U229"/>
    <mergeCell ref="V227:V229"/>
    <mergeCell ref="W227:W229"/>
    <mergeCell ref="X227:X229"/>
    <mergeCell ref="Y227:Y229"/>
    <mergeCell ref="G226:G230"/>
    <mergeCell ref="H231:H235"/>
    <mergeCell ref="I231:I235"/>
    <mergeCell ref="J231:J235"/>
    <mergeCell ref="K231:K235"/>
    <mergeCell ref="L231:L235"/>
    <mergeCell ref="M231:M235"/>
    <mergeCell ref="AF231:AF235"/>
    <mergeCell ref="AG231:AG235"/>
    <mergeCell ref="AH231:AH235"/>
    <mergeCell ref="AI231:AI235"/>
    <mergeCell ref="AJ231:AJ235"/>
    <mergeCell ref="AK231:AK235"/>
    <mergeCell ref="N232:N234"/>
    <mergeCell ref="O232:O234"/>
    <mergeCell ref="P232:P234"/>
    <mergeCell ref="Q232:Q234"/>
    <mergeCell ref="R232:R234"/>
    <mergeCell ref="S232:S234"/>
    <mergeCell ref="T232:T234"/>
    <mergeCell ref="U232:U234"/>
    <mergeCell ref="V232:V234"/>
    <mergeCell ref="W232:W234"/>
    <mergeCell ref="X232:X234"/>
    <mergeCell ref="Y232:Y234"/>
    <mergeCell ref="G231:G235"/>
    <mergeCell ref="H236:H240"/>
    <mergeCell ref="I236:I240"/>
    <mergeCell ref="J236:J240"/>
    <mergeCell ref="K236:K240"/>
    <mergeCell ref="L236:L240"/>
    <mergeCell ref="M236:M240"/>
    <mergeCell ref="AF236:AF240"/>
    <mergeCell ref="AG236:AG240"/>
    <mergeCell ref="AH236:AH240"/>
    <mergeCell ref="AI236:AI240"/>
    <mergeCell ref="AJ236:AJ240"/>
    <mergeCell ref="AK236:AK240"/>
    <mergeCell ref="N237:N239"/>
    <mergeCell ref="O237:O239"/>
    <mergeCell ref="P237:P239"/>
    <mergeCell ref="Q237:Q239"/>
    <mergeCell ref="R237:R239"/>
    <mergeCell ref="S237:S239"/>
    <mergeCell ref="T237:T239"/>
    <mergeCell ref="U237:U239"/>
    <mergeCell ref="V237:V239"/>
    <mergeCell ref="W237:W239"/>
    <mergeCell ref="X237:X239"/>
    <mergeCell ref="Y237:Y239"/>
    <mergeCell ref="G236:G240"/>
    <mergeCell ref="H247:H251"/>
    <mergeCell ref="I247:I251"/>
    <mergeCell ref="J247:J251"/>
    <mergeCell ref="K247:K251"/>
    <mergeCell ref="L247:L251"/>
    <mergeCell ref="M247:M251"/>
    <mergeCell ref="AF247:AF251"/>
    <mergeCell ref="AG247:AG251"/>
    <mergeCell ref="AH247:AH251"/>
    <mergeCell ref="AI247:AI251"/>
    <mergeCell ref="AJ247:AJ251"/>
    <mergeCell ref="AK247:AK251"/>
    <mergeCell ref="N248:N250"/>
    <mergeCell ref="O248:O250"/>
    <mergeCell ref="P248:P250"/>
    <mergeCell ref="Q248:Q250"/>
    <mergeCell ref="R248:R250"/>
    <mergeCell ref="S248:S250"/>
    <mergeCell ref="T248:T250"/>
    <mergeCell ref="U248:U250"/>
    <mergeCell ref="V248:V250"/>
    <mergeCell ref="W248:W250"/>
    <mergeCell ref="X248:X250"/>
    <mergeCell ref="Y248:Y250"/>
    <mergeCell ref="G247:G251"/>
    <mergeCell ref="H252:H256"/>
    <mergeCell ref="I252:I256"/>
    <mergeCell ref="J252:J256"/>
    <mergeCell ref="K252:K256"/>
    <mergeCell ref="L252:L256"/>
    <mergeCell ref="M252:M256"/>
    <mergeCell ref="AF252:AF256"/>
    <mergeCell ref="AG252:AG256"/>
    <mergeCell ref="AH252:AH256"/>
    <mergeCell ref="AI252:AI256"/>
    <mergeCell ref="AJ252:AJ256"/>
    <mergeCell ref="AK252:AK256"/>
    <mergeCell ref="N253:N255"/>
    <mergeCell ref="O253:O255"/>
    <mergeCell ref="P253:P255"/>
    <mergeCell ref="Q253:Q255"/>
    <mergeCell ref="R253:R255"/>
    <mergeCell ref="S253:S255"/>
    <mergeCell ref="T253:T255"/>
    <mergeCell ref="U253:U255"/>
    <mergeCell ref="V253:V255"/>
    <mergeCell ref="W253:W255"/>
    <mergeCell ref="X253:X255"/>
    <mergeCell ref="Y253:Y255"/>
    <mergeCell ref="G252:G256"/>
    <mergeCell ref="H257:H262"/>
    <mergeCell ref="I257:I262"/>
    <mergeCell ref="J257:J262"/>
    <mergeCell ref="K257:K262"/>
    <mergeCell ref="L257:L262"/>
    <mergeCell ref="M257:M262"/>
    <mergeCell ref="AF257:AF262"/>
    <mergeCell ref="AG257:AG262"/>
    <mergeCell ref="AH257:AH262"/>
    <mergeCell ref="AI257:AI262"/>
    <mergeCell ref="AJ257:AJ262"/>
    <mergeCell ref="AK257:AK262"/>
    <mergeCell ref="N258:N261"/>
    <mergeCell ref="O258:O261"/>
    <mergeCell ref="P258:P261"/>
    <mergeCell ref="Q258:Q261"/>
    <mergeCell ref="R258:R261"/>
    <mergeCell ref="S258:S261"/>
    <mergeCell ref="T258:T261"/>
    <mergeCell ref="U258:U261"/>
    <mergeCell ref="V258:V261"/>
    <mergeCell ref="W258:W261"/>
    <mergeCell ref="X258:X261"/>
    <mergeCell ref="Y258:Y261"/>
    <mergeCell ref="G257:G262"/>
    <mergeCell ref="H263:H268"/>
    <mergeCell ref="I263:I268"/>
    <mergeCell ref="J263:J268"/>
    <mergeCell ref="K263:K268"/>
    <mergeCell ref="L263:L268"/>
    <mergeCell ref="M263:M268"/>
    <mergeCell ref="AF263:AF268"/>
    <mergeCell ref="AG263:AG268"/>
    <mergeCell ref="AH263:AH268"/>
    <mergeCell ref="AI263:AI268"/>
    <mergeCell ref="AJ263:AJ268"/>
    <mergeCell ref="AK263:AK268"/>
    <mergeCell ref="N264:N267"/>
    <mergeCell ref="O264:O267"/>
    <mergeCell ref="P264:P267"/>
    <mergeCell ref="Q264:Q267"/>
    <mergeCell ref="R264:R267"/>
    <mergeCell ref="S264:S267"/>
    <mergeCell ref="T264:T267"/>
    <mergeCell ref="U264:U267"/>
    <mergeCell ref="V264:V267"/>
    <mergeCell ref="W264:W267"/>
    <mergeCell ref="X264:X267"/>
    <mergeCell ref="Y264:Y267"/>
    <mergeCell ref="G263:G268"/>
    <mergeCell ref="H269:H274"/>
    <mergeCell ref="I269:I274"/>
    <mergeCell ref="J269:J274"/>
    <mergeCell ref="K269:K274"/>
    <mergeCell ref="L269:L274"/>
    <mergeCell ref="M269:M274"/>
    <mergeCell ref="AF269:AF274"/>
    <mergeCell ref="AG269:AG274"/>
    <mergeCell ref="AH269:AH274"/>
    <mergeCell ref="AI269:AI274"/>
    <mergeCell ref="AJ269:AJ274"/>
    <mergeCell ref="AK269:AK274"/>
    <mergeCell ref="N270:N273"/>
    <mergeCell ref="O270:O273"/>
    <mergeCell ref="P270:P273"/>
    <mergeCell ref="Q270:Q273"/>
    <mergeCell ref="R270:R273"/>
    <mergeCell ref="S270:S273"/>
    <mergeCell ref="T270:T273"/>
    <mergeCell ref="U270:U273"/>
    <mergeCell ref="V270:V273"/>
    <mergeCell ref="W270:W273"/>
    <mergeCell ref="X270:X273"/>
    <mergeCell ref="Y270:Y273"/>
    <mergeCell ref="G269:G274"/>
    <mergeCell ref="H275:H279"/>
    <mergeCell ref="I275:I279"/>
    <mergeCell ref="J275:J279"/>
    <mergeCell ref="K275:K279"/>
    <mergeCell ref="L275:L279"/>
    <mergeCell ref="M275:M279"/>
    <mergeCell ref="AF275:AF279"/>
    <mergeCell ref="AG275:AG279"/>
    <mergeCell ref="AH275:AH279"/>
    <mergeCell ref="AI275:AI279"/>
    <mergeCell ref="AJ275:AJ279"/>
    <mergeCell ref="AK275:AK279"/>
    <mergeCell ref="N276:N278"/>
    <mergeCell ref="O276:O278"/>
    <mergeCell ref="P276:P278"/>
    <mergeCell ref="Q276:Q278"/>
    <mergeCell ref="R276:R278"/>
    <mergeCell ref="S276:S278"/>
    <mergeCell ref="T276:T278"/>
    <mergeCell ref="U276:U278"/>
    <mergeCell ref="V276:V278"/>
    <mergeCell ref="W276:W278"/>
    <mergeCell ref="X276:X278"/>
    <mergeCell ref="Y276:Y278"/>
    <mergeCell ref="G275:G279"/>
    <mergeCell ref="H286:H290"/>
    <mergeCell ref="I286:I290"/>
    <mergeCell ref="J286:J290"/>
    <mergeCell ref="K286:K290"/>
    <mergeCell ref="L286:L290"/>
    <mergeCell ref="M286:M290"/>
    <mergeCell ref="AF286:AF290"/>
    <mergeCell ref="AG286:AG290"/>
    <mergeCell ref="AH286:AH290"/>
    <mergeCell ref="AI286:AI290"/>
    <mergeCell ref="AJ286:AJ290"/>
    <mergeCell ref="AK286:AK290"/>
    <mergeCell ref="N287:N289"/>
    <mergeCell ref="O287:O289"/>
    <mergeCell ref="P287:P289"/>
    <mergeCell ref="Q287:Q289"/>
    <mergeCell ref="R287:R289"/>
    <mergeCell ref="S287:S289"/>
    <mergeCell ref="T287:T289"/>
    <mergeCell ref="U287:U289"/>
    <mergeCell ref="V287:V289"/>
    <mergeCell ref="W287:W289"/>
    <mergeCell ref="X287:X289"/>
    <mergeCell ref="Y287:Y289"/>
    <mergeCell ref="G286:G290"/>
    <mergeCell ref="H291:H295"/>
    <mergeCell ref="I291:I295"/>
    <mergeCell ref="J291:J295"/>
    <mergeCell ref="K291:K295"/>
    <mergeCell ref="L291:L295"/>
    <mergeCell ref="M291:M295"/>
    <mergeCell ref="AF291:AF295"/>
    <mergeCell ref="AG291:AG295"/>
    <mergeCell ref="AH291:AH295"/>
    <mergeCell ref="AI291:AI295"/>
    <mergeCell ref="AJ291:AJ295"/>
    <mergeCell ref="AK291:AK295"/>
    <mergeCell ref="N292:N294"/>
    <mergeCell ref="O292:O294"/>
    <mergeCell ref="P292:P294"/>
    <mergeCell ref="Q292:Q294"/>
    <mergeCell ref="R292:R294"/>
    <mergeCell ref="S292:S294"/>
    <mergeCell ref="T292:T294"/>
    <mergeCell ref="U292:U294"/>
    <mergeCell ref="V292:V294"/>
    <mergeCell ref="W292:W294"/>
    <mergeCell ref="X292:X294"/>
    <mergeCell ref="Y292:Y294"/>
    <mergeCell ref="G291:G295"/>
    <mergeCell ref="H296:H300"/>
    <mergeCell ref="I296:I300"/>
    <mergeCell ref="J296:J300"/>
    <mergeCell ref="K296:K300"/>
    <mergeCell ref="L296:L300"/>
    <mergeCell ref="M296:M300"/>
    <mergeCell ref="AF296:AF300"/>
    <mergeCell ref="AG296:AG300"/>
    <mergeCell ref="AH296:AH300"/>
    <mergeCell ref="AI296:AI300"/>
    <mergeCell ref="AJ296:AJ300"/>
    <mergeCell ref="AK296:AK300"/>
    <mergeCell ref="N297:N299"/>
    <mergeCell ref="O297:O299"/>
    <mergeCell ref="P297:P299"/>
    <mergeCell ref="Q297:Q299"/>
    <mergeCell ref="R297:R299"/>
    <mergeCell ref="S297:S299"/>
    <mergeCell ref="T297:T299"/>
    <mergeCell ref="U297:U299"/>
    <mergeCell ref="V297:V299"/>
    <mergeCell ref="W297:W299"/>
    <mergeCell ref="X297:X299"/>
    <mergeCell ref="Y297:Y299"/>
    <mergeCell ref="G296:G300"/>
    <mergeCell ref="H307:H311"/>
    <mergeCell ref="I307:I311"/>
    <mergeCell ref="J307:J311"/>
    <mergeCell ref="K307:K311"/>
    <mergeCell ref="L307:L311"/>
    <mergeCell ref="M307:M311"/>
    <mergeCell ref="AF307:AF311"/>
    <mergeCell ref="AG307:AG311"/>
    <mergeCell ref="AH307:AH311"/>
    <mergeCell ref="AI307:AI311"/>
    <mergeCell ref="AJ307:AJ311"/>
    <mergeCell ref="AK307:AK311"/>
    <mergeCell ref="N308:N310"/>
    <mergeCell ref="O308:O310"/>
    <mergeCell ref="P308:P310"/>
    <mergeCell ref="Q308:Q310"/>
    <mergeCell ref="R308:R310"/>
    <mergeCell ref="S308:S310"/>
    <mergeCell ref="T308:T310"/>
    <mergeCell ref="U308:U310"/>
    <mergeCell ref="V308:V310"/>
    <mergeCell ref="W308:W310"/>
    <mergeCell ref="X308:X310"/>
    <mergeCell ref="Y308:Y310"/>
    <mergeCell ref="G307:G311"/>
    <mergeCell ref="H312:H316"/>
    <mergeCell ref="I312:I316"/>
    <mergeCell ref="J312:J316"/>
    <mergeCell ref="K312:K316"/>
    <mergeCell ref="L312:L316"/>
    <mergeCell ref="M312:M316"/>
    <mergeCell ref="AF312:AF316"/>
    <mergeCell ref="AG312:AG316"/>
    <mergeCell ref="AH312:AH316"/>
    <mergeCell ref="AI312:AI316"/>
    <mergeCell ref="AJ312:AJ316"/>
    <mergeCell ref="AK312:AK316"/>
    <mergeCell ref="N313:N315"/>
    <mergeCell ref="O313:O315"/>
    <mergeCell ref="P313:P315"/>
    <mergeCell ref="Q313:Q315"/>
    <mergeCell ref="R313:R315"/>
    <mergeCell ref="S313:S315"/>
    <mergeCell ref="T313:T315"/>
    <mergeCell ref="U313:U315"/>
    <mergeCell ref="V313:V315"/>
    <mergeCell ref="W313:W315"/>
    <mergeCell ref="X313:X315"/>
    <mergeCell ref="Y313:Y315"/>
    <mergeCell ref="G312:G316"/>
    <mergeCell ref="H323:H331"/>
    <mergeCell ref="I323:I331"/>
    <mergeCell ref="J323:J331"/>
    <mergeCell ref="K323:K331"/>
    <mergeCell ref="L323:L331"/>
    <mergeCell ref="M323:M331"/>
    <mergeCell ref="AF323:AF331"/>
    <mergeCell ref="AG323:AG331"/>
    <mergeCell ref="AH323:AH331"/>
    <mergeCell ref="AI323:AI331"/>
    <mergeCell ref="AJ323:AJ331"/>
    <mergeCell ref="AK323:AK331"/>
    <mergeCell ref="N324:N330"/>
    <mergeCell ref="O324:O330"/>
    <mergeCell ref="P324:P330"/>
    <mergeCell ref="Q324:Q330"/>
    <mergeCell ref="R324:R330"/>
    <mergeCell ref="S324:S330"/>
    <mergeCell ref="T324:T330"/>
    <mergeCell ref="U324:U330"/>
    <mergeCell ref="V324:V330"/>
    <mergeCell ref="W324:W330"/>
    <mergeCell ref="X324:X330"/>
    <mergeCell ref="Y324:Y330"/>
    <mergeCell ref="G323:G331"/>
    <mergeCell ref="H332:H337"/>
    <mergeCell ref="I332:I337"/>
    <mergeCell ref="J332:J337"/>
    <mergeCell ref="K332:K337"/>
    <mergeCell ref="L332:L337"/>
    <mergeCell ref="M332:M337"/>
    <mergeCell ref="AF332:AF337"/>
    <mergeCell ref="AG332:AG337"/>
    <mergeCell ref="AH332:AH337"/>
    <mergeCell ref="AI332:AI337"/>
    <mergeCell ref="AJ332:AJ337"/>
    <mergeCell ref="AK332:AK337"/>
    <mergeCell ref="N333:N336"/>
    <mergeCell ref="O333:O336"/>
    <mergeCell ref="P333:P336"/>
    <mergeCell ref="Q333:Q336"/>
    <mergeCell ref="R333:R336"/>
    <mergeCell ref="S333:S336"/>
    <mergeCell ref="T333:T336"/>
    <mergeCell ref="U333:U336"/>
    <mergeCell ref="V333:V336"/>
    <mergeCell ref="W333:W336"/>
    <mergeCell ref="X333:X336"/>
    <mergeCell ref="Y333:Y336"/>
    <mergeCell ref="G332:G337"/>
    <mergeCell ref="H338:H342"/>
    <mergeCell ref="I338:I342"/>
    <mergeCell ref="J338:J342"/>
    <mergeCell ref="K338:K342"/>
    <mergeCell ref="L338:L342"/>
    <mergeCell ref="M338:M342"/>
    <mergeCell ref="AF338:AF342"/>
    <mergeCell ref="AG338:AG342"/>
    <mergeCell ref="AH338:AH342"/>
    <mergeCell ref="AI338:AI342"/>
    <mergeCell ref="AJ338:AJ342"/>
    <mergeCell ref="AK338:AK342"/>
    <mergeCell ref="N339:N341"/>
    <mergeCell ref="O339:O341"/>
    <mergeCell ref="P339:P341"/>
    <mergeCell ref="Q339:Q341"/>
    <mergeCell ref="R339:R341"/>
    <mergeCell ref="S339:S341"/>
    <mergeCell ref="T339:T341"/>
    <mergeCell ref="U339:U341"/>
    <mergeCell ref="V339:V341"/>
    <mergeCell ref="W339:W341"/>
    <mergeCell ref="X339:X341"/>
    <mergeCell ref="Y339:Y341"/>
    <mergeCell ref="G338:G342"/>
    <mergeCell ref="H343:H347"/>
    <mergeCell ref="I343:I347"/>
    <mergeCell ref="J343:J347"/>
    <mergeCell ref="K343:K347"/>
    <mergeCell ref="L343:L347"/>
    <mergeCell ref="M343:M347"/>
    <mergeCell ref="AF343:AF347"/>
    <mergeCell ref="AG343:AG347"/>
    <mergeCell ref="AH343:AH347"/>
    <mergeCell ref="AI343:AI347"/>
    <mergeCell ref="AJ343:AJ347"/>
    <mergeCell ref="AK343:AK347"/>
    <mergeCell ref="N344:N346"/>
    <mergeCell ref="O344:O346"/>
    <mergeCell ref="P344:P346"/>
    <mergeCell ref="Q344:Q346"/>
    <mergeCell ref="R344:R346"/>
    <mergeCell ref="S344:S346"/>
    <mergeCell ref="T344:T346"/>
    <mergeCell ref="U344:U346"/>
    <mergeCell ref="V344:V346"/>
    <mergeCell ref="W344:W346"/>
    <mergeCell ref="X344:X346"/>
    <mergeCell ref="Y344:Y346"/>
    <mergeCell ref="G343:G347"/>
    <mergeCell ref="H348:H352"/>
    <mergeCell ref="I348:I352"/>
    <mergeCell ref="J348:J352"/>
    <mergeCell ref="K348:K352"/>
    <mergeCell ref="L348:L352"/>
    <mergeCell ref="M348:M352"/>
    <mergeCell ref="AF348:AF352"/>
    <mergeCell ref="AG348:AG352"/>
    <mergeCell ref="AH348:AH352"/>
    <mergeCell ref="AI348:AI352"/>
    <mergeCell ref="AJ348:AJ352"/>
    <mergeCell ref="AK348:AK352"/>
    <mergeCell ref="N349:N351"/>
    <mergeCell ref="O349:O351"/>
    <mergeCell ref="P349:P351"/>
    <mergeCell ref="Q349:Q351"/>
    <mergeCell ref="R349:R351"/>
    <mergeCell ref="S349:S351"/>
    <mergeCell ref="T349:T351"/>
    <mergeCell ref="U349:U351"/>
    <mergeCell ref="V349:V351"/>
    <mergeCell ref="W349:W351"/>
    <mergeCell ref="X349:X351"/>
    <mergeCell ref="Y349:Y351"/>
    <mergeCell ref="G348:G352"/>
    <mergeCell ref="H353:H358"/>
    <mergeCell ref="I353:I358"/>
    <mergeCell ref="J353:J358"/>
    <mergeCell ref="K353:K358"/>
    <mergeCell ref="L353:L358"/>
    <mergeCell ref="M353:M358"/>
    <mergeCell ref="AF353:AF358"/>
    <mergeCell ref="AG353:AG358"/>
    <mergeCell ref="AH353:AH358"/>
    <mergeCell ref="AI353:AI358"/>
    <mergeCell ref="AJ353:AJ358"/>
    <mergeCell ref="AK353:AK358"/>
    <mergeCell ref="N354:N357"/>
    <mergeCell ref="O354:O357"/>
    <mergeCell ref="P354:P357"/>
    <mergeCell ref="Q354:Q357"/>
    <mergeCell ref="R354:R357"/>
    <mergeCell ref="S354:S357"/>
    <mergeCell ref="T354:T357"/>
    <mergeCell ref="U354:U357"/>
    <mergeCell ref="V354:V357"/>
    <mergeCell ref="W354:W357"/>
    <mergeCell ref="X354:X357"/>
    <mergeCell ref="Y354:Y357"/>
    <mergeCell ref="G353:G358"/>
    <mergeCell ref="H359:H364"/>
    <mergeCell ref="I359:I364"/>
    <mergeCell ref="J359:J364"/>
    <mergeCell ref="K359:K364"/>
    <mergeCell ref="L359:L364"/>
    <mergeCell ref="M359:M364"/>
    <mergeCell ref="AF359:AF364"/>
    <mergeCell ref="AG359:AG364"/>
    <mergeCell ref="AH359:AH364"/>
    <mergeCell ref="AI359:AI364"/>
    <mergeCell ref="AJ359:AJ364"/>
    <mergeCell ref="AK359:AK364"/>
    <mergeCell ref="N360:N363"/>
    <mergeCell ref="O360:O363"/>
    <mergeCell ref="P360:P363"/>
    <mergeCell ref="Q360:Q363"/>
    <mergeCell ref="R360:R363"/>
    <mergeCell ref="S360:S363"/>
    <mergeCell ref="T360:T363"/>
    <mergeCell ref="U360:U363"/>
    <mergeCell ref="V360:V363"/>
    <mergeCell ref="W360:W363"/>
    <mergeCell ref="X360:X363"/>
    <mergeCell ref="Y360:Y363"/>
    <mergeCell ref="G359:G364"/>
    <mergeCell ref="H365:H370"/>
    <mergeCell ref="I365:I370"/>
    <mergeCell ref="J365:J370"/>
    <mergeCell ref="K365:K370"/>
    <mergeCell ref="L365:L370"/>
    <mergeCell ref="M365:M370"/>
    <mergeCell ref="AF365:AF370"/>
    <mergeCell ref="AG365:AG370"/>
    <mergeCell ref="AH365:AH370"/>
    <mergeCell ref="AI365:AI370"/>
    <mergeCell ref="AJ365:AJ370"/>
    <mergeCell ref="AK365:AK370"/>
    <mergeCell ref="N366:N369"/>
    <mergeCell ref="O366:O369"/>
    <mergeCell ref="P366:P369"/>
    <mergeCell ref="Q366:Q369"/>
    <mergeCell ref="R366:R369"/>
    <mergeCell ref="S366:S369"/>
    <mergeCell ref="T366:T369"/>
    <mergeCell ref="U366:U369"/>
    <mergeCell ref="V366:V369"/>
    <mergeCell ref="W366:W369"/>
    <mergeCell ref="X366:X369"/>
    <mergeCell ref="Y366:Y369"/>
    <mergeCell ref="G365:G370"/>
    <mergeCell ref="H371:H376"/>
    <mergeCell ref="I371:I376"/>
    <mergeCell ref="J371:J376"/>
    <mergeCell ref="K371:K376"/>
    <mergeCell ref="L371:L376"/>
    <mergeCell ref="M371:M376"/>
    <mergeCell ref="AF371:AF376"/>
    <mergeCell ref="AG371:AG376"/>
    <mergeCell ref="AH371:AH376"/>
    <mergeCell ref="AI371:AI376"/>
    <mergeCell ref="AJ371:AJ376"/>
    <mergeCell ref="AK371:AK376"/>
    <mergeCell ref="N372:N375"/>
    <mergeCell ref="O372:O375"/>
    <mergeCell ref="P372:P375"/>
    <mergeCell ref="Q372:Q375"/>
    <mergeCell ref="R372:R375"/>
    <mergeCell ref="S372:S375"/>
    <mergeCell ref="T372:T375"/>
    <mergeCell ref="U372:U375"/>
    <mergeCell ref="V372:V375"/>
    <mergeCell ref="W372:W375"/>
    <mergeCell ref="X372:X375"/>
    <mergeCell ref="Y372:Y375"/>
    <mergeCell ref="G371:G376"/>
    <mergeCell ref="H377:H381"/>
    <mergeCell ref="I377:I381"/>
    <mergeCell ref="J377:J381"/>
    <mergeCell ref="K377:K381"/>
    <mergeCell ref="L377:L381"/>
    <mergeCell ref="M377:M381"/>
    <mergeCell ref="AF377:AF381"/>
    <mergeCell ref="AG377:AG381"/>
    <mergeCell ref="AH377:AH381"/>
    <mergeCell ref="AI377:AI381"/>
    <mergeCell ref="AJ377:AJ381"/>
    <mergeCell ref="AK377:AK381"/>
    <mergeCell ref="N378:N380"/>
    <mergeCell ref="O378:O380"/>
    <mergeCell ref="P378:P380"/>
    <mergeCell ref="Q378:Q380"/>
    <mergeCell ref="R378:R380"/>
    <mergeCell ref="S378:S380"/>
    <mergeCell ref="T378:T380"/>
    <mergeCell ref="U378:U380"/>
    <mergeCell ref="V378:V380"/>
    <mergeCell ref="W378:W380"/>
    <mergeCell ref="X378:X380"/>
    <mergeCell ref="Y378:Y380"/>
    <mergeCell ref="G377:G381"/>
    <mergeCell ref="H382:H387"/>
    <mergeCell ref="I382:I387"/>
    <mergeCell ref="J382:J387"/>
    <mergeCell ref="K382:K387"/>
    <mergeCell ref="L382:L387"/>
    <mergeCell ref="M382:M387"/>
    <mergeCell ref="AF382:AF387"/>
    <mergeCell ref="AG382:AG387"/>
    <mergeCell ref="AH382:AH387"/>
    <mergeCell ref="AI382:AI387"/>
    <mergeCell ref="AJ382:AJ387"/>
    <mergeCell ref="AK382:AK387"/>
    <mergeCell ref="N383:N386"/>
    <mergeCell ref="O383:O386"/>
    <mergeCell ref="P383:P386"/>
    <mergeCell ref="Q383:Q386"/>
    <mergeCell ref="R383:R386"/>
    <mergeCell ref="S383:S386"/>
    <mergeCell ref="T383:T386"/>
    <mergeCell ref="U383:U386"/>
    <mergeCell ref="V383:V386"/>
    <mergeCell ref="W383:W386"/>
    <mergeCell ref="X383:X386"/>
    <mergeCell ref="Y383:Y386"/>
    <mergeCell ref="G382:G387"/>
  </mergeCells>
  <dataValidations count="1875">
    <dataValidation type="whole" allowBlank="1" showErrorMessage="1" errorTitle="Ошибка" error="Допускается ввод только неотрицательных целых чисел!" sqref="AI385">
      <formula1>0</formula1>
      <formula2>9.99999999999999E+23</formula2>
    </dataValidation>
    <dataValidation type="whole" allowBlank="1" showErrorMessage="1" errorTitle="Ошибка" error="Допускается ввод только неотрицательных целых чисел!" sqref="AF385">
      <formula1>0</formula1>
      <formula2>9.99999999999999E+23</formula2>
    </dataValidation>
    <dataValidation type="decimal" allowBlank="1" showErrorMessage="1" errorTitle="Ошибка" error="Допускается ввод только неотрицательных чисел!" sqref="AE385">
      <formula1>0</formula1>
      <formula2>9.99999999999999E+23</formula2>
    </dataValidation>
    <dataValidation type="decimal" allowBlank="1" showErrorMessage="1" errorTitle="Ошибка" error="Допускается ввод только неотрицательных чисел!" sqref="AC385">
      <formula1>0</formula1>
      <formula2>9.99999999999999E+23</formula2>
    </dataValidation>
    <dataValidation type="textLength" operator="lessThanOrEqual" allowBlank="1" showInputMessage="1" showErrorMessage="1" errorTitle="Ошибка" error="Допускается ввод не более 900 символов!" sqref="K3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5">
      <formula1>"a"</formula1>
    </dataValidation>
    <dataValidation type="whole" allowBlank="1" showErrorMessage="1" errorTitle="Ошибка" error="Допускается ввод только неотрицательных целых чисел!" sqref="AI387">
      <formula1>0</formula1>
      <formula2>9.99999999999999E+23</formula2>
    </dataValidation>
    <dataValidation type="whole" allowBlank="1" showErrorMessage="1" errorTitle="Ошибка" error="Допускается ввод только неотрицательных целых чисел!" sqref="AF387">
      <formula1>0</formula1>
      <formula2>9.99999999999999E+23</formula2>
    </dataValidation>
    <dataValidation type="whole" allowBlank="1" showErrorMessage="1" errorTitle="Ошибка" error="Допускается ввод только неотрицательных целых чисел!" sqref="AI386">
      <formula1>0</formula1>
      <formula2>9.99999999999999E+23</formula2>
    </dataValidation>
    <dataValidation type="whole" allowBlank="1" showErrorMessage="1" errorTitle="Ошибка" error="Допускается ввод только неотрицательных целых чисел!" sqref="AF386">
      <formula1>0</formula1>
      <formula2>9.99999999999999E+23</formula2>
    </dataValidation>
    <dataValidation type="textLength" operator="lessThanOrEqual" allowBlank="1" showInputMessage="1" showErrorMessage="1" errorTitle="Ошибка" error="Допускается ввод не более 900 символов!" sqref="K3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6">
      <formula1>"a"</formula1>
    </dataValidation>
    <dataValidation type="whole" allowBlank="1" showErrorMessage="1" errorTitle="Ошибка" error="Допускается ввод только неотрицательных целых чисел!" sqref="AI384">
      <formula1>0</formula1>
      <formula2>9.99999999999999E+23</formula2>
    </dataValidation>
    <dataValidation type="whole" allowBlank="1" showErrorMessage="1" errorTitle="Ошибка" error="Допускается ввод только неотрицательных целых чисел!" sqref="AF384">
      <formula1>0</formula1>
      <formula2>9.99999999999999E+23</formula2>
    </dataValidation>
    <dataValidation type="decimal" allowBlank="1" showErrorMessage="1" errorTitle="Ошибка" error="Допускается ввод только неотрицательных чисел!" sqref="AE384">
      <formula1>0</formula1>
      <formula2>9.99999999999999E+23</formula2>
    </dataValidation>
    <dataValidation type="decimal" allowBlank="1" showErrorMessage="1" errorTitle="Ошибка" error="Допускается ввод только неотрицательных чисел!" sqref="AC384">
      <formula1>0</formula1>
      <formula2>9.99999999999999E+23</formula2>
    </dataValidation>
    <dataValidation type="textLength" operator="lessThanOrEqual" allowBlank="1" showInputMessage="1" showErrorMessage="1" errorTitle="Ошибка" error="Допускается ввод не более 900 символов!" sqref="K3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4">
      <formula1>"a"</formula1>
    </dataValidation>
    <dataValidation type="whole" allowBlank="1" showErrorMessage="1" errorTitle="Ошибка" error="Допускается ввод только неотрицательных целых чисел!" sqref="AI383">
      <formula1>0</formula1>
      <formula2>9.99999999999999E+23</formula2>
    </dataValidation>
    <dataValidation type="whole" allowBlank="1" showErrorMessage="1" errorTitle="Ошибка" error="Допускается ввод только неотрицательных целых чисел!" sqref="AF383">
      <formula1>0</formula1>
      <formula2>9.99999999999999E+23</formula2>
    </dataValidation>
    <dataValidation type="textLength" operator="lessThanOrEqual" allowBlank="1" showInputMessage="1" showErrorMessage="1" errorTitle="Ошибка" error="Допускается ввод не более 900 символов!" sqref="K3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3">
      <formula1>"a"</formula1>
    </dataValidation>
    <dataValidation type="whole" allowBlank="1" showErrorMessage="1" errorTitle="Ошибка" error="Допускается ввод только неотрицательных целых чисел!" sqref="AI382">
      <formula1>0</formula1>
      <formula2>9.99999999999999E+23</formula2>
    </dataValidation>
    <dataValidation type="whole" allowBlank="1" showErrorMessage="1" errorTitle="Ошибка" error="Допускается ввод только неотрицательных целых чисел!" sqref="AF382">
      <formula1>0</formula1>
      <formula2>9.99999999999999E+23</formula2>
    </dataValidation>
    <dataValidation type="textLength" operator="lessThanOrEqual" allowBlank="1" showInputMessage="1" showErrorMessage="1" errorTitle="Ошибка" error="Допускается ввод не более 900 символов!" sqref="M382">
      <formula1>900</formula1>
    </dataValidation>
    <dataValidation type="textLength" operator="lessThanOrEqual" allowBlank="1" showInputMessage="1" showErrorMessage="1" errorTitle="Ошибка" error="Допускается ввод не более 900 символов!" sqref="K3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2">
      <formula1>"a"</formula1>
    </dataValidation>
    <dataValidation type="whole" allowBlank="1" showErrorMessage="1" errorTitle="Ошибка" error="Допускается ввод только неотрицательных целых чисел!" sqref="AI381">
      <formula1>0</formula1>
      <formula2>9.99999999999999E+23</formula2>
    </dataValidation>
    <dataValidation type="whole" allowBlank="1" showErrorMessage="1" errorTitle="Ошибка" error="Допускается ввод только неотрицательных целых чисел!" sqref="AF381">
      <formula1>0</formula1>
      <formula2>9.99999999999999E+23</formula2>
    </dataValidation>
    <dataValidation type="whole" allowBlank="1" showErrorMessage="1" errorTitle="Ошибка" error="Допускается ввод только неотрицательных целых чисел!" sqref="AI380">
      <formula1>0</formula1>
      <formula2>9.99999999999999E+23</formula2>
    </dataValidation>
    <dataValidation type="whole" allowBlank="1" showErrorMessage="1" errorTitle="Ошибка" error="Допускается ввод только неотрицательных целых чисел!" sqref="AF380">
      <formula1>0</formula1>
      <formula2>9.99999999999999E+23</formula2>
    </dataValidation>
    <dataValidation type="textLength" operator="lessThanOrEqual" allowBlank="1" showInputMessage="1" showErrorMessage="1" errorTitle="Ошибка" error="Допускается ввод не более 900 символов!" sqref="K3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0">
      <formula1>"a"</formula1>
    </dataValidation>
    <dataValidation type="whole" allowBlank="1" showErrorMessage="1" errorTitle="Ошибка" error="Допускается ввод только неотрицательных целых чисел!" sqref="AI379">
      <formula1>0</formula1>
      <formula2>9.99999999999999E+23</formula2>
    </dataValidation>
    <dataValidation type="whole" allowBlank="1" showErrorMessage="1" errorTitle="Ошибка" error="Допускается ввод только неотрицательных целых чисел!" sqref="AF379">
      <formula1>0</formula1>
      <formula2>9.99999999999999E+23</formula2>
    </dataValidation>
    <dataValidation type="decimal" allowBlank="1" showErrorMessage="1" errorTitle="Ошибка" error="Допускается ввод только неотрицательных чисел!" sqref="AE379">
      <formula1>0</formula1>
      <formula2>9.99999999999999E+23</formula2>
    </dataValidation>
    <dataValidation type="decimal" allowBlank="1" showErrorMessage="1" errorTitle="Ошибка" error="Допускается ввод только неотрицательных чисел!" sqref="AC379">
      <formula1>0</formula1>
      <formula2>9.99999999999999E+23</formula2>
    </dataValidation>
    <dataValidation type="textLength" operator="lessThanOrEqual" allowBlank="1" showInputMessage="1" showErrorMessage="1" errorTitle="Ошибка" error="Допускается ввод не более 900 символов!" sqref="K3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9">
      <formula1>"a"</formula1>
    </dataValidation>
    <dataValidation type="whole" allowBlank="1" showErrorMessage="1" errorTitle="Ошибка" error="Допускается ввод только неотрицательных целых чисел!" sqref="AI378">
      <formula1>0</formula1>
      <formula2>9.99999999999999E+23</formula2>
    </dataValidation>
    <dataValidation type="whole" allowBlank="1" showErrorMessage="1" errorTitle="Ошибка" error="Допускается ввод только неотрицательных целых чисел!" sqref="AF378">
      <formula1>0</formula1>
      <formula2>9.99999999999999E+23</formula2>
    </dataValidation>
    <dataValidation type="textLength" operator="lessThanOrEqual" allowBlank="1" showInputMessage="1" showErrorMessage="1" errorTitle="Ошибка" error="Допускается ввод не более 900 символов!" sqref="K3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8">
      <formula1>"a"</formula1>
    </dataValidation>
    <dataValidation type="whole" allowBlank="1" showErrorMessage="1" errorTitle="Ошибка" error="Допускается ввод только неотрицательных целых чисел!" sqref="AI377">
      <formula1>0</formula1>
      <formula2>9.99999999999999E+23</formula2>
    </dataValidation>
    <dataValidation type="whole" allowBlank="1" showErrorMessage="1" errorTitle="Ошибка" error="Допускается ввод только неотрицательных целых чисел!" sqref="AF377">
      <formula1>0</formula1>
      <formula2>9.99999999999999E+23</formula2>
    </dataValidation>
    <dataValidation type="textLength" operator="lessThanOrEqual" allowBlank="1" showInputMessage="1" showErrorMessage="1" errorTitle="Ошибка" error="Допускается ввод не более 900 символов!" sqref="M377">
      <formula1>900</formula1>
    </dataValidation>
    <dataValidation type="textLength" operator="lessThanOrEqual" allowBlank="1" showInputMessage="1" showErrorMessage="1" errorTitle="Ошибка" error="Допускается ввод не более 900 символов!" sqref="K3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7">
      <formula1>"a"</formula1>
    </dataValidation>
    <dataValidation type="whole" allowBlank="1" showErrorMessage="1" errorTitle="Ошибка" error="Допускается ввод только неотрицательных целых чисел!" sqref="AI374">
      <formula1>0</formula1>
      <formula2>9.99999999999999E+23</formula2>
    </dataValidation>
    <dataValidation type="whole" allowBlank="1" showErrorMessage="1" errorTitle="Ошибка" error="Допускается ввод только неотрицательных целых чисел!" sqref="AF374">
      <formula1>0</formula1>
      <formula2>9.99999999999999E+23</formula2>
    </dataValidation>
    <dataValidation type="decimal" allowBlank="1" showErrorMessage="1" errorTitle="Ошибка" error="Допускается ввод только неотрицательных чисел!" sqref="AE374">
      <formula1>0</formula1>
      <formula2>9.99999999999999E+23</formula2>
    </dataValidation>
    <dataValidation type="decimal" allowBlank="1" showErrorMessage="1" errorTitle="Ошибка" error="Допускается ввод только неотрицательных чисел!" sqref="AC374">
      <formula1>0</formula1>
      <formula2>9.99999999999999E+23</formula2>
    </dataValidation>
    <dataValidation type="textLength" operator="lessThanOrEqual" allowBlank="1" showInputMessage="1" showErrorMessage="1" errorTitle="Ошибка" error="Допускается ввод не более 900 символов!" sqref="K3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4">
      <formula1>"a"</formula1>
    </dataValidation>
    <dataValidation type="whole" allowBlank="1" showErrorMessage="1" errorTitle="Ошибка" error="Допускается ввод только неотрицательных целых чисел!" sqref="AI376">
      <formula1>0</formula1>
      <formula2>9.99999999999999E+23</formula2>
    </dataValidation>
    <dataValidation type="whole" allowBlank="1" showErrorMessage="1" errorTitle="Ошибка" error="Допускается ввод только неотрицательных целых чисел!" sqref="AF376">
      <formula1>0</formula1>
      <formula2>9.99999999999999E+23</formula2>
    </dataValidation>
    <dataValidation type="whole" allowBlank="1" showErrorMessage="1" errorTitle="Ошибка" error="Допускается ввод только неотрицательных целых чисел!" sqref="AI375">
      <formula1>0</formula1>
      <formula2>9.99999999999999E+23</formula2>
    </dataValidation>
    <dataValidation type="whole" allowBlank="1" showErrorMessage="1" errorTitle="Ошибка" error="Допускается ввод только неотрицательных целых чисел!" sqref="AF375">
      <formula1>0</formula1>
      <formula2>9.99999999999999E+23</formula2>
    </dataValidation>
    <dataValidation type="textLength" operator="lessThanOrEqual" allowBlank="1" showInputMessage="1" showErrorMessage="1" errorTitle="Ошибка" error="Допускается ввод не более 900 символов!" sqref="K3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5">
      <formula1>"a"</formula1>
    </dataValidation>
    <dataValidation type="whole" allowBlank="1" showErrorMessage="1" errorTitle="Ошибка" error="Допускается ввод только неотрицательных целых чисел!" sqref="AI373">
      <formula1>0</formula1>
      <formula2>9.99999999999999E+23</formula2>
    </dataValidation>
    <dataValidation type="whole" allowBlank="1" showErrorMessage="1" errorTitle="Ошибка" error="Допускается ввод только неотрицательных целых чисел!" sqref="AF373">
      <formula1>0</formula1>
      <formula2>9.99999999999999E+23</formula2>
    </dataValidation>
    <dataValidation type="decimal" allowBlank="1" showErrorMessage="1" errorTitle="Ошибка" error="Допускается ввод только неотрицательных чисел!" sqref="AE373">
      <formula1>0</formula1>
      <formula2>9.99999999999999E+23</formula2>
    </dataValidation>
    <dataValidation type="decimal" allowBlank="1" showErrorMessage="1" errorTitle="Ошибка" error="Допускается ввод только неотрицательных чисел!" sqref="AC373">
      <formula1>0</formula1>
      <formula2>9.99999999999999E+23</formula2>
    </dataValidation>
    <dataValidation type="textLength" operator="lessThanOrEqual" allowBlank="1" showInputMessage="1" showErrorMessage="1" errorTitle="Ошибка" error="Допускается ввод не более 900 символов!" sqref="K3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3">
      <formula1>"a"</formula1>
    </dataValidation>
    <dataValidation type="whole" allowBlank="1" showErrorMessage="1" errorTitle="Ошибка" error="Допускается ввод только неотрицательных целых чисел!" sqref="AI372">
      <formula1>0</formula1>
      <formula2>9.99999999999999E+23</formula2>
    </dataValidation>
    <dataValidation type="whole" allowBlank="1" showErrorMessage="1" errorTitle="Ошибка" error="Допускается ввод только неотрицательных целых чисел!" sqref="AF372">
      <formula1>0</formula1>
      <formula2>9.99999999999999E+23</formula2>
    </dataValidation>
    <dataValidation type="textLength" operator="lessThanOrEqual" allowBlank="1" showInputMessage="1" showErrorMessage="1" errorTitle="Ошибка" error="Допускается ввод не более 900 символов!" sqref="K3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2">
      <formula1>"a"</formula1>
    </dataValidation>
    <dataValidation type="whole" allowBlank="1" showErrorMessage="1" errorTitle="Ошибка" error="Допускается ввод только неотрицательных целых чисел!" sqref="AI371">
      <formula1>0</formula1>
      <formula2>9.99999999999999E+23</formula2>
    </dataValidation>
    <dataValidation type="whole" allowBlank="1" showErrorMessage="1" errorTitle="Ошибка" error="Допускается ввод только неотрицательных целых чисел!" sqref="AF371">
      <formula1>0</formula1>
      <formula2>9.99999999999999E+23</formula2>
    </dataValidation>
    <dataValidation type="textLength" operator="lessThanOrEqual" allowBlank="1" showInputMessage="1" showErrorMessage="1" errorTitle="Ошибка" error="Допускается ввод не более 900 символов!" sqref="M371">
      <formula1>900</formula1>
    </dataValidation>
    <dataValidation type="textLength" operator="lessThanOrEqual" allowBlank="1" showInputMessage="1" showErrorMessage="1" errorTitle="Ошибка" error="Допускается ввод не более 900 символов!" sqref="K3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1">
      <formula1>"a"</formula1>
    </dataValidation>
    <dataValidation type="whole" allowBlank="1" showErrorMessage="1" errorTitle="Ошибка" error="Допускается ввод только неотрицательных целых чисел!" sqref="AI368">
      <formula1>0</formula1>
      <formula2>9.99999999999999E+23</formula2>
    </dataValidation>
    <dataValidation type="whole" allowBlank="1" showErrorMessage="1" errorTitle="Ошибка" error="Допускается ввод только неотрицательных целых чисел!" sqref="AF368">
      <formula1>0</formula1>
      <formula2>9.99999999999999E+23</formula2>
    </dataValidation>
    <dataValidation type="decimal" allowBlank="1" showErrorMessage="1" errorTitle="Ошибка" error="Допускается ввод только неотрицательных чисел!" sqref="AE368">
      <formula1>0</formula1>
      <formula2>9.99999999999999E+23</formula2>
    </dataValidation>
    <dataValidation type="decimal" allowBlank="1" showErrorMessage="1" errorTitle="Ошибка" error="Допускается ввод только неотрицательных чисел!" sqref="AC368">
      <formula1>0</formula1>
      <formula2>9.99999999999999E+23</formula2>
    </dataValidation>
    <dataValidation type="textLength" operator="lessThanOrEqual" allowBlank="1" showInputMessage="1" showErrorMessage="1" errorTitle="Ошибка" error="Допускается ввод не более 900 символов!" sqref="K3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8">
      <formula1>"a"</formula1>
    </dataValidation>
    <dataValidation type="whole" allowBlank="1" showErrorMessage="1" errorTitle="Ошибка" error="Допускается ввод только неотрицательных целых чисел!" sqref="AI370">
      <formula1>0</formula1>
      <formula2>9.99999999999999E+23</formula2>
    </dataValidation>
    <dataValidation type="whole" allowBlank="1" showErrorMessage="1" errorTitle="Ошибка" error="Допускается ввод только неотрицательных целых чисел!" sqref="AF370">
      <formula1>0</formula1>
      <formula2>9.99999999999999E+23</formula2>
    </dataValidation>
    <dataValidation type="whole" allowBlank="1" showErrorMessage="1" errorTitle="Ошибка" error="Допускается ввод только неотрицательных целых чисел!" sqref="AI369">
      <formula1>0</formula1>
      <formula2>9.99999999999999E+23</formula2>
    </dataValidation>
    <dataValidation type="whole" allowBlank="1" showErrorMessage="1" errorTitle="Ошибка" error="Допускается ввод только неотрицательных целых чисел!" sqref="AF369">
      <formula1>0</formula1>
      <formula2>9.99999999999999E+23</formula2>
    </dataValidation>
    <dataValidation type="textLength" operator="lessThanOrEqual" allowBlank="1" showInputMessage="1" showErrorMessage="1" errorTitle="Ошибка" error="Допускается ввод не более 900 символов!" sqref="K3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9">
      <formula1>"a"</formula1>
    </dataValidation>
    <dataValidation type="whole" allowBlank="1" showErrorMessage="1" errorTitle="Ошибка" error="Допускается ввод только неотрицательных целых чисел!" sqref="AI367">
      <formula1>0</formula1>
      <formula2>9.99999999999999E+23</formula2>
    </dataValidation>
    <dataValidation type="whole" allowBlank="1" showErrorMessage="1" errorTitle="Ошибка" error="Допускается ввод только неотрицательных целых чисел!" sqref="AF367">
      <formula1>0</formula1>
      <formula2>9.99999999999999E+23</formula2>
    </dataValidation>
    <dataValidation type="decimal" allowBlank="1" showErrorMessage="1" errorTitle="Ошибка" error="Допускается ввод только неотрицательных чисел!" sqref="AE367">
      <formula1>0</formula1>
      <formula2>9.99999999999999E+23</formula2>
    </dataValidation>
    <dataValidation type="decimal" allowBlank="1" showErrorMessage="1" errorTitle="Ошибка" error="Допускается ввод только неотрицательных чисел!" sqref="AC367">
      <formula1>0</formula1>
      <formula2>9.99999999999999E+23</formula2>
    </dataValidation>
    <dataValidation type="textLength" operator="lessThanOrEqual" allowBlank="1" showInputMessage="1" showErrorMessage="1" errorTitle="Ошибка" error="Допускается ввод не более 900 символов!" sqref="K3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7">
      <formula1>"a"</formula1>
    </dataValidation>
    <dataValidation type="whole" allowBlank="1" showErrorMessage="1" errorTitle="Ошибка" error="Допускается ввод только неотрицательных целых чисел!" sqref="AI366">
      <formula1>0</formula1>
      <formula2>9.99999999999999E+23</formula2>
    </dataValidation>
    <dataValidation type="whole" allowBlank="1" showErrorMessage="1" errorTitle="Ошибка" error="Допускается ввод только неотрицательных целых чисел!" sqref="AF366">
      <formula1>0</formula1>
      <formula2>9.99999999999999E+23</formula2>
    </dataValidation>
    <dataValidation type="textLength" operator="lessThanOrEqual" allowBlank="1" showInputMessage="1" showErrorMessage="1" errorTitle="Ошибка" error="Допускается ввод не более 900 символов!" sqref="K3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6">
      <formula1>"a"</formula1>
    </dataValidation>
    <dataValidation type="whole" allowBlank="1" showErrorMessage="1" errorTitle="Ошибка" error="Допускается ввод только неотрицательных целых чисел!" sqref="AI365">
      <formula1>0</formula1>
      <formula2>9.99999999999999E+23</formula2>
    </dataValidation>
    <dataValidation type="whole" allowBlank="1" showErrorMessage="1" errorTitle="Ошибка" error="Допускается ввод только неотрицательных целых чисел!" sqref="AF365">
      <formula1>0</formula1>
      <formula2>9.99999999999999E+23</formula2>
    </dataValidation>
    <dataValidation type="textLength" operator="lessThanOrEqual" allowBlank="1" showInputMessage="1" showErrorMessage="1" errorTitle="Ошибка" error="Допускается ввод не более 900 символов!" sqref="M365">
      <formula1>900</formula1>
    </dataValidation>
    <dataValidation type="textLength" operator="lessThanOrEqual" allowBlank="1" showInputMessage="1" showErrorMessage="1" errorTitle="Ошибка" error="Допускается ввод не более 900 символов!" sqref="K3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5">
      <formula1>"a"</formula1>
    </dataValidation>
    <dataValidation type="whole" allowBlank="1" showErrorMessage="1" errorTitle="Ошибка" error="Допускается ввод только неотрицательных целых чисел!" sqref="AI362">
      <formula1>0</formula1>
      <formula2>9.99999999999999E+23</formula2>
    </dataValidation>
    <dataValidation type="whole" allowBlank="1" showErrorMessage="1" errorTitle="Ошибка" error="Допускается ввод только неотрицательных целых чисел!" sqref="AF362">
      <formula1>0</formula1>
      <formula2>9.99999999999999E+23</formula2>
    </dataValidation>
    <dataValidation type="decimal" allowBlank="1" showErrorMessage="1" errorTitle="Ошибка" error="Допускается ввод только неотрицательных чисел!" sqref="AE362">
      <formula1>0</formula1>
      <formula2>9.99999999999999E+23</formula2>
    </dataValidation>
    <dataValidation type="decimal" allowBlank="1" showErrorMessage="1" errorTitle="Ошибка" error="Допускается ввод только неотрицательных чисел!" sqref="AC362">
      <formula1>0</formula1>
      <formula2>9.99999999999999E+23</formula2>
    </dataValidation>
    <dataValidation type="textLength" operator="lessThanOrEqual" allowBlank="1" showInputMessage="1" showErrorMessage="1" errorTitle="Ошибка" error="Допускается ввод не более 900 символов!" sqref="K3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2">
      <formula1>"a"</formula1>
    </dataValidation>
    <dataValidation type="whole" allowBlank="1" showErrorMessage="1" errorTitle="Ошибка" error="Допускается ввод только неотрицательных целых чисел!" sqref="AI364">
      <formula1>0</formula1>
      <formula2>9.99999999999999E+23</formula2>
    </dataValidation>
    <dataValidation type="whole" allowBlank="1" showErrorMessage="1" errorTitle="Ошибка" error="Допускается ввод только неотрицательных целых чисел!" sqref="AF364">
      <formula1>0</formula1>
      <formula2>9.99999999999999E+23</formula2>
    </dataValidation>
    <dataValidation type="whole" allowBlank="1" showErrorMessage="1" errorTitle="Ошибка" error="Допускается ввод только неотрицательных целых чисел!" sqref="AI363">
      <formula1>0</formula1>
      <formula2>9.99999999999999E+23</formula2>
    </dataValidation>
    <dataValidation type="whole" allowBlank="1" showErrorMessage="1" errorTitle="Ошибка" error="Допускается ввод только неотрицательных целых чисел!" sqref="AF363">
      <formula1>0</formula1>
      <formula2>9.99999999999999E+23</formula2>
    </dataValidation>
    <dataValidation type="textLength" operator="lessThanOrEqual" allowBlank="1" showInputMessage="1" showErrorMessage="1" errorTitle="Ошибка" error="Допускается ввод не более 900 символов!" sqref="K3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3">
      <formula1>"a"</formula1>
    </dataValidation>
    <dataValidation type="whole" allowBlank="1" showErrorMessage="1" errorTitle="Ошибка" error="Допускается ввод только неотрицательных целых чисел!" sqref="AI361">
      <formula1>0</formula1>
      <formula2>9.99999999999999E+23</formula2>
    </dataValidation>
    <dataValidation type="whole" allowBlank="1" showErrorMessage="1" errorTitle="Ошибка" error="Допускается ввод только неотрицательных целых чисел!" sqref="AF361">
      <formula1>0</formula1>
      <formula2>9.99999999999999E+23</formula2>
    </dataValidation>
    <dataValidation type="decimal" allowBlank="1" showErrorMessage="1" errorTitle="Ошибка" error="Допускается ввод только неотрицательных чисел!" sqref="AE361">
      <formula1>0</formula1>
      <formula2>9.99999999999999E+23</formula2>
    </dataValidation>
    <dataValidation type="decimal" allowBlank="1" showErrorMessage="1" errorTitle="Ошибка" error="Допускается ввод только неотрицательных чисел!" sqref="AC361">
      <formula1>0</formula1>
      <formula2>9.99999999999999E+23</formula2>
    </dataValidation>
    <dataValidation type="textLength" operator="lessThanOrEqual" allowBlank="1" showInputMessage="1" showErrorMessage="1" errorTitle="Ошибка" error="Допускается ввод не более 900 символов!" sqref="K3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1">
      <formula1>"a"</formula1>
    </dataValidation>
    <dataValidation type="whole" allowBlank="1" showErrorMessage="1" errorTitle="Ошибка" error="Допускается ввод только неотрицательных целых чисел!" sqref="AI360">
      <formula1>0</formula1>
      <formula2>9.99999999999999E+23</formula2>
    </dataValidation>
    <dataValidation type="whole" allowBlank="1" showErrorMessage="1" errorTitle="Ошибка" error="Допускается ввод только неотрицательных целых чисел!" sqref="AF360">
      <formula1>0</formula1>
      <formula2>9.99999999999999E+23</formula2>
    </dataValidation>
    <dataValidation type="textLength" operator="lessThanOrEqual" allowBlank="1" showInputMessage="1" showErrorMessage="1" errorTitle="Ошибка" error="Допускается ввод не более 900 символов!" sqref="K3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0">
      <formula1>"a"</formula1>
    </dataValidation>
    <dataValidation type="whole" allowBlank="1" showErrorMessage="1" errorTitle="Ошибка" error="Допускается ввод только неотрицательных целых чисел!" sqref="AI359">
      <formula1>0</formula1>
      <formula2>9.99999999999999E+23</formula2>
    </dataValidation>
    <dataValidation type="whole" allowBlank="1" showErrorMessage="1" errorTitle="Ошибка" error="Допускается ввод только неотрицательных целых чисел!" sqref="AF359">
      <formula1>0</formula1>
      <formula2>9.99999999999999E+23</formula2>
    </dataValidation>
    <dataValidation type="textLength" operator="lessThanOrEqual" allowBlank="1" showInputMessage="1" showErrorMessage="1" errorTitle="Ошибка" error="Допускается ввод не более 900 символов!" sqref="M359">
      <formula1>900</formula1>
    </dataValidation>
    <dataValidation type="textLength" operator="lessThanOrEqual" allowBlank="1" showInputMessage="1" showErrorMessage="1" errorTitle="Ошибка" error="Допускается ввод не более 900 символов!" sqref="K3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9">
      <formula1>"a"</formula1>
    </dataValidation>
    <dataValidation type="whole" allowBlank="1" showErrorMessage="1" errorTitle="Ошибка" error="Допускается ввод только неотрицательных целых чисел!" sqref="AI356">
      <formula1>0</formula1>
      <formula2>9.99999999999999E+23</formula2>
    </dataValidation>
    <dataValidation type="whole" allowBlank="1" showErrorMessage="1" errorTitle="Ошибка" error="Допускается ввод только неотрицательных целых чисел!" sqref="AF356">
      <formula1>0</formula1>
      <formula2>9.99999999999999E+23</formula2>
    </dataValidation>
    <dataValidation type="decimal" allowBlank="1" showErrorMessage="1" errorTitle="Ошибка" error="Допускается ввод только неотрицательных чисел!" sqref="AE356">
      <formula1>0</formula1>
      <formula2>9.99999999999999E+23</formula2>
    </dataValidation>
    <dataValidation type="decimal" allowBlank="1" showErrorMessage="1" errorTitle="Ошибка" error="Допускается ввод только неотрицательных чисел!" sqref="AC356">
      <formula1>0</formula1>
      <formula2>9.99999999999999E+23</formula2>
    </dataValidation>
    <dataValidation type="textLength" operator="lessThanOrEqual" allowBlank="1" showInputMessage="1" showErrorMessage="1" errorTitle="Ошибка" error="Допускается ввод не более 900 символов!" sqref="K3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6">
      <formula1>"a"</formula1>
    </dataValidation>
    <dataValidation type="whole" allowBlank="1" showErrorMessage="1" errorTitle="Ошибка" error="Допускается ввод только неотрицательных целых чисел!" sqref="AI358">
      <formula1>0</formula1>
      <formula2>9.99999999999999E+23</formula2>
    </dataValidation>
    <dataValidation type="whole" allowBlank="1" showErrorMessage="1" errorTitle="Ошибка" error="Допускается ввод только неотрицательных целых чисел!" sqref="AF358">
      <formula1>0</formula1>
      <formula2>9.99999999999999E+23</formula2>
    </dataValidation>
    <dataValidation type="whole" allowBlank="1" showErrorMessage="1" errorTitle="Ошибка" error="Допускается ввод только неотрицательных целых чисел!" sqref="AI357">
      <formula1>0</formula1>
      <formula2>9.99999999999999E+23</formula2>
    </dataValidation>
    <dataValidation type="whole" allowBlank="1" showErrorMessage="1" errorTitle="Ошибка" error="Допускается ввод только неотрицательных целых чисел!" sqref="AF357">
      <formula1>0</formula1>
      <formula2>9.99999999999999E+23</formula2>
    </dataValidation>
    <dataValidation type="textLength" operator="lessThanOrEqual" allowBlank="1" showInputMessage="1" showErrorMessage="1" errorTitle="Ошибка" error="Допускается ввод не более 900 символов!" sqref="K3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7">
      <formula1>"a"</formula1>
    </dataValidation>
    <dataValidation type="whole" allowBlank="1" showErrorMessage="1" errorTitle="Ошибка" error="Допускается ввод только неотрицательных целых чисел!" sqref="AI355">
      <formula1>0</formula1>
      <formula2>9.99999999999999E+23</formula2>
    </dataValidation>
    <dataValidation type="whole" allowBlank="1" showErrorMessage="1" errorTitle="Ошибка" error="Допускается ввод только неотрицательных целых чисел!" sqref="AF355">
      <formula1>0</formula1>
      <formula2>9.99999999999999E+23</formula2>
    </dataValidation>
    <dataValidation type="decimal" allowBlank="1" showErrorMessage="1" errorTitle="Ошибка" error="Допускается ввод только неотрицательных чисел!" sqref="AE355">
      <formula1>0</formula1>
      <formula2>9.99999999999999E+23</formula2>
    </dataValidation>
    <dataValidation type="decimal" allowBlank="1" showErrorMessage="1" errorTitle="Ошибка" error="Допускается ввод только неотрицательных чисел!" sqref="AC355">
      <formula1>0</formula1>
      <formula2>9.99999999999999E+23</formula2>
    </dataValidation>
    <dataValidation type="textLength" operator="lessThanOrEqual" allowBlank="1" showInputMessage="1" showErrorMessage="1" errorTitle="Ошибка" error="Допускается ввод не более 900 символов!" sqref="K3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5">
      <formula1>"a"</formula1>
    </dataValidation>
    <dataValidation type="whole" allowBlank="1" showErrorMessage="1" errorTitle="Ошибка" error="Допускается ввод только неотрицательных целых чисел!" sqref="AI354">
      <formula1>0</formula1>
      <formula2>9.99999999999999E+23</formula2>
    </dataValidation>
    <dataValidation type="whole" allowBlank="1" showErrorMessage="1" errorTitle="Ошибка" error="Допускается ввод только неотрицательных целых чисел!" sqref="AF354">
      <formula1>0</formula1>
      <formula2>9.99999999999999E+23</formula2>
    </dataValidation>
    <dataValidation type="textLength" operator="lessThanOrEqual" allowBlank="1" showInputMessage="1" showErrorMessage="1" errorTitle="Ошибка" error="Допускается ввод не более 900 символов!" sqref="K3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4">
      <formula1>"a"</formula1>
    </dataValidation>
    <dataValidation type="whole" allowBlank="1" showErrorMessage="1" errorTitle="Ошибка" error="Допускается ввод только неотрицательных целых чисел!" sqref="AI353">
      <formula1>0</formula1>
      <formula2>9.99999999999999E+23</formula2>
    </dataValidation>
    <dataValidation type="whole" allowBlank="1" showErrorMessage="1" errorTitle="Ошибка" error="Допускается ввод только неотрицательных целых чисел!" sqref="AF353">
      <formula1>0</formula1>
      <formula2>9.99999999999999E+23</formula2>
    </dataValidation>
    <dataValidation type="textLength" operator="lessThanOrEqual" allowBlank="1" showInputMessage="1" showErrorMessage="1" errorTitle="Ошибка" error="Допускается ввод не более 900 символов!" sqref="M353">
      <formula1>900</formula1>
    </dataValidation>
    <dataValidation type="textLength" operator="lessThanOrEqual" allowBlank="1" showInputMessage="1" showErrorMessage="1" errorTitle="Ошибка" error="Допускается ввод не более 900 символов!" sqref="K3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3">
      <formula1>"a"</formula1>
    </dataValidation>
    <dataValidation type="whole" allowBlank="1" showErrorMessage="1" errorTitle="Ошибка" error="Допускается ввод только неотрицательных целых чисел!" sqref="AI352">
      <formula1>0</formula1>
      <formula2>9.99999999999999E+23</formula2>
    </dataValidation>
    <dataValidation type="whole" allowBlank="1" showErrorMessage="1" errorTitle="Ошибка" error="Допускается ввод только неотрицательных целых чисел!" sqref="AF352">
      <formula1>0</formula1>
      <formula2>9.99999999999999E+23</formula2>
    </dataValidation>
    <dataValidation type="whole" allowBlank="1" showErrorMessage="1" errorTitle="Ошибка" error="Допускается ввод только неотрицательных целых чисел!" sqref="AI351">
      <formula1>0</formula1>
      <formula2>9.99999999999999E+23</formula2>
    </dataValidation>
    <dataValidation type="whole" allowBlank="1" showErrorMessage="1" errorTitle="Ошибка" error="Допускается ввод только неотрицательных целых чисел!" sqref="AF351">
      <formula1>0</formula1>
      <formula2>9.99999999999999E+23</formula2>
    </dataValidation>
    <dataValidation type="textLength" operator="lessThanOrEqual" allowBlank="1" showInputMessage="1" showErrorMessage="1" errorTitle="Ошибка" error="Допускается ввод не более 900 символов!" sqref="K3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1">
      <formula1>"a"</formula1>
    </dataValidation>
    <dataValidation type="whole" allowBlank="1" showErrorMessage="1" errorTitle="Ошибка" error="Допускается ввод только неотрицательных целых чисел!" sqref="AI350">
      <formula1>0</formula1>
      <formula2>9.99999999999999E+23</formula2>
    </dataValidation>
    <dataValidation type="whole" allowBlank="1" showErrorMessage="1" errorTitle="Ошибка" error="Допускается ввод только неотрицательных целых чисел!" sqref="AF350">
      <formula1>0</formula1>
      <formula2>9.99999999999999E+23</formula2>
    </dataValidation>
    <dataValidation type="decimal" allowBlank="1" showErrorMessage="1" errorTitle="Ошибка" error="Допускается ввод только неотрицательных чисел!" sqref="AE350">
      <formula1>0</formula1>
      <formula2>9.99999999999999E+23</formula2>
    </dataValidation>
    <dataValidation type="decimal" allowBlank="1" showErrorMessage="1" errorTitle="Ошибка" error="Допускается ввод только неотрицательных чисел!" sqref="AC350">
      <formula1>0</formula1>
      <formula2>9.99999999999999E+23</formula2>
    </dataValidation>
    <dataValidation type="textLength" operator="lessThanOrEqual" allowBlank="1" showInputMessage="1" showErrorMessage="1" errorTitle="Ошибка" error="Допускается ввод не более 900 символов!" sqref="K3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0">
      <formula1>"a"</formula1>
    </dataValidation>
    <dataValidation type="whole" allowBlank="1" showErrorMessage="1" errorTitle="Ошибка" error="Допускается ввод только неотрицательных целых чисел!" sqref="AI349">
      <formula1>0</formula1>
      <formula2>9.99999999999999E+23</formula2>
    </dataValidation>
    <dataValidation type="whole" allowBlank="1" showErrorMessage="1" errorTitle="Ошибка" error="Допускается ввод только неотрицательных целых чисел!" sqref="AF349">
      <formula1>0</formula1>
      <formula2>9.99999999999999E+23</formula2>
    </dataValidation>
    <dataValidation type="textLength" operator="lessThanOrEqual" allowBlank="1" showInputMessage="1" showErrorMessage="1" errorTitle="Ошибка" error="Допускается ввод не более 900 символов!" sqref="K3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9">
      <formula1>"a"</formula1>
    </dataValidation>
    <dataValidation type="whole" allowBlank="1" showErrorMessage="1" errorTitle="Ошибка" error="Допускается ввод только неотрицательных целых чисел!" sqref="AI348">
      <formula1>0</formula1>
      <formula2>9.99999999999999E+23</formula2>
    </dataValidation>
    <dataValidation type="whole" allowBlank="1" showErrorMessage="1" errorTitle="Ошибка" error="Допускается ввод только неотрицательных целых чисел!" sqref="AF348">
      <formula1>0</formula1>
      <formula2>9.99999999999999E+23</formula2>
    </dataValidation>
    <dataValidation type="textLength" operator="lessThanOrEqual" allowBlank="1" showInputMessage="1" showErrorMessage="1" errorTitle="Ошибка" error="Допускается ввод не более 900 символов!" sqref="M348">
      <formula1>900</formula1>
    </dataValidation>
    <dataValidation type="textLength" operator="lessThanOrEqual" allowBlank="1" showInputMessage="1" showErrorMessage="1" errorTitle="Ошибка" error="Допускается ввод не более 900 символов!" sqref="K3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8">
      <formula1>"a"</formula1>
    </dataValidation>
    <dataValidation type="whole" allowBlank="1" showErrorMessage="1" errorTitle="Ошибка" error="Допускается ввод только неотрицательных целых чисел!" sqref="AI347">
      <formula1>0</formula1>
      <formula2>9.99999999999999E+23</formula2>
    </dataValidation>
    <dataValidation type="whole" allowBlank="1" showErrorMessage="1" errorTitle="Ошибка" error="Допускается ввод только неотрицательных целых чисел!" sqref="AF347">
      <formula1>0</formula1>
      <formula2>9.99999999999999E+23</formula2>
    </dataValidation>
    <dataValidation type="whole" allowBlank="1" showErrorMessage="1" errorTitle="Ошибка" error="Допускается ввод только неотрицательных целых чисел!" sqref="AI346">
      <formula1>0</formula1>
      <formula2>9.99999999999999E+23</formula2>
    </dataValidation>
    <dataValidation type="whole" allowBlank="1" showErrorMessage="1" errorTitle="Ошибка" error="Допускается ввод только неотрицательных целых чисел!" sqref="AF346">
      <formula1>0</formula1>
      <formula2>9.99999999999999E+23</formula2>
    </dataValidation>
    <dataValidation type="textLength" operator="lessThanOrEqual" allowBlank="1" showInputMessage="1" showErrorMessage="1" errorTitle="Ошибка" error="Допускается ввод не более 900 символов!" sqref="K3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6">
      <formula1>"a"</formula1>
    </dataValidation>
    <dataValidation type="whole" allowBlank="1" showErrorMessage="1" errorTitle="Ошибка" error="Допускается ввод только неотрицательных целых чисел!" sqref="AI345">
      <formula1>0</formula1>
      <formula2>9.99999999999999E+23</formula2>
    </dataValidation>
    <dataValidation type="whole" allowBlank="1" showErrorMessage="1" errorTitle="Ошибка" error="Допускается ввод только неотрицательных целых чисел!" sqref="AF345">
      <formula1>0</formula1>
      <formula2>9.99999999999999E+23</formula2>
    </dataValidation>
    <dataValidation type="decimal" allowBlank="1" showErrorMessage="1" errorTitle="Ошибка" error="Допускается ввод только неотрицательных чисел!" sqref="AE345">
      <formula1>0</formula1>
      <formula2>9.99999999999999E+23</formula2>
    </dataValidation>
    <dataValidation type="decimal" allowBlank="1" showErrorMessage="1" errorTitle="Ошибка" error="Допускается ввод только неотрицательных чисел!" sqref="AC345">
      <formula1>0</formula1>
      <formula2>9.99999999999999E+23</formula2>
    </dataValidation>
    <dataValidation type="textLength" operator="lessThanOrEqual" allowBlank="1" showInputMessage="1" showErrorMessage="1" errorTitle="Ошибка" error="Допускается ввод не более 900 символов!" sqref="K3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5">
      <formula1>"a"</formula1>
    </dataValidation>
    <dataValidation type="whole" allowBlank="1" showErrorMessage="1" errorTitle="Ошибка" error="Допускается ввод только неотрицательных целых чисел!" sqref="AI344">
      <formula1>0</formula1>
      <formula2>9.99999999999999E+23</formula2>
    </dataValidation>
    <dataValidation type="whole" allowBlank="1" showErrorMessage="1" errorTitle="Ошибка" error="Допускается ввод только неотрицательных целых чисел!" sqref="AF344">
      <formula1>0</formula1>
      <formula2>9.99999999999999E+23</formula2>
    </dataValidation>
    <dataValidation type="textLength" operator="lessThanOrEqual" allowBlank="1" showInputMessage="1" showErrorMessage="1" errorTitle="Ошибка" error="Допускается ввод не более 900 символов!" sqref="K3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4">
      <formula1>"a"</formula1>
    </dataValidation>
    <dataValidation type="whole" allowBlank="1" showErrorMessage="1" errorTitle="Ошибка" error="Допускается ввод только неотрицательных целых чисел!" sqref="AI343">
      <formula1>0</formula1>
      <formula2>9.99999999999999E+23</formula2>
    </dataValidation>
    <dataValidation type="whole" allowBlank="1" showErrorMessage="1" errorTitle="Ошибка" error="Допускается ввод только неотрицательных целых чисел!" sqref="AF343">
      <formula1>0</formula1>
      <formula2>9.99999999999999E+23</formula2>
    </dataValidation>
    <dataValidation type="textLength" operator="lessThanOrEqual" allowBlank="1" showInputMessage="1" showErrorMessage="1" errorTitle="Ошибка" error="Допускается ввод не более 900 символов!" sqref="M343">
      <formula1>900</formula1>
    </dataValidation>
    <dataValidation type="textLength" operator="lessThanOrEqual" allowBlank="1" showInputMessage="1" showErrorMessage="1" errorTitle="Ошибка" error="Допускается ввод не более 900 символов!" sqref="K3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3">
      <formula1>"a"</formula1>
    </dataValidation>
    <dataValidation type="whole" allowBlank="1" showErrorMessage="1" errorTitle="Ошибка" error="Допускается ввод только неотрицательных целых чисел!" sqref="AI342">
      <formula1>0</formula1>
      <formula2>9.99999999999999E+23</formula2>
    </dataValidation>
    <dataValidation type="whole" allowBlank="1" showErrorMessage="1" errorTitle="Ошибка" error="Допускается ввод только неотрицательных целых чисел!" sqref="AF342">
      <formula1>0</formula1>
      <formula2>9.99999999999999E+23</formula2>
    </dataValidation>
    <dataValidation type="whole" allowBlank="1" showErrorMessage="1" errorTitle="Ошибка" error="Допускается ввод только неотрицательных целых чисел!" sqref="AI341">
      <formula1>0</formula1>
      <formula2>9.99999999999999E+23</formula2>
    </dataValidation>
    <dataValidation type="whole" allowBlank="1" showErrorMessage="1" errorTitle="Ошибка" error="Допускается ввод только неотрицательных целых чисел!" sqref="AF341">
      <formula1>0</formula1>
      <formula2>9.99999999999999E+23</formula2>
    </dataValidation>
    <dataValidation type="textLength" operator="lessThanOrEqual" allowBlank="1" showInputMessage="1" showErrorMessage="1" errorTitle="Ошибка" error="Допускается ввод не более 900 символов!" sqref="K3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1">
      <formula1>"a"</formula1>
    </dataValidation>
    <dataValidation type="whole" allowBlank="1" showErrorMessage="1" errorTitle="Ошибка" error="Допускается ввод только неотрицательных целых чисел!" sqref="AI340">
      <formula1>0</formula1>
      <formula2>9.99999999999999E+23</formula2>
    </dataValidation>
    <dataValidation type="whole" allowBlank="1" showErrorMessage="1" errorTitle="Ошибка" error="Допускается ввод только неотрицательных целых чисел!" sqref="AF340">
      <formula1>0</formula1>
      <formula2>9.99999999999999E+23</formula2>
    </dataValidation>
    <dataValidation type="decimal" allowBlank="1" showErrorMessage="1" errorTitle="Ошибка" error="Допускается ввод только неотрицательных чисел!" sqref="AE340">
      <formula1>0</formula1>
      <formula2>9.99999999999999E+23</formula2>
    </dataValidation>
    <dataValidation type="decimal" allowBlank="1" showErrorMessage="1" errorTitle="Ошибка" error="Допускается ввод только неотрицательных чисел!" sqref="AC340">
      <formula1>0</formula1>
      <formula2>9.99999999999999E+23</formula2>
    </dataValidation>
    <dataValidation type="textLength" operator="lessThanOrEqual" allowBlank="1" showInputMessage="1" showErrorMessage="1" errorTitle="Ошибка" error="Допускается ввод не более 900 символов!" sqref="K3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0">
      <formula1>"a"</formula1>
    </dataValidation>
    <dataValidation type="whole" allowBlank="1" showErrorMessage="1" errorTitle="Ошибка" error="Допускается ввод только неотрицательных целых чисел!" sqref="AI339">
      <formula1>0</formula1>
      <formula2>9.99999999999999E+23</formula2>
    </dataValidation>
    <dataValidation type="whole" allowBlank="1" showErrorMessage="1" errorTitle="Ошибка" error="Допускается ввод только неотрицательных целых чисел!" sqref="AF339">
      <formula1>0</formula1>
      <formula2>9.99999999999999E+23</formula2>
    </dataValidation>
    <dataValidation type="textLength" operator="lessThanOrEqual" allowBlank="1" showInputMessage="1" showErrorMessage="1" errorTitle="Ошибка" error="Допускается ввод не более 900 символов!" sqref="K3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9">
      <formula1>"a"</formula1>
    </dataValidation>
    <dataValidation type="whole" allowBlank="1" showErrorMessage="1" errorTitle="Ошибка" error="Допускается ввод только неотрицательных целых чисел!" sqref="AI338">
      <formula1>0</formula1>
      <formula2>9.99999999999999E+23</formula2>
    </dataValidation>
    <dataValidation type="whole" allowBlank="1" showErrorMessage="1" errorTitle="Ошибка" error="Допускается ввод только неотрицательных целых чисел!" sqref="AF338">
      <formula1>0</formula1>
      <formula2>9.99999999999999E+23</formula2>
    </dataValidation>
    <dataValidation type="textLength" operator="lessThanOrEqual" allowBlank="1" showInputMessage="1" showErrorMessage="1" errorTitle="Ошибка" error="Допускается ввод не более 900 символов!" sqref="M338">
      <formula1>900</formula1>
    </dataValidation>
    <dataValidation type="textLength" operator="lessThanOrEqual" allowBlank="1" showInputMessage="1" showErrorMessage="1" errorTitle="Ошибка" error="Допускается ввод не более 900 символов!" sqref="K3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8">
      <formula1>"a"</formula1>
    </dataValidation>
    <dataValidation type="whole" allowBlank="1" showErrorMessage="1" errorTitle="Ошибка" error="Допускается ввод только неотрицательных целых чисел!" sqref="AI335">
      <formula1>0</formula1>
      <formula2>9.99999999999999E+23</formula2>
    </dataValidation>
    <dataValidation type="whole" allowBlank="1" showErrorMessage="1" errorTitle="Ошибка" error="Допускается ввод только неотрицательных целых чисел!" sqref="AF335">
      <formula1>0</formula1>
      <formula2>9.99999999999999E+23</formula2>
    </dataValidation>
    <dataValidation type="decimal" allowBlank="1" showErrorMessage="1" errorTitle="Ошибка" error="Допускается ввод только неотрицательных чисел!" sqref="AE335">
      <formula1>0</formula1>
      <formula2>9.99999999999999E+23</formula2>
    </dataValidation>
    <dataValidation type="decimal" allowBlank="1" showErrorMessage="1" errorTitle="Ошибка" error="Допускается ввод только неотрицательных чисел!" sqref="AC335">
      <formula1>0</formula1>
      <formula2>9.99999999999999E+23</formula2>
    </dataValidation>
    <dataValidation type="textLength" operator="lessThanOrEqual" allowBlank="1" showInputMessage="1" showErrorMessage="1" errorTitle="Ошибка" error="Допускается ввод не более 900 символов!" sqref="K3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5">
      <formula1>"a"</formula1>
    </dataValidation>
    <dataValidation type="whole" allowBlank="1" showErrorMessage="1" errorTitle="Ошибка" error="Допускается ввод только неотрицательных целых чисел!" sqref="AI337">
      <formula1>0</formula1>
      <formula2>9.99999999999999E+23</formula2>
    </dataValidation>
    <dataValidation type="whole" allowBlank="1" showErrorMessage="1" errorTitle="Ошибка" error="Допускается ввод только неотрицательных целых чисел!" sqref="AF337">
      <formula1>0</formula1>
      <formula2>9.99999999999999E+23</formula2>
    </dataValidation>
    <dataValidation type="whole" allowBlank="1" showErrorMessage="1" errorTitle="Ошибка" error="Допускается ввод только неотрицательных целых чисел!" sqref="AI336">
      <formula1>0</formula1>
      <formula2>9.99999999999999E+23</formula2>
    </dataValidation>
    <dataValidation type="whole" allowBlank="1" showErrorMessage="1" errorTitle="Ошибка" error="Допускается ввод только неотрицательных целых чисел!" sqref="AF336">
      <formula1>0</formula1>
      <formula2>9.99999999999999E+23</formula2>
    </dataValidation>
    <dataValidation type="textLength" operator="lessThanOrEqual" allowBlank="1" showInputMessage="1" showErrorMessage="1" errorTitle="Ошибка" error="Допускается ввод не более 900 символов!" sqref="K3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6">
      <formula1>"a"</formula1>
    </dataValidation>
    <dataValidation type="whole" allowBlank="1" showErrorMessage="1" errorTitle="Ошибка" error="Допускается ввод только неотрицательных целых чисел!" sqref="AI334">
      <formula1>0</formula1>
      <formula2>9.99999999999999E+23</formula2>
    </dataValidation>
    <dataValidation type="whole" allowBlank="1" showErrorMessage="1" errorTitle="Ошибка" error="Допускается ввод только неотрицательных целых чисел!" sqref="AF334">
      <formula1>0</formula1>
      <formula2>9.99999999999999E+23</formula2>
    </dataValidation>
    <dataValidation type="decimal" allowBlank="1" showErrorMessage="1" errorTitle="Ошибка" error="Допускается ввод только неотрицательных чисел!" sqref="AE334">
      <formula1>0</formula1>
      <formula2>9.99999999999999E+23</formula2>
    </dataValidation>
    <dataValidation type="decimal" allowBlank="1" showErrorMessage="1" errorTitle="Ошибка" error="Допускается ввод только неотрицательных чисел!" sqref="AC334">
      <formula1>0</formula1>
      <formula2>9.99999999999999E+23</formula2>
    </dataValidation>
    <dataValidation type="textLength" operator="lessThanOrEqual" allowBlank="1" showInputMessage="1" showErrorMessage="1" errorTitle="Ошибка" error="Допускается ввод не более 900 символов!" sqref="K3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4">
      <formula1>"a"</formula1>
    </dataValidation>
    <dataValidation type="whole" allowBlank="1" showErrorMessage="1" errorTitle="Ошибка" error="Допускается ввод только неотрицательных целых чисел!" sqref="AI333">
      <formula1>0</formula1>
      <formula2>9.99999999999999E+23</formula2>
    </dataValidation>
    <dataValidation type="whole" allowBlank="1" showErrorMessage="1" errorTitle="Ошибка" error="Допускается ввод только неотрицательных целых чисел!" sqref="AF333">
      <formula1>0</formula1>
      <formula2>9.99999999999999E+23</formula2>
    </dataValidation>
    <dataValidation type="textLength" operator="lessThanOrEqual" allowBlank="1" showInputMessage="1" showErrorMessage="1" errorTitle="Ошибка" error="Допускается ввод не более 900 символов!" sqref="K3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3">
      <formula1>"a"</formula1>
    </dataValidation>
    <dataValidation type="whole" allowBlank="1" showErrorMessage="1" errorTitle="Ошибка" error="Допускается ввод только неотрицательных целых чисел!" sqref="AI332">
      <formula1>0</formula1>
      <formula2>9.99999999999999E+23</formula2>
    </dataValidation>
    <dataValidation type="whole" allowBlank="1" showErrorMessage="1" errorTitle="Ошибка" error="Допускается ввод только неотрицательных целых чисел!" sqref="AF332">
      <formula1>0</formula1>
      <formula2>9.99999999999999E+23</formula2>
    </dataValidation>
    <dataValidation type="textLength" operator="lessThanOrEqual" allowBlank="1" showInputMessage="1" showErrorMessage="1" errorTitle="Ошибка" error="Допускается ввод не более 900 символов!" sqref="M332">
      <formula1>900</formula1>
    </dataValidation>
    <dataValidation type="textLength" operator="lessThanOrEqual" allowBlank="1" showInputMessage="1" showErrorMessage="1" errorTitle="Ошибка" error="Допускается ввод не более 900 символов!" sqref="K3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2">
      <formula1>"a"</formula1>
    </dataValidation>
    <dataValidation type="whole" allowBlank="1" showErrorMessage="1" errorTitle="Ошибка" error="Допускается ввод только неотрицательных целых чисел!" sqref="AI329">
      <formula1>0</formula1>
      <formula2>9.99999999999999E+23</formula2>
    </dataValidation>
    <dataValidation type="whole" allowBlank="1" showErrorMessage="1" errorTitle="Ошибка" error="Допускается ввод только неотрицательных целых чисел!" sqref="AF329">
      <formula1>0</formula1>
      <formula2>9.99999999999999E+23</formula2>
    </dataValidation>
    <dataValidation type="decimal" allowBlank="1" showErrorMessage="1" errorTitle="Ошибка" error="Допускается ввод только неотрицательных чисел!" sqref="AE329">
      <formula1>0</formula1>
      <formula2>9.99999999999999E+23</formula2>
    </dataValidation>
    <dataValidation type="decimal" allowBlank="1" showErrorMessage="1" errorTitle="Ошибка" error="Допускается ввод только неотрицательных чисел!" sqref="AC329">
      <formula1>0</formula1>
      <formula2>9.99999999999999E+23</formula2>
    </dataValidation>
    <dataValidation type="textLength" operator="lessThanOrEqual" allowBlank="1" showInputMessage="1" showErrorMessage="1" errorTitle="Ошибка" error="Допускается ввод не более 900 символов!" sqref="K3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9">
      <formula1>"a"</formula1>
    </dataValidation>
    <dataValidation type="whole" allowBlank="1" showErrorMessage="1" errorTitle="Ошибка" error="Допускается ввод только неотрицательных целых чисел!" sqref="AI328">
      <formula1>0</formula1>
      <formula2>9.99999999999999E+23</formula2>
    </dataValidation>
    <dataValidation type="whole" allowBlank="1" showErrorMessage="1" errorTitle="Ошибка" error="Допускается ввод только неотрицательных целых чисел!" sqref="AF328">
      <formula1>0</formula1>
      <formula2>9.99999999999999E+23</formula2>
    </dataValidation>
    <dataValidation type="decimal" allowBlank="1" showErrorMessage="1" errorTitle="Ошибка" error="Допускается ввод только неотрицательных чисел!" sqref="AE328">
      <formula1>0</formula1>
      <formula2>9.99999999999999E+23</formula2>
    </dataValidation>
    <dataValidation type="decimal" allowBlank="1" showErrorMessage="1" errorTitle="Ошибка" error="Допускается ввод только неотрицательных чисел!" sqref="AC328">
      <formula1>0</formula1>
      <formula2>9.99999999999999E+23</formula2>
    </dataValidation>
    <dataValidation type="textLength" operator="lessThanOrEqual" allowBlank="1" showInputMessage="1" showErrorMessage="1" errorTitle="Ошибка" error="Допускается ввод не более 900 символов!" sqref="K3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8">
      <formula1>"a"</formula1>
    </dataValidation>
    <dataValidation type="whole" allowBlank="1" showErrorMessage="1" errorTitle="Ошибка" error="Допускается ввод только неотрицательных целых чисел!" sqref="AI327">
      <formula1>0</formula1>
      <formula2>9.99999999999999E+23</formula2>
    </dataValidation>
    <dataValidation type="whole" allowBlank="1" showErrorMessage="1" errorTitle="Ошибка" error="Допускается ввод только неотрицательных целых чисел!" sqref="AF327">
      <formula1>0</formula1>
      <formula2>9.99999999999999E+23</formula2>
    </dataValidation>
    <dataValidation type="decimal" allowBlank="1" showErrorMessage="1" errorTitle="Ошибка" error="Допускается ввод только неотрицательных чисел!" sqref="AE327">
      <formula1>0</formula1>
      <formula2>9.99999999999999E+23</formula2>
    </dataValidation>
    <dataValidation type="decimal" allowBlank="1" showErrorMessage="1" errorTitle="Ошибка" error="Допускается ввод только неотрицательных чисел!" sqref="AC327">
      <formula1>0</formula1>
      <formula2>9.99999999999999E+23</formula2>
    </dataValidation>
    <dataValidation type="textLength" operator="lessThanOrEqual" allowBlank="1" showInputMessage="1" showErrorMessage="1" errorTitle="Ошибка" error="Допускается ввод не более 900 символов!" sqref="K3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7">
      <formula1>"a"</formula1>
    </dataValidation>
    <dataValidation type="whole" allowBlank="1" showErrorMessage="1" errorTitle="Ошибка" error="Допускается ввод только неотрицательных целых чисел!" sqref="AI326">
      <formula1>0</formula1>
      <formula2>9.99999999999999E+23</formula2>
    </dataValidation>
    <dataValidation type="whole" allowBlank="1" showErrorMessage="1" errorTitle="Ошибка" error="Допускается ввод только неотрицательных целых чисел!" sqref="AF326">
      <formula1>0</formula1>
      <formula2>9.99999999999999E+23</formula2>
    </dataValidation>
    <dataValidation type="decimal" allowBlank="1" showErrorMessage="1" errorTitle="Ошибка" error="Допускается ввод только неотрицательных чисел!" sqref="AE326">
      <formula1>0</formula1>
      <formula2>9.99999999999999E+23</formula2>
    </dataValidation>
    <dataValidation type="decimal" allowBlank="1" showErrorMessage="1" errorTitle="Ошибка" error="Допускается ввод только неотрицательных чисел!" sqref="AC326">
      <formula1>0</formula1>
      <formula2>9.99999999999999E+23</formula2>
    </dataValidation>
    <dataValidation type="textLength" operator="lessThanOrEqual" allowBlank="1" showInputMessage="1" showErrorMessage="1" errorTitle="Ошибка" error="Допускается ввод не более 900 символов!" sqref="K3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6">
      <formula1>"a"</formula1>
    </dataValidation>
    <dataValidation type="whole" allowBlank="1" showErrorMessage="1" errorTitle="Ошибка" error="Допускается ввод только неотрицательных целых чисел!" sqref="AI331">
      <formula1>0</formula1>
      <formula2>9.99999999999999E+23</formula2>
    </dataValidation>
    <dataValidation type="whole" allowBlank="1" showErrorMessage="1" errorTitle="Ошибка" error="Допускается ввод только неотрицательных целых чисел!" sqref="AF331">
      <formula1>0</formula1>
      <formula2>9.99999999999999E+23</formula2>
    </dataValidation>
    <dataValidation type="whole" allowBlank="1" showErrorMessage="1" errorTitle="Ошибка" error="Допускается ввод только неотрицательных целых чисел!" sqref="AI330">
      <formula1>0</formula1>
      <formula2>9.99999999999999E+23</formula2>
    </dataValidation>
    <dataValidation type="whole" allowBlank="1" showErrorMessage="1" errorTitle="Ошибка" error="Допускается ввод только неотрицательных целых чисел!" sqref="AF330">
      <formula1>0</formula1>
      <formula2>9.99999999999999E+23</formula2>
    </dataValidation>
    <dataValidation type="textLength" operator="lessThanOrEqual" allowBlank="1" showInputMessage="1" showErrorMessage="1" errorTitle="Ошибка" error="Допускается ввод не более 900 символов!" sqref="K3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0">
      <formula1>"a"</formula1>
    </dataValidation>
    <dataValidation type="whole" allowBlank="1" showErrorMessage="1" errorTitle="Ошибка" error="Допускается ввод только неотрицательных целых чисел!" sqref="AI325">
      <formula1>0</formula1>
      <formula2>9.99999999999999E+23</formula2>
    </dataValidation>
    <dataValidation type="whole" allowBlank="1" showErrorMessage="1" errorTitle="Ошибка" error="Допускается ввод только неотрицательных целых чисел!" sqref="AF325">
      <formula1>0</formula1>
      <formula2>9.99999999999999E+23</formula2>
    </dataValidation>
    <dataValidation type="decimal" allowBlank="1" showErrorMessage="1" errorTitle="Ошибка" error="Допускается ввод только неотрицательных чисел!" sqref="AE325">
      <formula1>0</formula1>
      <formula2>9.99999999999999E+23</formula2>
    </dataValidation>
    <dataValidation type="decimal" allowBlank="1" showErrorMessage="1" errorTitle="Ошибка" error="Допускается ввод только неотрицательных чисел!" sqref="AC325">
      <formula1>0</formula1>
      <formula2>9.99999999999999E+23</formula2>
    </dataValidation>
    <dataValidation type="textLength" operator="lessThanOrEqual" allowBlank="1" showInputMessage="1" showErrorMessage="1" errorTitle="Ошибка" error="Допускается ввод не более 900 символов!" sqref="K3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5">
      <formula1>"a"</formula1>
    </dataValidation>
    <dataValidation type="whole" allowBlank="1" showErrorMessage="1" errorTitle="Ошибка" error="Допускается ввод только неотрицательных целых чисел!" sqref="AI324">
      <formula1>0</formula1>
      <formula2>9.99999999999999E+23</formula2>
    </dataValidation>
    <dataValidation type="whole" allowBlank="1" showErrorMessage="1" errorTitle="Ошибка" error="Допускается ввод только неотрицательных целых чисел!" sqref="AF324">
      <formula1>0</formula1>
      <formula2>9.99999999999999E+23</formula2>
    </dataValidation>
    <dataValidation type="textLength" operator="lessThanOrEqual" allowBlank="1" showInputMessage="1" showErrorMessage="1" errorTitle="Ошибка" error="Допускается ввод не более 900 символов!" sqref="K3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4">
      <formula1>"a"</formula1>
    </dataValidation>
    <dataValidation type="whole" allowBlank="1" showErrorMessage="1" errorTitle="Ошибка" error="Допускается ввод только неотрицательных целых чисел!" sqref="AI323">
      <formula1>0</formula1>
      <formula2>9.99999999999999E+23</formula2>
    </dataValidation>
    <dataValidation type="whole" allowBlank="1" showErrorMessage="1" errorTitle="Ошибка" error="Допускается ввод только неотрицательных целых чисел!" sqref="AF323">
      <formula1>0</formula1>
      <formula2>9.99999999999999E+23</formula2>
    </dataValidation>
    <dataValidation type="textLength" operator="lessThanOrEqual" allowBlank="1" showInputMessage="1" showErrorMessage="1" errorTitle="Ошибка" error="Допускается ввод не более 900 символов!" sqref="M323">
      <formula1>900</formula1>
    </dataValidation>
    <dataValidation type="textLength" operator="lessThanOrEqual" allowBlank="1" showInputMessage="1" showErrorMessage="1" errorTitle="Ошибка" error="Допускается ввод не более 900 символов!" sqref="K3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3">
      <formula1>"a"</formula1>
    </dataValidation>
    <dataValidation type="whole" allowBlank="1" showErrorMessage="1" errorTitle="Ошибка" error="Допускается ввод только неотрицательных целых чисел!" sqref="AI316">
      <formula1>0</formula1>
      <formula2>9.99999999999999E+23</formula2>
    </dataValidation>
    <dataValidation type="whole" allowBlank="1" showErrorMessage="1" errorTitle="Ошибка" error="Допускается ввод только неотрицательных целых чисел!" sqref="AF316">
      <formula1>0</formula1>
      <formula2>9.99999999999999E+23</formula2>
    </dataValidation>
    <dataValidation type="whole" allowBlank="1" showErrorMessage="1" errorTitle="Ошибка" error="Допускается ввод только неотрицательных целых чисел!" sqref="AI315">
      <formula1>0</formula1>
      <formula2>9.99999999999999E+23</formula2>
    </dataValidation>
    <dataValidation type="whole" allowBlank="1" showErrorMessage="1" errorTitle="Ошибка" error="Допускается ввод только неотрицательных целых чисел!" sqref="AF315">
      <formula1>0</formula1>
      <formula2>9.99999999999999E+23</formula2>
    </dataValidation>
    <dataValidation type="textLength" operator="lessThanOrEqual" allowBlank="1" showInputMessage="1" showErrorMessage="1" errorTitle="Ошибка" error="Допускается ввод не более 900 символов!" sqref="K3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5">
      <formula1>"a"</formula1>
    </dataValidation>
    <dataValidation type="whole" allowBlank="1" showErrorMessage="1" errorTitle="Ошибка" error="Допускается ввод только неотрицательных целых чисел!" sqref="AI314">
      <formula1>0</formula1>
      <formula2>9.99999999999999E+23</formula2>
    </dataValidation>
    <dataValidation type="whole" allowBlank="1" showErrorMessage="1" errorTitle="Ошибка" error="Допускается ввод только неотрицательных целых чисел!" sqref="AF314">
      <formula1>0</formula1>
      <formula2>9.99999999999999E+23</formula2>
    </dataValidation>
    <dataValidation type="decimal" allowBlank="1" showErrorMessage="1" errorTitle="Ошибка" error="Допускается ввод только неотрицательных чисел!" sqref="AE314">
      <formula1>0</formula1>
      <formula2>9.99999999999999E+23</formula2>
    </dataValidation>
    <dataValidation type="decimal" allowBlank="1" showErrorMessage="1" errorTitle="Ошибка" error="Допускается ввод только неотрицательных чисел!" sqref="AC314">
      <formula1>0</formula1>
      <formula2>9.99999999999999E+23</formula2>
    </dataValidation>
    <dataValidation type="textLength" operator="lessThanOrEqual" allowBlank="1" showInputMessage="1" showErrorMessage="1" errorTitle="Ошибка" error="Допускается ввод не более 900 символов!" sqref="K3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4">
      <formula1>"a"</formula1>
    </dataValidation>
    <dataValidation type="whole" allowBlank="1" showErrorMessage="1" errorTitle="Ошибка" error="Допускается ввод только неотрицательных целых чисел!" sqref="AI313">
      <formula1>0</formula1>
      <formula2>9.99999999999999E+23</formula2>
    </dataValidation>
    <dataValidation type="whole" allowBlank="1" showErrorMessage="1" errorTitle="Ошибка" error="Допускается ввод только неотрицательных целых чисел!" sqref="AF313">
      <formula1>0</formula1>
      <formula2>9.99999999999999E+23</formula2>
    </dataValidation>
    <dataValidation type="textLength" operator="lessThanOrEqual" allowBlank="1" showInputMessage="1" showErrorMessage="1" errorTitle="Ошибка" error="Допускается ввод не более 900 символов!" sqref="K3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3">
      <formula1>"a"</formula1>
    </dataValidation>
    <dataValidation type="whole" allowBlank="1" showErrorMessage="1" errorTitle="Ошибка" error="Допускается ввод только неотрицательных целых чисел!" sqref="AI312">
      <formula1>0</formula1>
      <formula2>9.99999999999999E+23</formula2>
    </dataValidation>
    <dataValidation type="whole" allowBlank="1" showErrorMessage="1" errorTitle="Ошибка" error="Допускается ввод только неотрицательных целых чисел!" sqref="AF312">
      <formula1>0</formula1>
      <formula2>9.99999999999999E+23</formula2>
    </dataValidation>
    <dataValidation type="textLength" operator="lessThanOrEqual" allowBlank="1" showInputMessage="1" showErrorMessage="1" errorTitle="Ошибка" error="Допускается ввод не более 900 символов!" sqref="M312">
      <formula1>900</formula1>
    </dataValidation>
    <dataValidation type="textLength" operator="lessThanOrEqual" allowBlank="1" showInputMessage="1" showErrorMessage="1" errorTitle="Ошибка" error="Допускается ввод не более 900 символов!" sqref="K3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2">
      <formula1>"a"</formula1>
    </dataValidation>
    <dataValidation type="whole" allowBlank="1" showErrorMessage="1" errorTitle="Ошибка" error="Допускается ввод только неотрицательных целых чисел!" sqref="AI311">
      <formula1>0</formula1>
      <formula2>9.99999999999999E+23</formula2>
    </dataValidation>
    <dataValidation type="whole" allowBlank="1" showErrorMessage="1" errorTitle="Ошибка" error="Допускается ввод только неотрицательных целых чисел!" sqref="AF311">
      <formula1>0</formula1>
      <formula2>9.99999999999999E+23</formula2>
    </dataValidation>
    <dataValidation type="whole" allowBlank="1" showErrorMessage="1" errorTitle="Ошибка" error="Допускается ввод только неотрицательных целых чисел!" sqref="AI310">
      <formula1>0</formula1>
      <formula2>9.99999999999999E+23</formula2>
    </dataValidation>
    <dataValidation type="whole" allowBlank="1" showErrorMessage="1" errorTitle="Ошибка" error="Допускается ввод только неотрицательных целых чисел!" sqref="AF310">
      <formula1>0</formula1>
      <formula2>9.99999999999999E+23</formula2>
    </dataValidation>
    <dataValidation type="textLength" operator="lessThanOrEqual" allowBlank="1" showInputMessage="1" showErrorMessage="1" errorTitle="Ошибка" error="Допускается ввод не более 900 символов!" sqref="K3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0">
      <formula1>"a"</formula1>
    </dataValidation>
    <dataValidation type="whole" allowBlank="1" showErrorMessage="1" errorTitle="Ошибка" error="Допускается ввод только неотрицательных целых чисел!" sqref="AI309">
      <formula1>0</formula1>
      <formula2>9.99999999999999E+23</formula2>
    </dataValidation>
    <dataValidation type="whole" allowBlank="1" showErrorMessage="1" errorTitle="Ошибка" error="Допускается ввод только неотрицательных целых чисел!" sqref="AF309">
      <formula1>0</formula1>
      <formula2>9.99999999999999E+23</formula2>
    </dataValidation>
    <dataValidation type="decimal" allowBlank="1" showErrorMessage="1" errorTitle="Ошибка" error="Допускается ввод только неотрицательных чисел!" sqref="AE309">
      <formula1>0</formula1>
      <formula2>9.99999999999999E+23</formula2>
    </dataValidation>
    <dataValidation type="decimal" allowBlank="1" showErrorMessage="1" errorTitle="Ошибка" error="Допускается ввод только неотрицательных чисел!" sqref="AC309">
      <formula1>0</formula1>
      <formula2>9.99999999999999E+23</formula2>
    </dataValidation>
    <dataValidation type="textLength" operator="lessThanOrEqual" allowBlank="1" showInputMessage="1" showErrorMessage="1" errorTitle="Ошибка" error="Допускается ввод не более 900 символов!" sqref="K3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9">
      <formula1>"a"</formula1>
    </dataValidation>
    <dataValidation type="whole" allowBlank="1" showErrorMessage="1" errorTitle="Ошибка" error="Допускается ввод только неотрицательных целых чисел!" sqref="AI308">
      <formula1>0</formula1>
      <formula2>9.99999999999999E+23</formula2>
    </dataValidation>
    <dataValidation type="whole" allowBlank="1" showErrorMessage="1" errorTitle="Ошибка" error="Допускается ввод только неотрицательных целых чисел!" sqref="AF308">
      <formula1>0</formula1>
      <formula2>9.99999999999999E+23</formula2>
    </dataValidation>
    <dataValidation type="textLength" operator="lessThanOrEqual" allowBlank="1" showInputMessage="1" showErrorMessage="1" errorTitle="Ошибка" error="Допускается ввод не более 900 символов!" sqref="K3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8">
      <formula1>"a"</formula1>
    </dataValidation>
    <dataValidation type="whole" allowBlank="1" showErrorMessage="1" errorTitle="Ошибка" error="Допускается ввод только неотрицательных целых чисел!" sqref="AI307">
      <formula1>0</formula1>
      <formula2>9.99999999999999E+23</formula2>
    </dataValidation>
    <dataValidation type="whole" allowBlank="1" showErrorMessage="1" errorTitle="Ошибка" error="Допускается ввод только неотрицательных целых чисел!" sqref="AF307">
      <formula1>0</formula1>
      <formula2>9.99999999999999E+23</formula2>
    </dataValidation>
    <dataValidation type="textLength" operator="lessThanOrEqual" allowBlank="1" showInputMessage="1" showErrorMessage="1" errorTitle="Ошибка" error="Допускается ввод не более 900 символов!" sqref="M307">
      <formula1>900</formula1>
    </dataValidation>
    <dataValidation type="textLength" operator="lessThanOrEqual" allowBlank="1" showInputMessage="1" showErrorMessage="1" errorTitle="Ошибка" error="Допускается ввод не более 900 символов!" sqref="K3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7">
      <formula1>"a"</formula1>
    </dataValidation>
    <dataValidation type="whole" allowBlank="1" showErrorMessage="1" errorTitle="Ошибка" error="Допускается ввод только неотрицательных целых чисел!" sqref="AI300">
      <formula1>0</formula1>
      <formula2>9.99999999999999E+23</formula2>
    </dataValidation>
    <dataValidation type="whole" allowBlank="1" showErrorMessage="1" errorTitle="Ошибка" error="Допускается ввод только неотрицательных целых чисел!" sqref="AF300">
      <formula1>0</formula1>
      <formula2>9.99999999999999E+23</formula2>
    </dataValidation>
    <dataValidation type="whole" allowBlank="1" showErrorMessage="1" errorTitle="Ошибка" error="Допускается ввод только неотрицательных целых чисел!" sqref="AI299">
      <formula1>0</formula1>
      <formula2>9.99999999999999E+23</formula2>
    </dataValidation>
    <dataValidation type="whole" allowBlank="1" showErrorMessage="1" errorTitle="Ошибка" error="Допускается ввод только неотрицательных целых чисел!" sqref="AF299">
      <formula1>0</formula1>
      <formula2>9.99999999999999E+23</formula2>
    </dataValidation>
    <dataValidation type="textLength" operator="lessThanOrEqual" allowBlank="1" showInputMessage="1" showErrorMessage="1" errorTitle="Ошибка" error="Допускается ввод не более 900 символов!" sqref="K2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9">
      <formula1>"a"</formula1>
    </dataValidation>
    <dataValidation type="whole" allowBlank="1" showErrorMessage="1" errorTitle="Ошибка" error="Допускается ввод только неотрицательных целых чисел!" sqref="AI298">
      <formula1>0</formula1>
      <formula2>9.99999999999999E+23</formula2>
    </dataValidation>
    <dataValidation type="whole" allowBlank="1" showErrorMessage="1" errorTitle="Ошибка" error="Допускается ввод только неотрицательных целых чисел!" sqref="AF298">
      <formula1>0</formula1>
      <formula2>9.99999999999999E+23</formula2>
    </dataValidation>
    <dataValidation type="decimal" allowBlank="1" showErrorMessage="1" errorTitle="Ошибка" error="Допускается ввод только неотрицательных чисел!" sqref="AE298">
      <formula1>0</formula1>
      <formula2>9.99999999999999E+23</formula2>
    </dataValidation>
    <dataValidation type="decimal" allowBlank="1" showErrorMessage="1" errorTitle="Ошибка" error="Допускается ввод только неотрицательных чисел!" sqref="AC298">
      <formula1>0</formula1>
      <formula2>9.99999999999999E+23</formula2>
    </dataValidation>
    <dataValidation type="textLength" operator="lessThanOrEqual" allowBlank="1" showInputMessage="1" showErrorMessage="1" errorTitle="Ошибка" error="Допускается ввод не более 900 символов!" sqref="K2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8">
      <formula1>"a"</formula1>
    </dataValidation>
    <dataValidation type="whole" allowBlank="1" showErrorMessage="1" errorTitle="Ошибка" error="Допускается ввод только неотрицательных целых чисел!" sqref="AI297">
      <formula1>0</formula1>
      <formula2>9.99999999999999E+23</formula2>
    </dataValidation>
    <dataValidation type="whole" allowBlank="1" showErrorMessage="1" errorTitle="Ошибка" error="Допускается ввод только неотрицательных целых чисел!" sqref="AF297">
      <formula1>0</formula1>
      <formula2>9.99999999999999E+23</formula2>
    </dataValidation>
    <dataValidation type="textLength" operator="lessThanOrEqual" allowBlank="1" showInputMessage="1" showErrorMessage="1" errorTitle="Ошибка" error="Допускается ввод не более 900 символов!" sqref="K2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7">
      <formula1>"a"</formula1>
    </dataValidation>
    <dataValidation type="whole" allowBlank="1" showErrorMessage="1" errorTitle="Ошибка" error="Допускается ввод только неотрицательных целых чисел!" sqref="AI296">
      <formula1>0</formula1>
      <formula2>9.99999999999999E+23</formula2>
    </dataValidation>
    <dataValidation type="whole" allowBlank="1" showErrorMessage="1" errorTitle="Ошибка" error="Допускается ввод только неотрицательных целых чисел!" sqref="AF296">
      <formula1>0</formula1>
      <formula2>9.99999999999999E+23</formula2>
    </dataValidation>
    <dataValidation type="textLength" operator="lessThanOrEqual" allowBlank="1" showInputMessage="1" showErrorMessage="1" errorTitle="Ошибка" error="Допускается ввод не более 900 символов!" sqref="M296">
      <formula1>900</formula1>
    </dataValidation>
    <dataValidation type="textLength" operator="lessThanOrEqual" allowBlank="1" showInputMessage="1" showErrorMessage="1" errorTitle="Ошибка" error="Допускается ввод не более 900 символов!" sqref="K2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6">
      <formula1>"a"</formula1>
    </dataValidation>
    <dataValidation type="whole" allowBlank="1" showErrorMessage="1" errorTitle="Ошибка" error="Допускается ввод только неотрицательных целых чисел!" sqref="AI295">
      <formula1>0</formula1>
      <formula2>9.99999999999999E+23</formula2>
    </dataValidation>
    <dataValidation type="whole" allowBlank="1" showErrorMessage="1" errorTitle="Ошибка" error="Допускается ввод только неотрицательных целых чисел!" sqref="AF295">
      <formula1>0</formula1>
      <formula2>9.99999999999999E+23</formula2>
    </dataValidation>
    <dataValidation type="whole" allowBlank="1" showErrorMessage="1" errorTitle="Ошибка" error="Допускается ввод только неотрицательных целых чисел!" sqref="AI294">
      <formula1>0</formula1>
      <formula2>9.99999999999999E+23</formula2>
    </dataValidation>
    <dataValidation type="whole" allowBlank="1" showErrorMessage="1" errorTitle="Ошибка" error="Допускается ввод только неотрицательных целых чисел!" sqref="AF294">
      <formula1>0</formula1>
      <formula2>9.99999999999999E+23</formula2>
    </dataValidation>
    <dataValidation type="textLength" operator="lessThanOrEqual" allowBlank="1" showInputMessage="1" showErrorMessage="1" errorTitle="Ошибка" error="Допускается ввод не более 900 символов!" sqref="K2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4">
      <formula1>"a"</formula1>
    </dataValidation>
    <dataValidation type="whole" allowBlank="1" showErrorMessage="1" errorTitle="Ошибка" error="Допускается ввод только неотрицательных целых чисел!" sqref="AI293">
      <formula1>0</formula1>
      <formula2>9.99999999999999E+23</formula2>
    </dataValidation>
    <dataValidation type="whole" allowBlank="1" showErrorMessage="1" errorTitle="Ошибка" error="Допускается ввод только неотрицательных целых чисел!" sqref="AF293">
      <formula1>0</formula1>
      <formula2>9.99999999999999E+23</formula2>
    </dataValidation>
    <dataValidation type="decimal" allowBlank="1" showErrorMessage="1" errorTitle="Ошибка" error="Допускается ввод только неотрицательных чисел!" sqref="AE293">
      <formula1>0</formula1>
      <formula2>9.99999999999999E+23</formula2>
    </dataValidation>
    <dataValidation type="decimal" allowBlank="1" showErrorMessage="1" errorTitle="Ошибка" error="Допускается ввод только неотрицательных чисел!" sqref="AC293">
      <formula1>0</formula1>
      <formula2>9.99999999999999E+23</formula2>
    </dataValidation>
    <dataValidation type="textLength" operator="lessThanOrEqual" allowBlank="1" showInputMessage="1" showErrorMessage="1" errorTitle="Ошибка" error="Допускается ввод не более 900 символов!" sqref="K2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3">
      <formula1>"a"</formula1>
    </dataValidation>
    <dataValidation type="whole" allowBlank="1" showErrorMessage="1" errorTitle="Ошибка" error="Допускается ввод только неотрицательных целых чисел!" sqref="AI292">
      <formula1>0</formula1>
      <formula2>9.99999999999999E+23</formula2>
    </dataValidation>
    <dataValidation type="whole" allowBlank="1" showErrorMessage="1" errorTitle="Ошибка" error="Допускается ввод только неотрицательных целых чисел!" sqref="AF292">
      <formula1>0</formula1>
      <formula2>9.99999999999999E+23</formula2>
    </dataValidation>
    <dataValidation type="textLength" operator="lessThanOrEqual" allowBlank="1" showInputMessage="1" showErrorMessage="1" errorTitle="Ошибка" error="Допускается ввод не более 900 символов!" sqref="K2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2">
      <formula1>"a"</formula1>
    </dataValidation>
    <dataValidation type="whole" allowBlank="1" showErrorMessage="1" errorTitle="Ошибка" error="Допускается ввод только неотрицательных целых чисел!" sqref="AI291">
      <formula1>0</formula1>
      <formula2>9.99999999999999E+23</formula2>
    </dataValidation>
    <dataValidation type="whole" allowBlank="1" showErrorMessage="1" errorTitle="Ошибка" error="Допускается ввод только неотрицательных целых чисел!" sqref="AF291">
      <formula1>0</formula1>
      <formula2>9.99999999999999E+23</formula2>
    </dataValidation>
    <dataValidation type="textLength" operator="lessThanOrEqual" allowBlank="1" showInputMessage="1" showErrorMessage="1" errorTitle="Ошибка" error="Допускается ввод не более 900 символов!" sqref="M291">
      <formula1>900</formula1>
    </dataValidation>
    <dataValidation type="textLength" operator="lessThanOrEqual" allowBlank="1" showInputMessage="1" showErrorMessage="1" errorTitle="Ошибка" error="Допускается ввод не более 900 символов!" sqref="K2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1">
      <formula1>"a"</formula1>
    </dataValidation>
    <dataValidation type="whole" allowBlank="1" showErrorMessage="1" errorTitle="Ошибка" error="Допускается ввод только неотрицательных целых чисел!" sqref="AI290">
      <formula1>0</formula1>
      <formula2>9.99999999999999E+23</formula2>
    </dataValidation>
    <dataValidation type="whole" allowBlank="1" showErrorMessage="1" errorTitle="Ошибка" error="Допускается ввод только неотрицательных целых чисел!" sqref="AF290">
      <formula1>0</formula1>
      <formula2>9.99999999999999E+23</formula2>
    </dataValidation>
    <dataValidation type="whole" allowBlank="1" showErrorMessage="1" errorTitle="Ошибка" error="Допускается ввод только неотрицательных целых чисел!" sqref="AI289">
      <formula1>0</formula1>
      <formula2>9.99999999999999E+23</formula2>
    </dataValidation>
    <dataValidation type="whole" allowBlank="1" showErrorMessage="1" errorTitle="Ошибка" error="Допускается ввод только неотрицательных целых чисел!" sqref="AF289">
      <formula1>0</formula1>
      <formula2>9.99999999999999E+23</formula2>
    </dataValidation>
    <dataValidation type="textLength" operator="lessThanOrEqual" allowBlank="1" showInputMessage="1" showErrorMessage="1" errorTitle="Ошибка" error="Допускается ввод не более 900 символов!" sqref="K2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9">
      <formula1>"a"</formula1>
    </dataValidation>
    <dataValidation type="whole" allowBlank="1" showErrorMessage="1" errorTitle="Ошибка" error="Допускается ввод только неотрицательных целых чисел!" sqref="AI288">
      <formula1>0</formula1>
      <formula2>9.99999999999999E+23</formula2>
    </dataValidation>
    <dataValidation type="whole" allowBlank="1" showErrorMessage="1" errorTitle="Ошибка" error="Допускается ввод только неотрицательных целых чисел!" sqref="AF288">
      <formula1>0</formula1>
      <formula2>9.99999999999999E+23</formula2>
    </dataValidation>
    <dataValidation type="decimal" allowBlank="1" showErrorMessage="1" errorTitle="Ошибка" error="Допускается ввод только неотрицательных чисел!" sqref="AE288">
      <formula1>0</formula1>
      <formula2>9.99999999999999E+23</formula2>
    </dataValidation>
    <dataValidation type="decimal" allowBlank="1" showErrorMessage="1" errorTitle="Ошибка" error="Допускается ввод только неотрицательных чисел!" sqref="AC288">
      <formula1>0</formula1>
      <formula2>9.99999999999999E+23</formula2>
    </dataValidation>
    <dataValidation type="textLength" operator="lessThanOrEqual" allowBlank="1" showInputMessage="1" showErrorMessage="1" errorTitle="Ошибка" error="Допускается ввод не более 900 символов!" sqref="K2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8">
      <formula1>"a"</formula1>
    </dataValidation>
    <dataValidation type="whole" allowBlank="1" showErrorMessage="1" errorTitle="Ошибка" error="Допускается ввод только неотрицательных целых чисел!" sqref="AI287">
      <formula1>0</formula1>
      <formula2>9.99999999999999E+23</formula2>
    </dataValidation>
    <dataValidation type="whole" allowBlank="1" showErrorMessage="1" errorTitle="Ошибка" error="Допускается ввод только неотрицательных целых чисел!" sqref="AF287">
      <formula1>0</formula1>
      <formula2>9.99999999999999E+23</formula2>
    </dataValidation>
    <dataValidation type="textLength" operator="lessThanOrEqual" allowBlank="1" showInputMessage="1" showErrorMessage="1" errorTitle="Ошибка" error="Допускается ввод не более 900 символов!" sqref="K2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7">
      <formula1>"a"</formula1>
    </dataValidation>
    <dataValidation type="whole" allowBlank="1" showErrorMessage="1" errorTitle="Ошибка" error="Допускается ввод только неотрицательных целых чисел!" sqref="AI286">
      <formula1>0</formula1>
      <formula2>9.99999999999999E+23</formula2>
    </dataValidation>
    <dataValidation type="whole" allowBlank="1" showErrorMessage="1" errorTitle="Ошибка" error="Допускается ввод только неотрицательных целых чисел!" sqref="AF286">
      <formula1>0</formula1>
      <formula2>9.99999999999999E+23</formula2>
    </dataValidation>
    <dataValidation type="textLength" operator="lessThanOrEqual" allowBlank="1" showInputMessage="1" showErrorMessage="1" errorTitle="Ошибка" error="Допускается ввод не более 900 символов!" sqref="M286">
      <formula1>900</formula1>
    </dataValidation>
    <dataValidation type="textLength" operator="lessThanOrEqual" allowBlank="1" showInputMessage="1" showErrorMessage="1" errorTitle="Ошибка" error="Допускается ввод не более 900 символов!" sqref="K2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6">
      <formula1>"a"</formula1>
    </dataValidation>
    <dataValidation type="whole" allowBlank="1" showErrorMessage="1" errorTitle="Ошибка" error="Допускается ввод только неотрицательных целых чисел!" sqref="AI279">
      <formula1>0</formula1>
      <formula2>9.99999999999999E+23</formula2>
    </dataValidation>
    <dataValidation type="whole" allowBlank="1" showErrorMessage="1" errorTitle="Ошибка" error="Допускается ввод только неотрицательных целых чисел!" sqref="AF279">
      <formula1>0</formula1>
      <formula2>9.99999999999999E+23</formula2>
    </dataValidation>
    <dataValidation type="whole" allowBlank="1" showErrorMessage="1" errorTitle="Ошибка" error="Допускается ввод только неотрицательных целых чисел!" sqref="AI278">
      <formula1>0</formula1>
      <formula2>9.99999999999999E+23</formula2>
    </dataValidation>
    <dataValidation type="whole" allowBlank="1" showErrorMessage="1" errorTitle="Ошибка" error="Допускается ввод только неотрицательных целых чисел!" sqref="AF278">
      <formula1>0</formula1>
      <formula2>9.99999999999999E+23</formula2>
    </dataValidation>
    <dataValidation type="textLength" operator="lessThanOrEqual" allowBlank="1" showInputMessage="1" showErrorMessage="1" errorTitle="Ошибка" error="Допускается ввод не более 900 символов!" sqref="K2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8">
      <formula1>"a"</formula1>
    </dataValidation>
    <dataValidation type="whole" allowBlank="1" showErrorMessage="1" errorTitle="Ошибка" error="Допускается ввод только неотрицательных целых чисел!" sqref="AI277">
      <formula1>0</formula1>
      <formula2>9.99999999999999E+23</formula2>
    </dataValidation>
    <dataValidation type="whole" allowBlank="1" showErrorMessage="1" errorTitle="Ошибка" error="Допускается ввод только неотрицательных целых чисел!" sqref="AF277">
      <formula1>0</formula1>
      <formula2>9.99999999999999E+23</formula2>
    </dataValidation>
    <dataValidation type="decimal" allowBlank="1" showErrorMessage="1" errorTitle="Ошибка" error="Допускается ввод только неотрицательных чисел!" sqref="AE277">
      <formula1>0</formula1>
      <formula2>9.99999999999999E+23</formula2>
    </dataValidation>
    <dataValidation type="decimal" allowBlank="1" showErrorMessage="1" errorTitle="Ошибка" error="Допускается ввод только неотрицательных чисел!" sqref="AC277">
      <formula1>0</formula1>
      <formula2>9.99999999999999E+23</formula2>
    </dataValidation>
    <dataValidation type="textLength" operator="lessThanOrEqual" allowBlank="1" showInputMessage="1" showErrorMessage="1" errorTitle="Ошибка" error="Допускается ввод не более 900 символов!" sqref="K2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7">
      <formula1>"a"</formula1>
    </dataValidation>
    <dataValidation type="whole" allowBlank="1" showErrorMessage="1" errorTitle="Ошибка" error="Допускается ввод только неотрицательных целых чисел!" sqref="AI276">
      <formula1>0</formula1>
      <formula2>9.99999999999999E+23</formula2>
    </dataValidation>
    <dataValidation type="whole" allowBlank="1" showErrorMessage="1" errorTitle="Ошибка" error="Допускается ввод только неотрицательных целых чисел!" sqref="AF276">
      <formula1>0</formula1>
      <formula2>9.99999999999999E+23</formula2>
    </dataValidation>
    <dataValidation type="textLength" operator="lessThanOrEqual" allowBlank="1" showInputMessage="1" showErrorMessage="1" errorTitle="Ошибка" error="Допускается ввод не более 900 символов!" sqref="K2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6">
      <formula1>"a"</formula1>
    </dataValidation>
    <dataValidation type="whole" allowBlank="1" showErrorMessage="1" errorTitle="Ошибка" error="Допускается ввод только неотрицательных целых чисел!" sqref="AI275">
      <formula1>0</formula1>
      <formula2>9.99999999999999E+23</formula2>
    </dataValidation>
    <dataValidation type="whole" allowBlank="1" showErrorMessage="1" errorTitle="Ошибка" error="Допускается ввод только неотрицательных целых чисел!" sqref="AF275">
      <formula1>0</formula1>
      <formula2>9.99999999999999E+23</formula2>
    </dataValidation>
    <dataValidation type="textLength" operator="lessThanOrEqual" allowBlank="1" showInputMessage="1" showErrorMessage="1" errorTitle="Ошибка" error="Допускается ввод не более 900 символов!" sqref="M275">
      <formula1>900</formula1>
    </dataValidation>
    <dataValidation type="textLength" operator="lessThanOrEqual" allowBlank="1" showInputMessage="1" showErrorMessage="1" errorTitle="Ошибка" error="Допускается ввод не более 900 символов!" sqref="K2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5">
      <formula1>"a"</formula1>
    </dataValidation>
    <dataValidation type="whole" allowBlank="1" showErrorMessage="1" errorTitle="Ошибка" error="Допускается ввод только неотрицательных целых чисел!" sqref="AI272">
      <formula1>0</formula1>
      <formula2>9.99999999999999E+23</formula2>
    </dataValidation>
    <dataValidation type="whole" allowBlank="1" showErrorMessage="1" errorTitle="Ошибка" error="Допускается ввод только неотрицательных целых чисел!" sqref="AF272">
      <formula1>0</formula1>
      <formula2>9.99999999999999E+23</formula2>
    </dataValidation>
    <dataValidation type="decimal" allowBlank="1" showErrorMessage="1" errorTitle="Ошибка" error="Допускается ввод только неотрицательных чисел!" sqref="AE272">
      <formula1>0</formula1>
      <formula2>9.99999999999999E+23</formula2>
    </dataValidation>
    <dataValidation type="decimal" allowBlank="1" showErrorMessage="1" errorTitle="Ошибка" error="Допускается ввод только неотрицательных чисел!" sqref="AC272">
      <formula1>0</formula1>
      <formula2>9.99999999999999E+23</formula2>
    </dataValidation>
    <dataValidation type="textLength" operator="lessThanOrEqual" allowBlank="1" showInputMessage="1" showErrorMessage="1" errorTitle="Ошибка" error="Допускается ввод не более 900 символов!" sqref="K2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2">
      <formula1>"a"</formula1>
    </dataValidation>
    <dataValidation type="whole" allowBlank="1" showErrorMessage="1" errorTitle="Ошибка" error="Допускается ввод только неотрицательных целых чисел!" sqref="AI274">
      <formula1>0</formula1>
      <formula2>9.99999999999999E+23</formula2>
    </dataValidation>
    <dataValidation type="whole" allowBlank="1" showErrorMessage="1" errorTitle="Ошибка" error="Допускается ввод только неотрицательных целых чисел!" sqref="AF274">
      <formula1>0</formula1>
      <formula2>9.99999999999999E+23</formula2>
    </dataValidation>
    <dataValidation type="whole" allowBlank="1" showErrorMessage="1" errorTitle="Ошибка" error="Допускается ввод только неотрицательных целых чисел!" sqref="AI273">
      <formula1>0</formula1>
      <formula2>9.99999999999999E+23</formula2>
    </dataValidation>
    <dataValidation type="whole" allowBlank="1" showErrorMessage="1" errorTitle="Ошибка" error="Допускается ввод только неотрицательных целых чисел!" sqref="AF273">
      <formula1>0</formula1>
      <formula2>9.99999999999999E+23</formula2>
    </dataValidation>
    <dataValidation type="textLength" operator="lessThanOrEqual" allowBlank="1" showInputMessage="1" showErrorMessage="1" errorTitle="Ошибка" error="Допускается ввод не более 900 символов!" sqref="K2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3">
      <formula1>"a"</formula1>
    </dataValidation>
    <dataValidation type="whole" allowBlank="1" showErrorMessage="1" errorTitle="Ошибка" error="Допускается ввод только неотрицательных целых чисел!" sqref="AI271">
      <formula1>0</formula1>
      <formula2>9.99999999999999E+23</formula2>
    </dataValidation>
    <dataValidation type="whole" allowBlank="1" showErrorMessage="1" errorTitle="Ошибка" error="Допускается ввод только неотрицательных целых чисел!" sqref="AF271">
      <formula1>0</formula1>
      <formula2>9.99999999999999E+23</formula2>
    </dataValidation>
    <dataValidation type="decimal" allowBlank="1" showErrorMessage="1" errorTitle="Ошибка" error="Допускается ввод только неотрицательных чисел!" sqref="AE271">
      <formula1>0</formula1>
      <formula2>9.99999999999999E+23</formula2>
    </dataValidation>
    <dataValidation type="decimal" allowBlank="1" showErrorMessage="1" errorTitle="Ошибка" error="Допускается ввод только неотрицательных чисел!" sqref="AC271">
      <formula1>0</formula1>
      <formula2>9.99999999999999E+23</formula2>
    </dataValidation>
    <dataValidation type="textLength" operator="lessThanOrEqual" allowBlank="1" showInputMessage="1" showErrorMessage="1" errorTitle="Ошибка" error="Допускается ввод не более 900 символов!" sqref="K2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1">
      <formula1>"a"</formula1>
    </dataValidation>
    <dataValidation type="whole" allowBlank="1" showErrorMessage="1" errorTitle="Ошибка" error="Допускается ввод только неотрицательных целых чисел!" sqref="AI270">
      <formula1>0</formula1>
      <formula2>9.99999999999999E+23</formula2>
    </dataValidation>
    <dataValidation type="whole" allowBlank="1" showErrorMessage="1" errorTitle="Ошибка" error="Допускается ввод только неотрицательных целых чисел!" sqref="AF270">
      <formula1>0</formula1>
      <formula2>9.99999999999999E+23</formula2>
    </dataValidation>
    <dataValidation type="textLength" operator="lessThanOrEqual" allowBlank="1" showInputMessage="1" showErrorMessage="1" errorTitle="Ошибка" error="Допускается ввод не более 900 символов!" sqref="K2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0">
      <formula1>"a"</formula1>
    </dataValidation>
    <dataValidation type="whole" allowBlank="1" showErrorMessage="1" errorTitle="Ошибка" error="Допускается ввод только неотрицательных целых чисел!" sqref="AI269">
      <formula1>0</formula1>
      <formula2>9.99999999999999E+23</formula2>
    </dataValidation>
    <dataValidation type="whole" allowBlank="1" showErrorMessage="1" errorTitle="Ошибка" error="Допускается ввод только неотрицательных целых чисел!" sqref="AF269">
      <formula1>0</formula1>
      <formula2>9.99999999999999E+23</formula2>
    </dataValidation>
    <dataValidation type="textLength" operator="lessThanOrEqual" allowBlank="1" showInputMessage="1" showErrorMessage="1" errorTitle="Ошибка" error="Допускается ввод не более 900 символов!" sqref="M269">
      <formula1>900</formula1>
    </dataValidation>
    <dataValidation type="textLength" operator="lessThanOrEqual" allowBlank="1" showInputMessage="1" showErrorMessage="1" errorTitle="Ошибка" error="Допускается ввод не более 900 символов!" sqref="K2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9">
      <formula1>"a"</formula1>
    </dataValidation>
    <dataValidation type="whole" allowBlank="1" showErrorMessage="1" errorTitle="Ошибка" error="Допускается ввод только неотрицательных целых чисел!" sqref="AI266">
      <formula1>0</formula1>
      <formula2>9.99999999999999E+23</formula2>
    </dataValidation>
    <dataValidation type="whole" allowBlank="1" showErrorMessage="1" errorTitle="Ошибка" error="Допускается ввод только неотрицательных целых чисел!" sqref="AF266">
      <formula1>0</formula1>
      <formula2>9.99999999999999E+23</formula2>
    </dataValidation>
    <dataValidation type="decimal" allowBlank="1" showErrorMessage="1" errorTitle="Ошибка" error="Допускается ввод только неотрицательных чисел!" sqref="AE266">
      <formula1>0</formula1>
      <formula2>9.99999999999999E+23</formula2>
    </dataValidation>
    <dataValidation type="decimal" allowBlank="1" showErrorMessage="1" errorTitle="Ошибка" error="Допускается ввод только неотрицательных чисел!" sqref="AC266">
      <formula1>0</formula1>
      <formula2>9.99999999999999E+23</formula2>
    </dataValidation>
    <dataValidation type="textLength" operator="lessThanOrEqual" allowBlank="1" showInputMessage="1" showErrorMessage="1" errorTitle="Ошибка" error="Допускается ввод не более 900 символов!" sqref="K2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6">
      <formula1>"a"</formula1>
    </dataValidation>
    <dataValidation type="whole" allowBlank="1" showErrorMessage="1" errorTitle="Ошибка" error="Допускается ввод только неотрицательных целых чисел!" sqref="AI268">
      <formula1>0</formula1>
      <formula2>9.99999999999999E+23</formula2>
    </dataValidation>
    <dataValidation type="whole" allowBlank="1" showErrorMessage="1" errorTitle="Ошибка" error="Допускается ввод только неотрицательных целых чисел!" sqref="AF268">
      <formula1>0</formula1>
      <formula2>9.99999999999999E+23</formula2>
    </dataValidation>
    <dataValidation type="whole" allowBlank="1" showErrorMessage="1" errorTitle="Ошибка" error="Допускается ввод только неотрицательных целых чисел!" sqref="AI267">
      <formula1>0</formula1>
      <formula2>9.99999999999999E+23</formula2>
    </dataValidation>
    <dataValidation type="whole" allowBlank="1" showErrorMessage="1" errorTitle="Ошибка" error="Допускается ввод только неотрицательных целых чисел!" sqref="AF267">
      <formula1>0</formula1>
      <formula2>9.99999999999999E+23</formula2>
    </dataValidation>
    <dataValidation type="textLength" operator="lessThanOrEqual" allowBlank="1" showInputMessage="1" showErrorMessage="1" errorTitle="Ошибка" error="Допускается ввод не более 900 символов!" sqref="K2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7">
      <formula1>"a"</formula1>
    </dataValidation>
    <dataValidation type="whole" allowBlank="1" showErrorMessage="1" errorTitle="Ошибка" error="Допускается ввод только неотрицательных целых чисел!" sqref="AI265">
      <formula1>0</formula1>
      <formula2>9.99999999999999E+23</formula2>
    </dataValidation>
    <dataValidation type="whole" allowBlank="1" showErrorMessage="1" errorTitle="Ошибка" error="Допускается ввод только неотрицательных целых чисел!" sqref="AF265">
      <formula1>0</formula1>
      <formula2>9.99999999999999E+23</formula2>
    </dataValidation>
    <dataValidation type="decimal" allowBlank="1" showErrorMessage="1" errorTitle="Ошибка" error="Допускается ввод только неотрицательных чисел!" sqref="AE265">
      <formula1>0</formula1>
      <formula2>9.99999999999999E+23</formula2>
    </dataValidation>
    <dataValidation type="decimal" allowBlank="1" showErrorMessage="1" errorTitle="Ошибка" error="Допускается ввод только неотрицательных чисел!" sqref="AC265">
      <formula1>0</formula1>
      <formula2>9.99999999999999E+23</formula2>
    </dataValidation>
    <dataValidation type="textLength" operator="lessThanOrEqual" allowBlank="1" showInputMessage="1" showErrorMessage="1" errorTitle="Ошибка" error="Допускается ввод не более 900 символов!" sqref="K2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5">
      <formula1>"a"</formula1>
    </dataValidation>
    <dataValidation type="whole" allowBlank="1" showErrorMessage="1" errorTitle="Ошибка" error="Допускается ввод только неотрицательных целых чисел!" sqref="AI264">
      <formula1>0</formula1>
      <formula2>9.99999999999999E+23</formula2>
    </dataValidation>
    <dataValidation type="whole" allowBlank="1" showErrorMessage="1" errorTitle="Ошибка" error="Допускается ввод только неотрицательных целых чисел!" sqref="AF264">
      <formula1>0</formula1>
      <formula2>9.99999999999999E+23</formula2>
    </dataValidation>
    <dataValidation type="textLength" operator="lessThanOrEqual" allowBlank="1" showInputMessage="1" showErrorMessage="1" errorTitle="Ошибка" error="Допускается ввод не более 900 символов!" sqref="K2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4">
      <formula1>"a"</formula1>
    </dataValidation>
    <dataValidation type="whole" allowBlank="1" showErrorMessage="1" errorTitle="Ошибка" error="Допускается ввод только неотрицательных целых чисел!" sqref="AI263">
      <formula1>0</formula1>
      <formula2>9.99999999999999E+23</formula2>
    </dataValidation>
    <dataValidation type="whole" allowBlank="1" showErrorMessage="1" errorTitle="Ошибка" error="Допускается ввод только неотрицательных целых чисел!" sqref="AF263">
      <formula1>0</formula1>
      <formula2>9.99999999999999E+23</formula2>
    </dataValidation>
    <dataValidation type="textLength" operator="lessThanOrEqual" allowBlank="1" showInputMessage="1" showErrorMessage="1" errorTitle="Ошибка" error="Допускается ввод не более 900 символов!" sqref="M263">
      <formula1>900</formula1>
    </dataValidation>
    <dataValidation type="textLength" operator="lessThanOrEqual" allowBlank="1" showInputMessage="1" showErrorMessage="1" errorTitle="Ошибка" error="Допускается ввод не более 900 символов!" sqref="K2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3">
      <formula1>"a"</formula1>
    </dataValidation>
    <dataValidation type="whole" allowBlank="1" showErrorMessage="1" errorTitle="Ошибка" error="Допускается ввод только неотрицательных целых чисел!" sqref="AI260">
      <formula1>0</formula1>
      <formula2>9.99999999999999E+23</formula2>
    </dataValidation>
    <dataValidation type="whole" allowBlank="1" showErrorMessage="1" errorTitle="Ошибка" error="Допускается ввод только неотрицательных целых чисел!" sqref="AF260">
      <formula1>0</formula1>
      <formula2>9.99999999999999E+23</formula2>
    </dataValidation>
    <dataValidation type="decimal" allowBlank="1" showErrorMessage="1" errorTitle="Ошибка" error="Допускается ввод только неотрицательных чисел!" sqref="AE260">
      <formula1>0</formula1>
      <formula2>9.99999999999999E+23</formula2>
    </dataValidation>
    <dataValidation type="decimal" allowBlank="1" showErrorMessage="1" errorTitle="Ошибка" error="Допускается ввод только неотрицательных чисел!" sqref="AC260">
      <formula1>0</formula1>
      <formula2>9.99999999999999E+23</formula2>
    </dataValidation>
    <dataValidation type="textLength" operator="lessThanOrEqual" allowBlank="1" showInputMessage="1" showErrorMessage="1" errorTitle="Ошибка" error="Допускается ввод не более 900 символов!" sqref="K2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0">
      <formula1>"a"</formula1>
    </dataValidation>
    <dataValidation type="whole" allowBlank="1" showErrorMessage="1" errorTitle="Ошибка" error="Допускается ввод только неотрицательных целых чисел!" sqref="AI262">
      <formula1>0</formula1>
      <formula2>9.99999999999999E+23</formula2>
    </dataValidation>
    <dataValidation type="whole" allowBlank="1" showErrorMessage="1" errorTitle="Ошибка" error="Допускается ввод только неотрицательных целых чисел!" sqref="AF262">
      <formula1>0</formula1>
      <formula2>9.99999999999999E+23</formula2>
    </dataValidation>
    <dataValidation type="whole" allowBlank="1" showErrorMessage="1" errorTitle="Ошибка" error="Допускается ввод только неотрицательных целых чисел!" sqref="AI261">
      <formula1>0</formula1>
      <formula2>9.99999999999999E+23</formula2>
    </dataValidation>
    <dataValidation type="whole" allowBlank="1" showErrorMessage="1" errorTitle="Ошибка" error="Допускается ввод только неотрицательных целых чисел!" sqref="AF261">
      <formula1>0</formula1>
      <formula2>9.99999999999999E+23</formula2>
    </dataValidation>
    <dataValidation type="textLength" operator="lessThanOrEqual" allowBlank="1" showInputMessage="1" showErrorMessage="1" errorTitle="Ошибка" error="Допускается ввод не более 900 символов!" sqref="K2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1">
      <formula1>"a"</formula1>
    </dataValidation>
    <dataValidation type="whole" allowBlank="1" showErrorMessage="1" errorTitle="Ошибка" error="Допускается ввод только неотрицательных целых чисел!" sqref="AI259">
      <formula1>0</formula1>
      <formula2>9.99999999999999E+23</formula2>
    </dataValidation>
    <dataValidation type="whole" allowBlank="1" showErrorMessage="1" errorTitle="Ошибка" error="Допускается ввод только неотрицательных целых чисел!" sqref="AF259">
      <formula1>0</formula1>
      <formula2>9.99999999999999E+23</formula2>
    </dataValidation>
    <dataValidation type="decimal" allowBlank="1" showErrorMessage="1" errorTitle="Ошибка" error="Допускается ввод только неотрицательных чисел!" sqref="AE259">
      <formula1>0</formula1>
      <formula2>9.99999999999999E+23</formula2>
    </dataValidation>
    <dataValidation type="decimal" allowBlank="1" showErrorMessage="1" errorTitle="Ошибка" error="Допускается ввод только неотрицательных чисел!" sqref="AC259">
      <formula1>0</formula1>
      <formula2>9.99999999999999E+23</formula2>
    </dataValidation>
    <dataValidation type="textLength" operator="lessThanOrEqual" allowBlank="1" showInputMessage="1" showErrorMessage="1" errorTitle="Ошибка" error="Допускается ввод не более 900 символов!" sqref="K2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9">
      <formula1>"a"</formula1>
    </dataValidation>
    <dataValidation type="whole" allowBlank="1" showErrorMessage="1" errorTitle="Ошибка" error="Допускается ввод только неотрицательных целых чисел!" sqref="AI258">
      <formula1>0</formula1>
      <formula2>9.99999999999999E+23</formula2>
    </dataValidation>
    <dataValidation type="whole" allowBlank="1" showErrorMessage="1" errorTitle="Ошибка" error="Допускается ввод только неотрицательных целых чисел!" sqref="AF258">
      <formula1>0</formula1>
      <formula2>9.99999999999999E+23</formula2>
    </dataValidation>
    <dataValidation type="textLength" operator="lessThanOrEqual" allowBlank="1" showInputMessage="1" showErrorMessage="1" errorTitle="Ошибка" error="Допускается ввод не более 900 символов!" sqref="K2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8">
      <formula1>"a"</formula1>
    </dataValidation>
    <dataValidation type="whole" allowBlank="1" showErrorMessage="1" errorTitle="Ошибка" error="Допускается ввод только неотрицательных целых чисел!" sqref="AI257">
      <formula1>0</formula1>
      <formula2>9.99999999999999E+23</formula2>
    </dataValidation>
    <dataValidation type="whole" allowBlank="1" showErrorMessage="1" errorTitle="Ошибка" error="Допускается ввод только неотрицательных целых чисел!" sqref="AF257">
      <formula1>0</formula1>
      <formula2>9.99999999999999E+23</formula2>
    </dataValidation>
    <dataValidation type="textLength" operator="lessThanOrEqual" allowBlank="1" showInputMessage="1" showErrorMessage="1" errorTitle="Ошибка" error="Допускается ввод не более 900 символов!" sqref="M257">
      <formula1>900</formula1>
    </dataValidation>
    <dataValidation type="textLength" operator="lessThanOrEqual" allowBlank="1" showInputMessage="1" showErrorMessage="1" errorTitle="Ошибка" error="Допускается ввод не более 900 символов!" sqref="K2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7">
      <formula1>"a"</formula1>
    </dataValidation>
    <dataValidation type="whole" allowBlank="1" showErrorMessage="1" errorTitle="Ошибка" error="Допускается ввод только неотрицательных целых чисел!" sqref="AI256">
      <formula1>0</formula1>
      <formula2>9.99999999999999E+23</formula2>
    </dataValidation>
    <dataValidation type="whole" allowBlank="1" showErrorMessage="1" errorTitle="Ошибка" error="Допускается ввод только неотрицательных целых чисел!" sqref="AF256">
      <formula1>0</formula1>
      <formula2>9.99999999999999E+23</formula2>
    </dataValidation>
    <dataValidation type="whole" allowBlank="1" showErrorMessage="1" errorTitle="Ошибка" error="Допускается ввод только неотрицательных целых чисел!" sqref="AI255">
      <formula1>0</formula1>
      <formula2>9.99999999999999E+23</formula2>
    </dataValidation>
    <dataValidation type="whole" allowBlank="1" showErrorMessage="1" errorTitle="Ошибка" error="Допускается ввод только неотрицательных целых чисел!" sqref="AF255">
      <formula1>0</formula1>
      <formula2>9.99999999999999E+23</formula2>
    </dataValidation>
    <dataValidation type="textLength" operator="lessThanOrEqual" allowBlank="1" showInputMessage="1" showErrorMessage="1" errorTitle="Ошибка" error="Допускается ввод не более 900 символов!" sqref="K2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5">
      <formula1>"a"</formula1>
    </dataValidation>
    <dataValidation type="whole" allowBlank="1" showErrorMessage="1" errorTitle="Ошибка" error="Допускается ввод только неотрицательных целых чисел!" sqref="AI254">
      <formula1>0</formula1>
      <formula2>9.99999999999999E+23</formula2>
    </dataValidation>
    <dataValidation type="whole" allowBlank="1" showErrorMessage="1" errorTitle="Ошибка" error="Допускается ввод только неотрицательных целых чисел!" sqref="AF254">
      <formula1>0</formula1>
      <formula2>9.99999999999999E+23</formula2>
    </dataValidation>
    <dataValidation type="decimal" allowBlank="1" showErrorMessage="1" errorTitle="Ошибка" error="Допускается ввод только неотрицательных чисел!" sqref="AE254">
      <formula1>0</formula1>
      <formula2>9.99999999999999E+23</formula2>
    </dataValidation>
    <dataValidation type="decimal" allowBlank="1" showErrorMessage="1" errorTitle="Ошибка" error="Допускается ввод только неотрицательных чисел!" sqref="AC254">
      <formula1>0</formula1>
      <formula2>9.99999999999999E+23</formula2>
    </dataValidation>
    <dataValidation type="textLength" operator="lessThanOrEqual" allowBlank="1" showInputMessage="1" showErrorMessage="1" errorTitle="Ошибка" error="Допускается ввод не более 900 символов!" sqref="K2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4">
      <formula1>"a"</formula1>
    </dataValidation>
    <dataValidation type="whole" allowBlank="1" showErrorMessage="1" errorTitle="Ошибка" error="Допускается ввод только неотрицательных целых чисел!" sqref="AI253">
      <formula1>0</formula1>
      <formula2>9.99999999999999E+23</formula2>
    </dataValidation>
    <dataValidation type="whole" allowBlank="1" showErrorMessage="1" errorTitle="Ошибка" error="Допускается ввод только неотрицательных целых чисел!" sqref="AF253">
      <formula1>0</formula1>
      <formula2>9.99999999999999E+23</formula2>
    </dataValidation>
    <dataValidation type="textLength" operator="lessThanOrEqual" allowBlank="1" showInputMessage="1" showErrorMessage="1" errorTitle="Ошибка" error="Допускается ввод не более 900 символов!" sqref="K2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3">
      <formula1>"a"</formula1>
    </dataValidation>
    <dataValidation type="whole" allowBlank="1" showErrorMessage="1" errorTitle="Ошибка" error="Допускается ввод только неотрицательных целых чисел!" sqref="AI252">
      <formula1>0</formula1>
      <formula2>9.99999999999999E+23</formula2>
    </dataValidation>
    <dataValidation type="whole" allowBlank="1" showErrorMessage="1" errorTitle="Ошибка" error="Допускается ввод только неотрицательных целых чисел!" sqref="AF252">
      <formula1>0</formula1>
      <formula2>9.99999999999999E+23</formula2>
    </dataValidation>
    <dataValidation type="textLength" operator="lessThanOrEqual" allowBlank="1" showInputMessage="1" showErrorMessage="1" errorTitle="Ошибка" error="Допускается ввод не более 900 символов!" sqref="M252">
      <formula1>900</formula1>
    </dataValidation>
    <dataValidation type="textLength" operator="lessThanOrEqual" allowBlank="1" showInputMessage="1" showErrorMessage="1" errorTitle="Ошибка" error="Допускается ввод не более 900 символов!" sqref="K2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2">
      <formula1>"a"</formula1>
    </dataValidation>
    <dataValidation type="whole" allowBlank="1" showErrorMessage="1" errorTitle="Ошибка" error="Допускается ввод только неотрицательных целых чисел!" sqref="AI251">
      <formula1>0</formula1>
      <formula2>9.99999999999999E+23</formula2>
    </dataValidation>
    <dataValidation type="whole" allowBlank="1" showErrorMessage="1" errorTitle="Ошибка" error="Допускается ввод только неотрицательных целых чисел!" sqref="AF251">
      <formula1>0</formula1>
      <formula2>9.99999999999999E+23</formula2>
    </dataValidation>
    <dataValidation type="whole" allowBlank="1" showErrorMessage="1" errorTitle="Ошибка" error="Допускается ввод только неотрицательных целых чисел!" sqref="AI250">
      <formula1>0</formula1>
      <formula2>9.99999999999999E+23</formula2>
    </dataValidation>
    <dataValidation type="whole" allowBlank="1" showErrorMessage="1" errorTitle="Ошибка" error="Допускается ввод только неотрицательных целых чисел!" sqref="AF250">
      <formula1>0</formula1>
      <formula2>9.99999999999999E+23</formula2>
    </dataValidation>
    <dataValidation type="textLength" operator="lessThanOrEqual" allowBlank="1" showInputMessage="1" showErrorMessage="1" errorTitle="Ошибка" error="Допускается ввод не более 900 символов!" sqref="K2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0">
      <formula1>"a"</formula1>
    </dataValidation>
    <dataValidation type="whole" allowBlank="1" showErrorMessage="1" errorTitle="Ошибка" error="Допускается ввод только неотрицательных целых чисел!" sqref="AI249">
      <formula1>0</formula1>
      <formula2>9.99999999999999E+23</formula2>
    </dataValidation>
    <dataValidation type="whole" allowBlank="1" showErrorMessage="1" errorTitle="Ошибка" error="Допускается ввод только неотрицательных целых чисел!" sqref="AF249">
      <formula1>0</formula1>
      <formula2>9.99999999999999E+23</formula2>
    </dataValidation>
    <dataValidation type="decimal" allowBlank="1" showErrorMessage="1" errorTitle="Ошибка" error="Допускается ввод только неотрицательных чисел!" sqref="AE249">
      <formula1>0</formula1>
      <formula2>9.99999999999999E+23</formula2>
    </dataValidation>
    <dataValidation type="decimal" allowBlank="1" showErrorMessage="1" errorTitle="Ошибка" error="Допускается ввод только неотрицательных чисел!" sqref="AC249">
      <formula1>0</formula1>
      <formula2>9.99999999999999E+23</formula2>
    </dataValidation>
    <dataValidation type="textLength" operator="lessThanOrEqual" allowBlank="1" showInputMessage="1" showErrorMessage="1" errorTitle="Ошибка" error="Допускается ввод не более 900 символов!" sqref="K2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9">
      <formula1>"a"</formula1>
    </dataValidation>
    <dataValidation type="whole" allowBlank="1" showErrorMessage="1" errorTitle="Ошибка" error="Допускается ввод только неотрицательных целых чисел!" sqref="AI248">
      <formula1>0</formula1>
      <formula2>9.99999999999999E+23</formula2>
    </dataValidation>
    <dataValidation type="whole" allowBlank="1" showErrorMessage="1" errorTitle="Ошибка" error="Допускается ввод только неотрицательных целых чисел!" sqref="AF248">
      <formula1>0</formula1>
      <formula2>9.99999999999999E+23</formula2>
    </dataValidation>
    <dataValidation type="textLength" operator="lessThanOrEqual" allowBlank="1" showInputMessage="1" showErrorMessage="1" errorTitle="Ошибка" error="Допускается ввод не более 900 символов!" sqref="K2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8">
      <formula1>"a"</formula1>
    </dataValidation>
    <dataValidation type="whole" allowBlank="1" showErrorMessage="1" errorTitle="Ошибка" error="Допускается ввод только неотрицательных целых чисел!" sqref="AI247">
      <formula1>0</formula1>
      <formula2>9.99999999999999E+23</formula2>
    </dataValidation>
    <dataValidation type="whole" allowBlank="1" showErrorMessage="1" errorTitle="Ошибка" error="Допускается ввод только неотрицательных целых чисел!" sqref="AF247">
      <formula1>0</formula1>
      <formula2>9.99999999999999E+23</formula2>
    </dataValidation>
    <dataValidation type="textLength" operator="lessThanOrEqual" allowBlank="1" showInputMessage="1" showErrorMessage="1" errorTitle="Ошибка" error="Допускается ввод не более 900 символов!" sqref="M247">
      <formula1>900</formula1>
    </dataValidation>
    <dataValidation type="textLength" operator="lessThanOrEqual" allowBlank="1" showInputMessage="1" showErrorMessage="1" errorTitle="Ошибка" error="Допускается ввод не более 900 символов!" sqref="K2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7">
      <formula1>"a"</formula1>
    </dataValidation>
    <dataValidation type="whole" allowBlank="1" showErrorMessage="1" errorTitle="Ошибка" error="Допускается ввод только неотрицательных целых чисел!" sqref="AI240">
      <formula1>0</formula1>
      <formula2>9.99999999999999E+23</formula2>
    </dataValidation>
    <dataValidation type="whole" allowBlank="1" showErrorMessage="1" errorTitle="Ошибка" error="Допускается ввод только неотрицательных целых чисел!" sqref="AF240">
      <formula1>0</formula1>
      <formula2>9.99999999999999E+23</formula2>
    </dataValidation>
    <dataValidation type="whole" allowBlank="1" showErrorMessage="1" errorTitle="Ошибка" error="Допускается ввод только неотрицательных целых чисел!" sqref="AI239">
      <formula1>0</formula1>
      <formula2>9.99999999999999E+23</formula2>
    </dataValidation>
    <dataValidation type="whole" allowBlank="1" showErrorMessage="1" errorTitle="Ошибка" error="Допускается ввод только неотрицательных целых чисел!" sqref="AF239">
      <formula1>0</formula1>
      <formula2>9.99999999999999E+23</formula2>
    </dataValidation>
    <dataValidation type="textLength" operator="lessThanOrEqual" allowBlank="1" showInputMessage="1" showErrorMessage="1" errorTitle="Ошибка" error="Допускается ввод не более 900 символов!" sqref="K2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9">
      <formula1>"a"</formula1>
    </dataValidation>
    <dataValidation type="whole" allowBlank="1" showErrorMessage="1" errorTitle="Ошибка" error="Допускается ввод только неотрицательных целых чисел!" sqref="AI238">
      <formula1>0</formula1>
      <formula2>9.99999999999999E+23</formula2>
    </dataValidation>
    <dataValidation type="whole" allowBlank="1" showErrorMessage="1" errorTitle="Ошибка" error="Допускается ввод только неотрицательных целых чисел!" sqref="AF238">
      <formula1>0</formula1>
      <formula2>9.99999999999999E+23</formula2>
    </dataValidation>
    <dataValidation type="decimal" allowBlank="1" showErrorMessage="1" errorTitle="Ошибка" error="Допускается ввод только неотрицательных чисел!" sqref="AE238">
      <formula1>0</formula1>
      <formula2>9.99999999999999E+23</formula2>
    </dataValidation>
    <dataValidation type="decimal" allowBlank="1" showErrorMessage="1" errorTitle="Ошибка" error="Допускается ввод только неотрицательных чисел!" sqref="AC238">
      <formula1>0</formula1>
      <formula2>9.99999999999999E+23</formula2>
    </dataValidation>
    <dataValidation type="textLength" operator="lessThanOrEqual" allowBlank="1" showInputMessage="1" showErrorMessage="1" errorTitle="Ошибка" error="Допускается ввод не более 900 символов!" sqref="K2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8">
      <formula1>"a"</formula1>
    </dataValidation>
    <dataValidation type="whole" allowBlank="1" showErrorMessage="1" errorTitle="Ошибка" error="Допускается ввод только неотрицательных целых чисел!" sqref="AI237">
      <formula1>0</formula1>
      <formula2>9.99999999999999E+23</formula2>
    </dataValidation>
    <dataValidation type="whole" allowBlank="1" showErrorMessage="1" errorTitle="Ошибка" error="Допускается ввод только неотрицательных целых чисел!" sqref="AF237">
      <formula1>0</formula1>
      <formula2>9.99999999999999E+23</formula2>
    </dataValidation>
    <dataValidation type="textLength" operator="lessThanOrEqual" allowBlank="1" showInputMessage="1" showErrorMessage="1" errorTitle="Ошибка" error="Допускается ввод не более 900 символов!" sqref="K2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7">
      <formula1>"a"</formula1>
    </dataValidation>
    <dataValidation type="whole" allowBlank="1" showErrorMessage="1" errorTitle="Ошибка" error="Допускается ввод только неотрицательных целых чисел!" sqref="AI236">
      <formula1>0</formula1>
      <formula2>9.99999999999999E+23</formula2>
    </dataValidation>
    <dataValidation type="whole" allowBlank="1" showErrorMessage="1" errorTitle="Ошибка" error="Допускается ввод только неотрицательных целых чисел!" sqref="AF236">
      <formula1>0</formula1>
      <formula2>9.99999999999999E+23</formula2>
    </dataValidation>
    <dataValidation type="textLength" operator="lessThanOrEqual" allowBlank="1" showInputMessage="1" showErrorMessage="1" errorTitle="Ошибка" error="Допускается ввод не более 900 символов!" sqref="M236">
      <formula1>900</formula1>
    </dataValidation>
    <dataValidation type="textLength" operator="lessThanOrEqual" allowBlank="1" showInputMessage="1" showErrorMessage="1" errorTitle="Ошибка" error="Допускается ввод не более 900 символов!" sqref="K2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6">
      <formula1>"a"</formula1>
    </dataValidation>
    <dataValidation type="whole" allowBlank="1" showErrorMessage="1" errorTitle="Ошибка" error="Допускается ввод только неотрицательных целых чисел!" sqref="AI235">
      <formula1>0</formula1>
      <formula2>9.99999999999999E+23</formula2>
    </dataValidation>
    <dataValidation type="whole" allowBlank="1" showErrorMessage="1" errorTitle="Ошибка" error="Допускается ввод только неотрицательных целых чисел!" sqref="AF235">
      <formula1>0</formula1>
      <formula2>9.99999999999999E+23</formula2>
    </dataValidation>
    <dataValidation type="whole" allowBlank="1" showErrorMessage="1" errorTitle="Ошибка" error="Допускается ввод только неотрицательных целых чисел!" sqref="AI234">
      <formula1>0</formula1>
      <formula2>9.99999999999999E+23</formula2>
    </dataValidation>
    <dataValidation type="whole" allowBlank="1" showErrorMessage="1" errorTitle="Ошибка" error="Допускается ввод только неотрицательных целых чисел!" sqref="AF234">
      <formula1>0</formula1>
      <formula2>9.99999999999999E+23</formula2>
    </dataValidation>
    <dataValidation type="textLength" operator="lessThanOrEqual" allowBlank="1" showInputMessage="1" showErrorMessage="1" errorTitle="Ошибка" error="Допускается ввод не более 900 символов!" sqref="K2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4">
      <formula1>"a"</formula1>
    </dataValidation>
    <dataValidation type="whole" allowBlank="1" showErrorMessage="1" errorTitle="Ошибка" error="Допускается ввод только неотрицательных целых чисел!" sqref="AI233">
      <formula1>0</formula1>
      <formula2>9.99999999999999E+23</formula2>
    </dataValidation>
    <dataValidation type="whole" allowBlank="1" showErrorMessage="1" errorTitle="Ошибка" error="Допускается ввод только неотрицательных целых чисел!" sqref="AF233">
      <formula1>0</formula1>
      <formula2>9.99999999999999E+23</formula2>
    </dataValidation>
    <dataValidation type="decimal" allowBlank="1" showErrorMessage="1" errorTitle="Ошибка" error="Допускается ввод только неотрицательных чисел!" sqref="AE233">
      <formula1>0</formula1>
      <formula2>9.99999999999999E+23</formula2>
    </dataValidation>
    <dataValidation type="decimal" allowBlank="1" showErrorMessage="1" errorTitle="Ошибка" error="Допускается ввод только неотрицательных чисел!" sqref="AC233">
      <formula1>0</formula1>
      <formula2>9.99999999999999E+23</formula2>
    </dataValidation>
    <dataValidation type="textLength" operator="lessThanOrEqual" allowBlank="1" showInputMessage="1" showErrorMessage="1" errorTitle="Ошибка" error="Допускается ввод не более 900 символов!" sqref="K2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3">
      <formula1>"a"</formula1>
    </dataValidation>
    <dataValidation type="whole" allowBlank="1" showErrorMessage="1" errorTitle="Ошибка" error="Допускается ввод только неотрицательных целых чисел!" sqref="AI232">
      <formula1>0</formula1>
      <formula2>9.99999999999999E+23</formula2>
    </dataValidation>
    <dataValidation type="whole" allowBlank="1" showErrorMessage="1" errorTitle="Ошибка" error="Допускается ввод только неотрицательных целых чисел!" sqref="AF232">
      <formula1>0</formula1>
      <formula2>9.99999999999999E+23</formula2>
    </dataValidation>
    <dataValidation type="textLength" operator="lessThanOrEqual" allowBlank="1" showInputMessage="1" showErrorMessage="1" errorTitle="Ошибка" error="Допускается ввод не более 900 символов!" sqref="K2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2">
      <formula1>"a"</formula1>
    </dataValidation>
    <dataValidation type="whole" allowBlank="1" showErrorMessage="1" errorTitle="Ошибка" error="Допускается ввод только неотрицательных целых чисел!" sqref="AI231">
      <formula1>0</formula1>
      <formula2>9.99999999999999E+23</formula2>
    </dataValidation>
    <dataValidation type="whole" allowBlank="1" showErrorMessage="1" errorTitle="Ошибка" error="Допускается ввод только неотрицательных целых чисел!" sqref="AF231">
      <formula1>0</formula1>
      <formula2>9.99999999999999E+23</formula2>
    </dataValidation>
    <dataValidation type="textLength" operator="lessThanOrEqual" allowBlank="1" showInputMessage="1" showErrorMessage="1" errorTitle="Ошибка" error="Допускается ввод не более 900 символов!" sqref="M231">
      <formula1>900</formula1>
    </dataValidation>
    <dataValidation type="textLength" operator="lessThanOrEqual" allowBlank="1" showInputMessage="1" showErrorMessage="1" errorTitle="Ошибка" error="Допускается ввод не более 900 символов!" sqref="K2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1">
      <formula1>"a"</formula1>
    </dataValidation>
    <dataValidation type="whole" allowBlank="1" showErrorMessage="1" errorTitle="Ошибка" error="Допускается ввод только неотрицательных целых чисел!" sqref="AI230">
      <formula1>0</formula1>
      <formula2>9.99999999999999E+23</formula2>
    </dataValidation>
    <dataValidation type="whole" allowBlank="1" showErrorMessage="1" errorTitle="Ошибка" error="Допускается ввод только неотрицательных целых чисел!" sqref="AF230">
      <formula1>0</formula1>
      <formula2>9.99999999999999E+23</formula2>
    </dataValidation>
    <dataValidation type="whole" allowBlank="1" showErrorMessage="1" errorTitle="Ошибка" error="Допускается ввод только неотрицательных целых чисел!" sqref="AI229">
      <formula1>0</formula1>
      <formula2>9.99999999999999E+23</formula2>
    </dataValidation>
    <dataValidation type="whole" allowBlank="1" showErrorMessage="1" errorTitle="Ошибка" error="Допускается ввод только неотрицательных целых чисел!" sqref="AF229">
      <formula1>0</formula1>
      <formula2>9.99999999999999E+23</formula2>
    </dataValidation>
    <dataValidation type="textLength" operator="lessThanOrEqual" allowBlank="1" showInputMessage="1" showErrorMessage="1" errorTitle="Ошибка" error="Допускается ввод не более 900 символов!" sqref="K2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9">
      <formula1>"a"</formula1>
    </dataValidation>
    <dataValidation type="whole" allowBlank="1" showErrorMessage="1" errorTitle="Ошибка" error="Допускается ввод только неотрицательных целых чисел!" sqref="AI228">
      <formula1>0</formula1>
      <formula2>9.99999999999999E+23</formula2>
    </dataValidation>
    <dataValidation type="whole" allowBlank="1" showErrorMessage="1" errorTitle="Ошибка" error="Допускается ввод только неотрицательных целых чисел!" sqref="AF228">
      <formula1>0</formula1>
      <formula2>9.99999999999999E+23</formula2>
    </dataValidation>
    <dataValidation type="decimal" allowBlank="1" showErrorMessage="1" errorTitle="Ошибка" error="Допускается ввод только неотрицательных чисел!" sqref="AE228">
      <formula1>0</formula1>
      <formula2>9.99999999999999E+23</formula2>
    </dataValidation>
    <dataValidation type="decimal" allowBlank="1" showErrorMessage="1" errorTitle="Ошибка" error="Допускается ввод только неотрицательных чисел!" sqref="AC228">
      <formula1>0</formula1>
      <formula2>9.99999999999999E+23</formula2>
    </dataValidation>
    <dataValidation type="textLength" operator="lessThanOrEqual" allowBlank="1" showInputMessage="1" showErrorMessage="1" errorTitle="Ошибка" error="Допускается ввод не более 900 символов!" sqref="K2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8">
      <formula1>"a"</formula1>
    </dataValidation>
    <dataValidation type="whole" allowBlank="1" showErrorMessage="1" errorTitle="Ошибка" error="Допускается ввод только неотрицательных целых чисел!" sqref="AI227">
      <formula1>0</formula1>
      <formula2>9.99999999999999E+23</formula2>
    </dataValidation>
    <dataValidation type="whole" allowBlank="1" showErrorMessage="1" errorTitle="Ошибка" error="Допускается ввод только неотрицательных целых чисел!" sqref="AF227">
      <formula1>0</formula1>
      <formula2>9.99999999999999E+23</formula2>
    </dataValidation>
    <dataValidation type="textLength" operator="lessThanOrEqual" allowBlank="1" showInputMessage="1" showErrorMessage="1" errorTitle="Ошибка" error="Допускается ввод не более 900 символов!" sqref="K2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7">
      <formula1>"a"</formula1>
    </dataValidation>
    <dataValidation type="whole" allowBlank="1" showErrorMessage="1" errorTitle="Ошибка" error="Допускается ввод только неотрицательных целых чисел!" sqref="AI226">
      <formula1>0</formula1>
      <formula2>9.99999999999999E+23</formula2>
    </dataValidation>
    <dataValidation type="whole" allowBlank="1" showErrorMessage="1" errorTitle="Ошибка" error="Допускается ввод только неотрицательных целых чисел!" sqref="AF226">
      <formula1>0</formula1>
      <formula2>9.99999999999999E+23</formula2>
    </dataValidation>
    <dataValidation type="textLength" operator="lessThanOrEqual" allowBlank="1" showInputMessage="1" showErrorMessage="1" errorTitle="Ошибка" error="Допускается ввод не более 900 символов!" sqref="M226">
      <formula1>900</formula1>
    </dataValidation>
    <dataValidation type="textLength" operator="lessThanOrEqual" allowBlank="1" showInputMessage="1" showErrorMessage="1" errorTitle="Ошибка" error="Допускается ввод не более 900 символов!" sqref="K2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6">
      <formula1>"a"</formula1>
    </dataValidation>
    <dataValidation type="whole" allowBlank="1" showErrorMessage="1" errorTitle="Ошибка" error="Допускается ввод только неотрицательных целых чисел!" sqref="AI225">
      <formula1>0</formula1>
      <formula2>9.99999999999999E+23</formula2>
    </dataValidation>
    <dataValidation type="whole" allowBlank="1" showErrorMessage="1" errorTitle="Ошибка" error="Допускается ввод только неотрицательных целых чисел!" sqref="AF225">
      <formula1>0</formula1>
      <formula2>9.99999999999999E+23</formula2>
    </dataValidation>
    <dataValidation type="whole" allowBlank="1" showErrorMessage="1" errorTitle="Ошибка" error="Допускается ввод только неотрицательных целых чисел!" sqref="AI224">
      <formula1>0</formula1>
      <formula2>9.99999999999999E+23</formula2>
    </dataValidation>
    <dataValidation type="whole" allowBlank="1" showErrorMessage="1" errorTitle="Ошибка" error="Допускается ввод только неотрицательных целых чисел!" sqref="AF224">
      <formula1>0</formula1>
      <formula2>9.99999999999999E+23</formula2>
    </dataValidation>
    <dataValidation type="textLength" operator="lessThanOrEqual" allowBlank="1" showInputMessage="1" showErrorMessage="1" errorTitle="Ошибка" error="Допускается ввод не более 900 символов!" sqref="K2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4">
      <formula1>"a"</formula1>
    </dataValidation>
    <dataValidation type="whole" allowBlank="1" showErrorMessage="1" errorTitle="Ошибка" error="Допускается ввод только неотрицательных целых чисел!" sqref="AI223">
      <formula1>0</formula1>
      <formula2>9.99999999999999E+23</formula2>
    </dataValidation>
    <dataValidation type="whole" allowBlank="1" showErrorMessage="1" errorTitle="Ошибка" error="Допускается ввод только неотрицательных целых чисел!" sqref="AF223">
      <formula1>0</formula1>
      <formula2>9.99999999999999E+23</formula2>
    </dataValidation>
    <dataValidation type="decimal" allowBlank="1" showErrorMessage="1" errorTitle="Ошибка" error="Допускается ввод только неотрицательных чисел!" sqref="AE223">
      <formula1>0</formula1>
      <formula2>9.99999999999999E+23</formula2>
    </dataValidation>
    <dataValidation type="decimal" allowBlank="1" showErrorMessage="1" errorTitle="Ошибка" error="Допускается ввод только неотрицательных чисел!" sqref="AC223">
      <formula1>0</formula1>
      <formula2>9.99999999999999E+23</formula2>
    </dataValidation>
    <dataValidation type="textLength" operator="lessThanOrEqual" allowBlank="1" showInputMessage="1" showErrorMessage="1" errorTitle="Ошибка" error="Допускается ввод не более 900 символов!" sqref="K2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3">
      <formula1>"a"</formula1>
    </dataValidation>
    <dataValidation type="whole" allowBlank="1" showErrorMessage="1" errorTitle="Ошибка" error="Допускается ввод только неотрицательных целых чисел!" sqref="AI222">
      <formula1>0</formula1>
      <formula2>9.99999999999999E+23</formula2>
    </dataValidation>
    <dataValidation type="whole" allowBlank="1" showErrorMessage="1" errorTitle="Ошибка" error="Допускается ввод только неотрицательных целых чисел!" sqref="AF222">
      <formula1>0</formula1>
      <formula2>9.99999999999999E+23</formula2>
    </dataValidation>
    <dataValidation type="textLength" operator="lessThanOrEqual" allowBlank="1" showInputMessage="1" showErrorMessage="1" errorTitle="Ошибка" error="Допускается ввод не более 900 символов!" sqref="K2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2">
      <formula1>"a"</formula1>
    </dataValidation>
    <dataValidation type="whole" allowBlank="1" showErrorMessage="1" errorTitle="Ошибка" error="Допускается ввод только неотрицательных целых чисел!" sqref="AI221">
      <formula1>0</formula1>
      <formula2>9.99999999999999E+23</formula2>
    </dataValidation>
    <dataValidation type="whole" allowBlank="1" showErrorMessage="1" errorTitle="Ошибка" error="Допускается ввод только неотрицательных целых чисел!" sqref="AF221">
      <formula1>0</formula1>
      <formula2>9.99999999999999E+23</formula2>
    </dataValidation>
    <dataValidation type="textLength" operator="lessThanOrEqual" allowBlank="1" showInputMessage="1" showErrorMessage="1" errorTitle="Ошибка" error="Допускается ввод не более 900 символов!" sqref="M221">
      <formula1>900</formula1>
    </dataValidation>
    <dataValidation type="textLength" operator="lessThanOrEqual" allowBlank="1" showInputMessage="1" showErrorMessage="1" errorTitle="Ошибка" error="Допускается ввод не более 900 символов!" sqref="K2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1">
      <formula1>"a"</formula1>
    </dataValidation>
    <dataValidation type="whole" allowBlank="1" showErrorMessage="1" errorTitle="Ошибка" error="Допускается ввод только неотрицательных целых чисел!" sqref="AI220">
      <formula1>0</formula1>
      <formula2>9.99999999999999E+23</formula2>
    </dataValidation>
    <dataValidation type="whole" allowBlank="1" showErrorMessage="1" errorTitle="Ошибка" error="Допускается ввод только неотрицательных целых чисел!" sqref="AF220">
      <formula1>0</formula1>
      <formula2>9.99999999999999E+23</formula2>
    </dataValidation>
    <dataValidation type="whole" allowBlank="1" showErrorMessage="1" errorTitle="Ошибка" error="Допускается ввод только неотрицательных целых чисел!" sqref="AI219">
      <formula1>0</formula1>
      <formula2>9.99999999999999E+23</formula2>
    </dataValidation>
    <dataValidation type="whole" allowBlank="1" showErrorMessage="1" errorTitle="Ошибка" error="Допускается ввод только неотрицательных целых чисел!" sqref="AF219">
      <formula1>0</formula1>
      <formula2>9.99999999999999E+23</formula2>
    </dataValidation>
    <dataValidation type="textLength" operator="lessThanOrEqual" allowBlank="1" showInputMessage="1" showErrorMessage="1" errorTitle="Ошибка" error="Допускается ввод не более 900 символов!" sqref="K2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9">
      <formula1>"a"</formula1>
    </dataValidation>
    <dataValidation type="whole" allowBlank="1" showErrorMessage="1" errorTitle="Ошибка" error="Допускается ввод только неотрицательных целых чисел!" sqref="AI218">
      <formula1>0</formula1>
      <formula2>9.99999999999999E+23</formula2>
    </dataValidation>
    <dataValidation type="whole" allowBlank="1" showErrorMessage="1" errorTitle="Ошибка" error="Допускается ввод только неотрицательных целых чисел!" sqref="AF218">
      <formula1>0</formula1>
      <formula2>9.99999999999999E+23</formula2>
    </dataValidation>
    <dataValidation type="decimal" allowBlank="1" showErrorMessage="1" errorTitle="Ошибка" error="Допускается ввод только неотрицательных чисел!" sqref="AE218">
      <formula1>0</formula1>
      <formula2>9.99999999999999E+23</formula2>
    </dataValidation>
    <dataValidation type="decimal" allowBlank="1" showErrorMessage="1" errorTitle="Ошибка" error="Допускается ввод только неотрицательных чисел!" sqref="AC218">
      <formula1>0</formula1>
      <formula2>9.99999999999999E+23</formula2>
    </dataValidation>
    <dataValidation type="textLength" operator="lessThanOrEqual" allowBlank="1" showInputMessage="1" showErrorMessage="1" errorTitle="Ошибка" error="Допускается ввод не более 900 символов!" sqref="K2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8">
      <formula1>"a"</formula1>
    </dataValidation>
    <dataValidation type="whole" allowBlank="1" showErrorMessage="1" errorTitle="Ошибка" error="Допускается ввод только неотрицательных целых чисел!" sqref="AI217">
      <formula1>0</formula1>
      <formula2>9.99999999999999E+23</formula2>
    </dataValidation>
    <dataValidation type="whole" allowBlank="1" showErrorMessage="1" errorTitle="Ошибка" error="Допускается ввод только неотрицательных целых чисел!" sqref="AF217">
      <formula1>0</formula1>
      <formula2>9.99999999999999E+23</formula2>
    </dataValidation>
    <dataValidation type="textLength" operator="lessThanOrEqual" allowBlank="1" showInputMessage="1" showErrorMessage="1" errorTitle="Ошибка" error="Допускается ввод не более 900 символов!" sqref="K2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7">
      <formula1>"a"</formula1>
    </dataValidation>
    <dataValidation type="whole" allowBlank="1" showErrorMessage="1" errorTitle="Ошибка" error="Допускается ввод только неотрицательных целых чисел!" sqref="AI216">
      <formula1>0</formula1>
      <formula2>9.99999999999999E+23</formula2>
    </dataValidation>
    <dataValidation type="whole" allowBlank="1" showErrorMessage="1" errorTitle="Ошибка" error="Допускается ввод только неотрицательных целых чисел!" sqref="AF216">
      <formula1>0</formula1>
      <formula2>9.99999999999999E+23</formula2>
    </dataValidation>
    <dataValidation type="textLength" operator="lessThanOrEqual" allowBlank="1" showInputMessage="1" showErrorMessage="1" errorTitle="Ошибка" error="Допускается ввод не более 900 символов!" sqref="M216">
      <formula1>900</formula1>
    </dataValidation>
    <dataValidation type="textLength" operator="lessThanOrEqual" allowBlank="1" showInputMessage="1" showErrorMessage="1" errorTitle="Ошибка" error="Допускается ввод не более 900 символов!" sqref="K2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6">
      <formula1>"a"</formula1>
    </dataValidation>
    <dataValidation type="whole" allowBlank="1" showErrorMessage="1" errorTitle="Ошибка" error="Допускается ввод только неотрицательных целых чисел!" sqref="AI215">
      <formula1>0</formula1>
      <formula2>9.99999999999999E+23</formula2>
    </dataValidation>
    <dataValidation type="whole" allowBlank="1" showErrorMessage="1" errorTitle="Ошибка" error="Допускается ввод только неотрицательных целых чисел!" sqref="AF215">
      <formula1>0</formula1>
      <formula2>9.99999999999999E+23</formula2>
    </dataValidation>
    <dataValidation type="whole" allowBlank="1" showErrorMessage="1" errorTitle="Ошибка" error="Допускается ввод только неотрицательных целых чисел!" sqref="AI214">
      <formula1>0</formula1>
      <formula2>9.99999999999999E+23</formula2>
    </dataValidation>
    <dataValidation type="whole" allowBlank="1" showErrorMessage="1" errorTitle="Ошибка" error="Допускается ввод только неотрицательных целых чисел!" sqref="AF214">
      <formula1>0</formula1>
      <formula2>9.99999999999999E+23</formula2>
    </dataValidation>
    <dataValidation type="textLength" operator="lessThanOrEqual" allowBlank="1" showInputMessage="1" showErrorMessage="1" errorTitle="Ошибка" error="Допускается ввод не более 900 символов!" sqref="K2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4">
      <formula1>"a"</formula1>
    </dataValidation>
    <dataValidation type="whole" allowBlank="1" showErrorMessage="1" errorTitle="Ошибка" error="Допускается ввод только неотрицательных целых чисел!" sqref="AI213">
      <formula1>0</formula1>
      <formula2>9.99999999999999E+23</formula2>
    </dataValidation>
    <dataValidation type="whole" allowBlank="1" showErrorMessage="1" errorTitle="Ошибка" error="Допускается ввод только неотрицательных целых чисел!" sqref="AF213">
      <formula1>0</formula1>
      <formula2>9.99999999999999E+23</formula2>
    </dataValidation>
    <dataValidation type="decimal" allowBlank="1" showErrorMessage="1" errorTitle="Ошибка" error="Допускается ввод только неотрицательных чисел!" sqref="AE213">
      <formula1>0</formula1>
      <formula2>9.99999999999999E+23</formula2>
    </dataValidation>
    <dataValidation type="decimal" allowBlank="1" showErrorMessage="1" errorTitle="Ошибка" error="Допускается ввод только неотрицательных чисел!" sqref="AC213">
      <formula1>0</formula1>
      <formula2>9.99999999999999E+23</formula2>
    </dataValidation>
    <dataValidation type="textLength" operator="lessThanOrEqual" allowBlank="1" showInputMessage="1" showErrorMessage="1" errorTitle="Ошибка" error="Допускается ввод не более 900 символов!" sqref="K2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3">
      <formula1>"a"</formula1>
    </dataValidation>
    <dataValidation type="whole" allowBlank="1" showErrorMessage="1" errorTitle="Ошибка" error="Допускается ввод только неотрицательных целых чисел!" sqref="AI212">
      <formula1>0</formula1>
      <formula2>9.99999999999999E+23</formula2>
    </dataValidation>
    <dataValidation type="whole" allowBlank="1" showErrorMessage="1" errorTitle="Ошибка" error="Допускается ввод только неотрицательных целых чисел!" sqref="AF212">
      <formula1>0</formula1>
      <formula2>9.99999999999999E+23</formula2>
    </dataValidation>
    <dataValidation type="textLength" operator="lessThanOrEqual" allowBlank="1" showInputMessage="1" showErrorMessage="1" errorTitle="Ошибка" error="Допускается ввод не более 900 символов!" sqref="K2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2">
      <formula1>"a"</formula1>
    </dataValidation>
    <dataValidation type="whole" allowBlank="1" showErrorMessage="1" errorTitle="Ошибка" error="Допускается ввод только неотрицательных целых чисел!" sqref="AI211">
      <formula1>0</formula1>
      <formula2>9.99999999999999E+23</formula2>
    </dataValidation>
    <dataValidation type="whole" allowBlank="1" showErrorMessage="1" errorTitle="Ошибка" error="Допускается ввод только неотрицательных целых чисел!" sqref="AF211">
      <formula1>0</formula1>
      <formula2>9.99999999999999E+23</formula2>
    </dataValidation>
    <dataValidation type="textLength" operator="lessThanOrEqual" allowBlank="1" showInputMessage="1" showErrorMessage="1" errorTitle="Ошибка" error="Допускается ввод не более 900 символов!" sqref="M211">
      <formula1>900</formula1>
    </dataValidation>
    <dataValidation type="textLength" operator="lessThanOrEqual" allowBlank="1" showInputMessage="1" showErrorMessage="1" errorTitle="Ошибка" error="Допускается ввод не более 900 символов!" sqref="K2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1">
      <formula1>"a"</formula1>
    </dataValidation>
    <dataValidation type="whole" allowBlank="1" showErrorMessage="1" errorTitle="Ошибка" error="Допускается ввод только неотрицательных целых чисел!" sqref="AI210">
      <formula1>0</formula1>
      <formula2>9.99999999999999E+23</formula2>
    </dataValidation>
    <dataValidation type="whole" allowBlank="1" showErrorMessage="1" errorTitle="Ошибка" error="Допускается ввод только неотрицательных целых чисел!" sqref="AF210">
      <formula1>0</formula1>
      <formula2>9.99999999999999E+23</formula2>
    </dataValidation>
    <dataValidation type="whole" allowBlank="1" showErrorMessage="1" errorTitle="Ошибка" error="Допускается ввод только неотрицательных целых чисел!" sqref="AI209">
      <formula1>0</formula1>
      <formula2>9.99999999999999E+23</formula2>
    </dataValidation>
    <dataValidation type="whole" allowBlank="1" showErrorMessage="1" errorTitle="Ошибка" error="Допускается ввод только неотрицательных целых чисел!" sqref="AF209">
      <formula1>0</formula1>
      <formula2>9.99999999999999E+23</formula2>
    </dataValidation>
    <dataValidation type="textLength" operator="lessThanOrEqual" allowBlank="1" showInputMessage="1" showErrorMessage="1" errorTitle="Ошибка" error="Допускается ввод не более 900 символов!" sqref="K2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9">
      <formula1>"a"</formula1>
    </dataValidation>
    <dataValidation type="whole" allowBlank="1" showErrorMessage="1" errorTitle="Ошибка" error="Допускается ввод только неотрицательных целых чисел!" sqref="AI208">
      <formula1>0</formula1>
      <formula2>9.99999999999999E+23</formula2>
    </dataValidation>
    <dataValidation type="whole" allowBlank="1" showErrorMessage="1" errorTitle="Ошибка" error="Допускается ввод только неотрицательных целых чисел!" sqref="AF208">
      <formula1>0</formula1>
      <formula2>9.99999999999999E+23</formula2>
    </dataValidation>
    <dataValidation type="decimal" allowBlank="1" showErrorMessage="1" errorTitle="Ошибка" error="Допускается ввод только неотрицательных чисел!" sqref="AE208">
      <formula1>0</formula1>
      <formula2>9.99999999999999E+23</formula2>
    </dataValidation>
    <dataValidation type="decimal" allowBlank="1" showErrorMessage="1" errorTitle="Ошибка" error="Допускается ввод только неотрицательных чисел!" sqref="AC208">
      <formula1>0</formula1>
      <formula2>9.99999999999999E+23</formula2>
    </dataValidation>
    <dataValidation type="textLength" operator="lessThanOrEqual" allowBlank="1" showInputMessage="1" showErrorMessage="1" errorTitle="Ошибка" error="Допускается ввод не более 900 символов!" sqref="K2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8">
      <formula1>"a"</formula1>
    </dataValidation>
    <dataValidation type="whole" allowBlank="1" showErrorMessage="1" errorTitle="Ошибка" error="Допускается ввод только неотрицательных целых чисел!" sqref="AI207">
      <formula1>0</formula1>
      <formula2>9.99999999999999E+23</formula2>
    </dataValidation>
    <dataValidation type="whole" allowBlank="1" showErrorMessage="1" errorTitle="Ошибка" error="Допускается ввод только неотрицательных целых чисел!" sqref="AF207">
      <formula1>0</formula1>
      <formula2>9.99999999999999E+23</formula2>
    </dataValidation>
    <dataValidation type="textLength" operator="lessThanOrEqual" allowBlank="1" showInputMessage="1" showErrorMessage="1" errorTitle="Ошибка" error="Допускается ввод не более 900 символов!" sqref="K2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7">
      <formula1>"a"</formula1>
    </dataValidation>
    <dataValidation type="whole" allowBlank="1" showErrorMessage="1" errorTitle="Ошибка" error="Допускается ввод только неотрицательных целых чисел!" sqref="AI206">
      <formula1>0</formula1>
      <formula2>9.99999999999999E+23</formula2>
    </dataValidation>
    <dataValidation type="whole" allowBlank="1" showErrorMessage="1" errorTitle="Ошибка" error="Допускается ввод только неотрицательных целых чисел!" sqref="AF206">
      <formula1>0</formula1>
      <formula2>9.99999999999999E+23</formula2>
    </dataValidation>
    <dataValidation type="textLength" operator="lessThanOrEqual" allowBlank="1" showInputMessage="1" showErrorMessage="1" errorTitle="Ошибка" error="Допускается ввод не более 900 символов!" sqref="M206">
      <formula1>900</formula1>
    </dataValidation>
    <dataValidation type="textLength" operator="lessThanOrEqual" allowBlank="1" showInputMessage="1" showErrorMessage="1" errorTitle="Ошибка" error="Допускается ввод не более 900 символов!" sqref="K2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6">
      <formula1>"a"</formula1>
    </dataValidation>
    <dataValidation type="whole" allowBlank="1" showErrorMessage="1" errorTitle="Ошибка" error="Допускается ввод только неотрицательных целых чисел!" sqref="AI205">
      <formula1>0</formula1>
      <formula2>9.99999999999999E+23</formula2>
    </dataValidation>
    <dataValidation type="whole" allowBlank="1" showErrorMessage="1" errorTitle="Ошибка" error="Допускается ввод только неотрицательных целых чисел!" sqref="AF205">
      <formula1>0</formula1>
      <formula2>9.99999999999999E+23</formula2>
    </dataValidation>
    <dataValidation type="whole" allowBlank="1" showErrorMessage="1" errorTitle="Ошибка" error="Допускается ввод только неотрицательных целых чисел!" sqref="AI204">
      <formula1>0</formula1>
      <formula2>9.99999999999999E+23</formula2>
    </dataValidation>
    <dataValidation type="whole" allowBlank="1" showErrorMessage="1" errorTitle="Ошибка" error="Допускается ввод только неотрицательных целых чисел!" sqref="AF204">
      <formula1>0</formula1>
      <formula2>9.99999999999999E+23</formula2>
    </dataValidation>
    <dataValidation type="textLength" operator="lessThanOrEqual" allowBlank="1" showInputMessage="1" showErrorMessage="1" errorTitle="Ошибка" error="Допускается ввод не более 900 символов!" sqref="K2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4">
      <formula1>"a"</formula1>
    </dataValidation>
    <dataValidation type="whole" allowBlank="1" showErrorMessage="1" errorTitle="Ошибка" error="Допускается ввод только неотрицательных целых чисел!" sqref="AI203">
      <formula1>0</formula1>
      <formula2>9.99999999999999E+23</formula2>
    </dataValidation>
    <dataValidation type="whole" allowBlank="1" showErrorMessage="1" errorTitle="Ошибка" error="Допускается ввод только неотрицательных целых чисел!" sqref="AF203">
      <formula1>0</formula1>
      <formula2>9.99999999999999E+23</formula2>
    </dataValidation>
    <dataValidation type="decimal" allowBlank="1" showErrorMessage="1" errorTitle="Ошибка" error="Допускается ввод только неотрицательных чисел!" sqref="AE203">
      <formula1>0</formula1>
      <formula2>9.99999999999999E+23</formula2>
    </dataValidation>
    <dataValidation type="decimal" allowBlank="1" showErrorMessage="1" errorTitle="Ошибка" error="Допускается ввод только неотрицательных чисел!" sqref="AC203">
      <formula1>0</formula1>
      <formula2>9.99999999999999E+23</formula2>
    </dataValidation>
    <dataValidation type="textLength" operator="lessThanOrEqual" allowBlank="1" showInputMessage="1" showErrorMessage="1" errorTitle="Ошибка" error="Допускается ввод не более 900 символов!" sqref="K2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3">
      <formula1>"a"</formula1>
    </dataValidation>
    <dataValidation type="whole" allowBlank="1" showErrorMessage="1" errorTitle="Ошибка" error="Допускается ввод только неотрицательных целых чисел!" sqref="AI202">
      <formula1>0</formula1>
      <formula2>9.99999999999999E+23</formula2>
    </dataValidation>
    <dataValidation type="whole" allowBlank="1" showErrorMessage="1" errorTitle="Ошибка" error="Допускается ввод только неотрицательных целых чисел!" sqref="AF202">
      <formula1>0</formula1>
      <formula2>9.99999999999999E+23</formula2>
    </dataValidation>
    <dataValidation type="textLength" operator="lessThanOrEqual" allowBlank="1" showInputMessage="1" showErrorMessage="1" errorTitle="Ошибка" error="Допускается ввод не более 900 символов!" sqref="K2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2">
      <formula1>"a"</formula1>
    </dataValidation>
    <dataValidation type="whole" allowBlank="1" showErrorMessage="1" errorTitle="Ошибка" error="Допускается ввод только неотрицательных целых чисел!" sqref="AI201">
      <formula1>0</formula1>
      <formula2>9.99999999999999E+23</formula2>
    </dataValidation>
    <dataValidation type="whole" allowBlank="1" showErrorMessage="1" errorTitle="Ошибка" error="Допускается ввод только неотрицательных целых чисел!" sqref="AF201">
      <formula1>0</formula1>
      <formula2>9.99999999999999E+23</formula2>
    </dataValidation>
    <dataValidation type="textLength" operator="lessThanOrEqual" allowBlank="1" showInputMessage="1" showErrorMessage="1" errorTitle="Ошибка" error="Допускается ввод не более 900 символов!" sqref="M201">
      <formula1>900</formula1>
    </dataValidation>
    <dataValidation type="textLength" operator="lessThanOrEqual" allowBlank="1" showInputMessage="1" showErrorMessage="1" errorTitle="Ошибка" error="Допускается ввод не более 900 символов!" sqref="K2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1">
      <formula1>"a"</formula1>
    </dataValidation>
    <dataValidation type="whole" allowBlank="1" showErrorMessage="1" errorTitle="Ошибка" error="Допускается ввод только неотрицательных целых чисел!" sqref="AI200">
      <formula1>0</formula1>
      <formula2>9.99999999999999E+23</formula2>
    </dataValidation>
    <dataValidation type="whole" allowBlank="1" showErrorMessage="1" errorTitle="Ошибка" error="Допускается ввод только неотрицательных целых чисел!" sqref="AF200">
      <formula1>0</formula1>
      <formula2>9.99999999999999E+23</formula2>
    </dataValidation>
    <dataValidation type="whole" allowBlank="1" showErrorMessage="1" errorTitle="Ошибка" error="Допускается ввод только неотрицательных целых чисел!" sqref="AI199">
      <formula1>0</formula1>
      <formula2>9.99999999999999E+23</formula2>
    </dataValidation>
    <dataValidation type="whole" allowBlank="1" showErrorMessage="1" errorTitle="Ошибка" error="Допускается ввод только неотрицательных целых чисел!" sqref="AF199">
      <formula1>0</formula1>
      <formula2>9.99999999999999E+23</formula2>
    </dataValidation>
    <dataValidation type="textLength" operator="lessThanOrEqual" allowBlank="1" showInputMessage="1" showErrorMessage="1" errorTitle="Ошибка" error="Допускается ввод не более 900 символов!" sqref="K1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9">
      <formula1>"a"</formula1>
    </dataValidation>
    <dataValidation type="whole" allowBlank="1" showErrorMessage="1" errorTitle="Ошибка" error="Допускается ввод только неотрицательных целых чисел!" sqref="AI198">
      <formula1>0</formula1>
      <formula2>9.99999999999999E+23</formula2>
    </dataValidation>
    <dataValidation type="whole" allowBlank="1" showErrorMessage="1" errorTitle="Ошибка" error="Допускается ввод только неотрицательных целых чисел!" sqref="AF198">
      <formula1>0</formula1>
      <formula2>9.99999999999999E+23</formula2>
    </dataValidation>
    <dataValidation type="decimal" allowBlank="1" showErrorMessage="1" errorTitle="Ошибка" error="Допускается ввод только неотрицательных чисел!" sqref="AE198">
      <formula1>0</formula1>
      <formula2>9.99999999999999E+23</formula2>
    </dataValidation>
    <dataValidation type="decimal" allowBlank="1" showErrorMessage="1" errorTitle="Ошибка" error="Допускается ввод только неотрицательных чисел!" sqref="AC198">
      <formula1>0</formula1>
      <formula2>9.99999999999999E+23</formula2>
    </dataValidation>
    <dataValidation type="textLength" operator="lessThanOrEqual" allowBlank="1" showInputMessage="1" showErrorMessage="1" errorTitle="Ошибка" error="Допускается ввод не более 900 символов!" sqref="K1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8">
      <formula1>"a"</formula1>
    </dataValidation>
    <dataValidation type="whole" allowBlank="1" showErrorMessage="1" errorTitle="Ошибка" error="Допускается ввод только неотрицательных целых чисел!" sqref="AI197">
      <formula1>0</formula1>
      <formula2>9.99999999999999E+23</formula2>
    </dataValidation>
    <dataValidation type="whole" allowBlank="1" showErrorMessage="1" errorTitle="Ошибка" error="Допускается ввод только неотрицательных целых чисел!" sqref="AF197">
      <formula1>0</formula1>
      <formula2>9.99999999999999E+23</formula2>
    </dataValidation>
    <dataValidation type="textLength" operator="lessThanOrEqual" allowBlank="1" showInputMessage="1" showErrorMessage="1" errorTitle="Ошибка" error="Допускается ввод не более 900 символов!" sqref="K1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7">
      <formula1>"a"</formula1>
    </dataValidation>
    <dataValidation type="whole" allowBlank="1" showErrorMessage="1" errorTitle="Ошибка" error="Допускается ввод только неотрицательных целых чисел!" sqref="AI196">
      <formula1>0</formula1>
      <formula2>9.99999999999999E+23</formula2>
    </dataValidation>
    <dataValidation type="whole" allowBlank="1" showErrorMessage="1" errorTitle="Ошибка" error="Допускается ввод только неотрицательных целых чисел!" sqref="AF196">
      <formula1>0</formula1>
      <formula2>9.99999999999999E+23</formula2>
    </dataValidation>
    <dataValidation type="textLength" operator="lessThanOrEqual" allowBlank="1" showInputMessage="1" showErrorMessage="1" errorTitle="Ошибка" error="Допускается ввод не более 900 символов!" sqref="M196">
      <formula1>900</formula1>
    </dataValidation>
    <dataValidation type="textLength" operator="lessThanOrEqual" allowBlank="1" showInputMessage="1" showErrorMessage="1" errorTitle="Ошибка" error="Допускается ввод не более 900 символов!" sqref="K1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6">
      <formula1>"a"</formula1>
    </dataValidation>
    <dataValidation type="whole" allowBlank="1" showErrorMessage="1" errorTitle="Ошибка" error="Допускается ввод только неотрицательных целых чисел!" sqref="AI187">
      <formula1>0</formula1>
      <formula2>9.99999999999999E+23</formula2>
    </dataValidation>
    <dataValidation type="whole" allowBlank="1" showErrorMessage="1" errorTitle="Ошибка" error="Допускается ввод только неотрицательных целых чисел!" sqref="AF187">
      <formula1>0</formula1>
      <formula2>9.99999999999999E+23</formula2>
    </dataValidation>
    <dataValidation type="decimal" allowBlank="1" showErrorMessage="1" errorTitle="Ошибка" error="Допускается ввод только неотрицательных чисел!" sqref="AE187">
      <formula1>0</formula1>
      <formula2>9.99999999999999E+23</formula2>
    </dataValidation>
    <dataValidation type="decimal" allowBlank="1" showErrorMessage="1" errorTitle="Ошибка" error="Допускается ввод только неотрицательных чисел!" sqref="AC187">
      <formula1>0</formula1>
      <formula2>9.99999999999999E+23</formula2>
    </dataValidation>
    <dataValidation type="textLength" operator="lessThanOrEqual" allowBlank="1" showInputMessage="1" showErrorMessage="1" errorTitle="Ошибка" error="Допускается ввод не более 900 символов!" sqref="K1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7">
      <formula1>"a"</formula1>
    </dataValidation>
    <dataValidation type="whole" allowBlank="1" showErrorMessage="1" errorTitle="Ошибка" error="Допускается ввод только неотрицательных целых чисел!" sqref="AI189">
      <formula1>0</formula1>
      <formula2>9.99999999999999E+23</formula2>
    </dataValidation>
    <dataValidation type="whole" allowBlank="1" showErrorMessage="1" errorTitle="Ошибка" error="Допускается ввод только неотрицательных целых чисел!" sqref="AF189">
      <formula1>0</formula1>
      <formula2>9.99999999999999E+23</formula2>
    </dataValidation>
    <dataValidation type="whole" allowBlank="1" showErrorMessage="1" errorTitle="Ошибка" error="Допускается ввод только неотрицательных целых чисел!" sqref="AI188">
      <formula1>0</formula1>
      <formula2>9.99999999999999E+23</formula2>
    </dataValidation>
    <dataValidation type="whole" allowBlank="1" showErrorMessage="1" errorTitle="Ошибка" error="Допускается ввод только неотрицательных целых чисел!" sqref="AF188">
      <formula1>0</formula1>
      <formula2>9.99999999999999E+23</formula2>
    </dataValidation>
    <dataValidation type="textLength" operator="lessThanOrEqual" allowBlank="1" showInputMessage="1" showErrorMessage="1" errorTitle="Ошибка" error="Допускается ввод не более 900 символов!" sqref="K1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8">
      <formula1>"a"</formula1>
    </dataValidation>
    <dataValidation type="whole" allowBlank="1" showErrorMessage="1" errorTitle="Ошибка" error="Допускается ввод только неотрицательных целых чисел!" sqref="AI186">
      <formula1>0</formula1>
      <formula2>9.99999999999999E+23</formula2>
    </dataValidation>
    <dataValidation type="whole" allowBlank="1" showErrorMessage="1" errorTitle="Ошибка" error="Допускается ввод только неотрицательных целых чисел!" sqref="AF186">
      <formula1>0</formula1>
      <formula2>9.99999999999999E+23</formula2>
    </dataValidation>
    <dataValidation type="decimal" allowBlank="1" showErrorMessage="1" errorTitle="Ошибка" error="Допускается ввод только неотрицательных чисел!" sqref="AE186">
      <formula1>0</formula1>
      <formula2>9.99999999999999E+23</formula2>
    </dataValidation>
    <dataValidation type="decimal" allowBlank="1" showErrorMessage="1" errorTitle="Ошибка" error="Допускается ввод только неотрицательных чисел!" sqref="AC186">
      <formula1>0</formula1>
      <formula2>9.99999999999999E+23</formula2>
    </dataValidation>
    <dataValidation type="textLength" operator="lessThanOrEqual" allowBlank="1" showInputMessage="1" showErrorMessage="1" errorTitle="Ошибка" error="Допускается ввод не более 900 символов!" sqref="K1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6">
      <formula1>"a"</formula1>
    </dataValidation>
    <dataValidation type="whole" allowBlank="1" showErrorMessage="1" errorTitle="Ошибка" error="Допускается ввод только неотрицательных целых чисел!" sqref="AI185">
      <formula1>0</formula1>
      <formula2>9.99999999999999E+23</formula2>
    </dataValidation>
    <dataValidation type="whole" allowBlank="1" showErrorMessage="1" errorTitle="Ошибка" error="Допускается ввод только неотрицательных целых чисел!" sqref="AF185">
      <formula1>0</formula1>
      <formula2>9.99999999999999E+23</formula2>
    </dataValidation>
    <dataValidation type="textLength" operator="lessThanOrEqual" allowBlank="1" showInputMessage="1" showErrorMessage="1" errorTitle="Ошибка" error="Допускается ввод не более 900 символов!" sqref="K1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5">
      <formula1>"a"</formula1>
    </dataValidation>
    <dataValidation type="whole" allowBlank="1" showErrorMessage="1" errorTitle="Ошибка" error="Допускается ввод только неотрицательных целых чисел!" sqref="AI184">
      <formula1>0</formula1>
      <formula2>9.99999999999999E+23</formula2>
    </dataValidation>
    <dataValidation type="whole" allowBlank="1" showErrorMessage="1" errorTitle="Ошибка" error="Допускается ввод только неотрицательных целых чисел!" sqref="AF184">
      <formula1>0</formula1>
      <formula2>9.99999999999999E+23</formula2>
    </dataValidation>
    <dataValidation type="textLength" operator="lessThanOrEqual" allowBlank="1" showInputMessage="1" showErrorMessage="1" errorTitle="Ошибка" error="Допускается ввод не более 900 символов!" sqref="M184">
      <formula1>900</formula1>
    </dataValidation>
    <dataValidation type="textLength" operator="lessThanOrEqual" allowBlank="1" showInputMessage="1" showErrorMessage="1" errorTitle="Ошибка" error="Допускается ввод не более 900 символов!" sqref="K1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4">
      <formula1>"a"</formula1>
    </dataValidation>
    <dataValidation type="whole" allowBlank="1" showErrorMessage="1" errorTitle="Ошибка" error="Допускается ввод только неотрицательных целых чисел!" sqref="AI183">
      <formula1>0</formula1>
      <formula2>9.99999999999999E+23</formula2>
    </dataValidation>
    <dataValidation type="whole" allowBlank="1" showErrorMessage="1" errorTitle="Ошибка" error="Допускается ввод только неотрицательных целых чисел!" sqref="AF183">
      <formula1>0</formula1>
      <formula2>9.99999999999999E+23</formula2>
    </dataValidation>
    <dataValidation type="whole" allowBlank="1" showErrorMessage="1" errorTitle="Ошибка" error="Допускается ввод только неотрицательных целых чисел!" sqref="AI182">
      <formula1>0</formula1>
      <formula2>9.99999999999999E+23</formula2>
    </dataValidation>
    <dataValidation type="whole" allowBlank="1" showErrorMessage="1" errorTitle="Ошибка" error="Допускается ввод только неотрицательных целых чисел!" sqref="AF182">
      <formula1>0</formula1>
      <formula2>9.99999999999999E+23</formula2>
    </dataValidation>
    <dataValidation type="textLength" operator="lessThanOrEqual" allowBlank="1" showInputMessage="1" showErrorMessage="1" errorTitle="Ошибка" error="Допускается ввод не более 900 символов!" sqref="K1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2">
      <formula1>"a"</formula1>
    </dataValidation>
    <dataValidation type="whole" allowBlank="1" showErrorMessage="1" errorTitle="Ошибка" error="Допускается ввод только неотрицательных целых чисел!" sqref="AI181">
      <formula1>0</formula1>
      <formula2>9.99999999999999E+23</formula2>
    </dataValidation>
    <dataValidation type="whole" allowBlank="1" showErrorMessage="1" errorTitle="Ошибка" error="Допускается ввод только неотрицательных целых чисел!" sqref="AF181">
      <formula1>0</formula1>
      <formula2>9.99999999999999E+23</formula2>
    </dataValidation>
    <dataValidation type="decimal" allowBlank="1" showErrorMessage="1" errorTitle="Ошибка" error="Допускается ввод только неотрицательных чисел!" sqref="AE181">
      <formula1>0</formula1>
      <formula2>9.99999999999999E+23</formula2>
    </dataValidation>
    <dataValidation type="decimal" allowBlank="1" showErrorMessage="1" errorTitle="Ошибка" error="Допускается ввод только неотрицательных чисел!" sqref="AC181">
      <formula1>0</formula1>
      <formula2>9.99999999999999E+23</formula2>
    </dataValidation>
    <dataValidation type="textLength" operator="lessThanOrEqual" allowBlank="1" showInputMessage="1" showErrorMessage="1" errorTitle="Ошибка" error="Допускается ввод не более 900 символов!" sqref="K1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1">
      <formula1>"a"</formula1>
    </dataValidation>
    <dataValidation type="whole" allowBlank="1" showErrorMessage="1" errorTitle="Ошибка" error="Допускается ввод только неотрицательных целых чисел!" sqref="AI180">
      <formula1>0</formula1>
      <formula2>9.99999999999999E+23</formula2>
    </dataValidation>
    <dataValidation type="whole" allowBlank="1" showErrorMessage="1" errorTitle="Ошибка" error="Допускается ввод только неотрицательных целых чисел!" sqref="AF180">
      <formula1>0</formula1>
      <formula2>9.99999999999999E+23</formula2>
    </dataValidation>
    <dataValidation type="textLength" operator="lessThanOrEqual" allowBlank="1" showInputMessage="1" showErrorMessage="1" errorTitle="Ошибка" error="Допускается ввод не более 900 символов!" sqref="K1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0">
      <formula1>"a"</formula1>
    </dataValidation>
    <dataValidation type="whole" allowBlank="1" showErrorMessage="1" errorTitle="Ошибка" error="Допускается ввод только неотрицательных целых чисел!" sqref="AI179">
      <formula1>0</formula1>
      <formula2>9.99999999999999E+23</formula2>
    </dataValidation>
    <dataValidation type="whole" allowBlank="1" showErrorMessage="1" errorTitle="Ошибка" error="Допускается ввод только неотрицательных целых чисел!" sqref="AF179">
      <formula1>0</formula1>
      <formula2>9.99999999999999E+23</formula2>
    </dataValidation>
    <dataValidation type="textLength" operator="lessThanOrEqual" allowBlank="1" showInputMessage="1" showErrorMessage="1" errorTitle="Ошибка" error="Допускается ввод не более 900 символов!" sqref="M179">
      <formula1>900</formula1>
    </dataValidation>
    <dataValidation type="textLength" operator="lessThanOrEqual" allowBlank="1" showInputMessage="1" showErrorMessage="1" errorTitle="Ошибка" error="Допускается ввод не более 900 символов!" sqref="K1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9">
      <formula1>"a"</formula1>
    </dataValidation>
    <dataValidation type="whole" allowBlank="1" showErrorMessage="1" errorTitle="Ошибка" error="Допускается ввод только неотрицательных целых чисел!" sqref="AI178">
      <formula1>0</formula1>
      <formula2>9.99999999999999E+23</formula2>
    </dataValidation>
    <dataValidation type="whole" allowBlank="1" showErrorMessage="1" errorTitle="Ошибка" error="Допускается ввод только неотрицательных целых чисел!" sqref="AF178">
      <formula1>0</formula1>
      <formula2>9.99999999999999E+23</formula2>
    </dataValidation>
    <dataValidation type="whole" allowBlank="1" showErrorMessage="1" errorTitle="Ошибка" error="Допускается ввод только неотрицательных целых чисел!" sqref="AI177">
      <formula1>0</formula1>
      <formula2>9.99999999999999E+23</formula2>
    </dataValidation>
    <dataValidation type="whole" allowBlank="1" showErrorMessage="1" errorTitle="Ошибка" error="Допускается ввод только неотрицательных целых чисел!" sqref="AF177">
      <formula1>0</formula1>
      <formula2>9.99999999999999E+23</formula2>
    </dataValidation>
    <dataValidation type="textLength" operator="lessThanOrEqual" allowBlank="1" showInputMessage="1" showErrorMessage="1" errorTitle="Ошибка" error="Допускается ввод не более 900 символов!" sqref="K1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7">
      <formula1>"a"</formula1>
    </dataValidation>
    <dataValidation type="whole" allowBlank="1" showErrorMessage="1" errorTitle="Ошибка" error="Допускается ввод только неотрицательных целых чисел!" sqref="AI176">
      <formula1>0</formula1>
      <formula2>9.99999999999999E+23</formula2>
    </dataValidation>
    <dataValidation type="whole" allowBlank="1" showErrorMessage="1" errorTitle="Ошибка" error="Допускается ввод только неотрицательных целых чисел!" sqref="AF176">
      <formula1>0</formula1>
      <formula2>9.99999999999999E+23</formula2>
    </dataValidation>
    <dataValidation type="decimal" allowBlank="1" showErrorMessage="1" errorTitle="Ошибка" error="Допускается ввод только неотрицательных чисел!" sqref="AE176">
      <formula1>0</formula1>
      <formula2>9.99999999999999E+23</formula2>
    </dataValidation>
    <dataValidation type="decimal" allowBlank="1" showErrorMessage="1" errorTitle="Ошибка" error="Допускается ввод только неотрицательных чисел!" sqref="AC176">
      <formula1>0</formula1>
      <formula2>9.99999999999999E+23</formula2>
    </dataValidation>
    <dataValidation type="textLength" operator="lessThanOrEqual" allowBlank="1" showInputMessage="1" showErrorMessage="1" errorTitle="Ошибка" error="Допускается ввод не более 900 символов!" sqref="K1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6">
      <formula1>"a"</formula1>
    </dataValidation>
    <dataValidation type="whole" allowBlank="1" showErrorMessage="1" errorTitle="Ошибка" error="Допускается ввод только неотрицательных целых чисел!" sqref="AI175">
      <formula1>0</formula1>
      <formula2>9.99999999999999E+23</formula2>
    </dataValidation>
    <dataValidation type="whole" allowBlank="1" showErrorMessage="1" errorTitle="Ошибка" error="Допускается ввод только неотрицательных целых чисел!" sqref="AF175">
      <formula1>0</formula1>
      <formula2>9.99999999999999E+23</formula2>
    </dataValidation>
    <dataValidation type="textLength" operator="lessThanOrEqual" allowBlank="1" showInputMessage="1" showErrorMessage="1" errorTitle="Ошибка" error="Допускается ввод не более 900 символов!" sqref="K1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5">
      <formula1>"a"</formula1>
    </dataValidation>
    <dataValidation type="whole" allowBlank="1" showErrorMessage="1" errorTitle="Ошибка" error="Допускается ввод только неотрицательных целых чисел!" sqref="AI174">
      <formula1>0</formula1>
      <formula2>9.99999999999999E+23</formula2>
    </dataValidation>
    <dataValidation type="whole" allowBlank="1" showErrorMessage="1" errorTitle="Ошибка" error="Допускается ввод только неотрицательных целых чисел!" sqref="AF174">
      <formula1>0</formula1>
      <formula2>9.99999999999999E+23</formula2>
    </dataValidation>
    <dataValidation type="textLength" operator="lessThanOrEqual" allowBlank="1" showInputMessage="1" showErrorMessage="1" errorTitle="Ошибка" error="Допускается ввод не более 900 символов!" sqref="M174">
      <formula1>900</formula1>
    </dataValidation>
    <dataValidation type="textLength" operator="lessThanOrEqual" allowBlank="1" showInputMessage="1" showErrorMessage="1" errorTitle="Ошибка" error="Допускается ввод не более 900 символов!" sqref="K1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4">
      <formula1>"a"</formula1>
    </dataValidation>
    <dataValidation type="whole" allowBlank="1" showErrorMessage="1" errorTitle="Ошибка" error="Допускается ввод только неотрицательных целых чисел!" sqref="AI173">
      <formula1>0</formula1>
      <formula2>9.99999999999999E+23</formula2>
    </dataValidation>
    <dataValidation type="whole" allowBlank="1" showErrorMessage="1" errorTitle="Ошибка" error="Допускается ввод только неотрицательных целых чисел!" sqref="AF173">
      <formula1>0</formula1>
      <formula2>9.99999999999999E+23</formula2>
    </dataValidation>
    <dataValidation type="whole" allowBlank="1" showErrorMessage="1" errorTitle="Ошибка" error="Допускается ввод только неотрицательных целых чисел!" sqref="AI172">
      <formula1>0</formula1>
      <formula2>9.99999999999999E+23</formula2>
    </dataValidation>
    <dataValidation type="whole" allowBlank="1" showErrorMessage="1" errorTitle="Ошибка" error="Допускается ввод только неотрицательных целых чисел!" sqref="AF172">
      <formula1>0</formula1>
      <formula2>9.99999999999999E+23</formula2>
    </dataValidation>
    <dataValidation type="textLength" operator="lessThanOrEqual" allowBlank="1" showInputMessage="1" showErrorMessage="1" errorTitle="Ошибка" error="Допускается ввод не более 900 символов!" sqref="K1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2">
      <formula1>"a"</formula1>
    </dataValidation>
    <dataValidation type="whole" allowBlank="1" showErrorMessage="1" errorTitle="Ошибка" error="Допускается ввод только неотрицательных целых чисел!" sqref="AI171">
      <formula1>0</formula1>
      <formula2>9.99999999999999E+23</formula2>
    </dataValidation>
    <dataValidation type="whole" allowBlank="1" showErrorMessage="1" errorTitle="Ошибка" error="Допускается ввод только неотрицательных целых чисел!" sqref="AF171">
      <formula1>0</formula1>
      <formula2>9.99999999999999E+23</formula2>
    </dataValidation>
    <dataValidation type="decimal" allowBlank="1" showErrorMessage="1" errorTitle="Ошибка" error="Допускается ввод только неотрицательных чисел!" sqref="AE171">
      <formula1>0</formula1>
      <formula2>9.99999999999999E+23</formula2>
    </dataValidation>
    <dataValidation type="decimal" allowBlank="1" showErrorMessage="1" errorTitle="Ошибка" error="Допускается ввод только неотрицательных чисел!" sqref="AC171">
      <formula1>0</formula1>
      <formula2>9.99999999999999E+23</formula2>
    </dataValidation>
    <dataValidation type="textLength" operator="lessThanOrEqual" allowBlank="1" showInputMessage="1" showErrorMessage="1" errorTitle="Ошибка" error="Допускается ввод не более 900 символов!" sqref="K1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1">
      <formula1>"a"</formula1>
    </dataValidation>
    <dataValidation type="whole" allowBlank="1" showErrorMessage="1" errorTitle="Ошибка" error="Допускается ввод только неотрицательных целых чисел!" sqref="AI170">
      <formula1>0</formula1>
      <formula2>9.99999999999999E+23</formula2>
    </dataValidation>
    <dataValidation type="whole" allowBlank="1" showErrorMessage="1" errorTitle="Ошибка" error="Допускается ввод только неотрицательных целых чисел!" sqref="AF170">
      <formula1>0</formula1>
      <formula2>9.99999999999999E+23</formula2>
    </dataValidation>
    <dataValidation type="textLength" operator="lessThanOrEqual" allowBlank="1" showInputMessage="1" showErrorMessage="1" errorTitle="Ошибка" error="Допускается ввод не более 900 символов!" sqref="K1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0">
      <formula1>"a"</formula1>
    </dataValidation>
    <dataValidation type="whole" allowBlank="1" showErrorMessage="1" errorTitle="Ошибка" error="Допускается ввод только неотрицательных целых чисел!" sqref="AI169">
      <formula1>0</formula1>
      <formula2>9.99999999999999E+23</formula2>
    </dataValidation>
    <dataValidation type="whole" allowBlank="1" showErrorMessage="1" errorTitle="Ошибка" error="Допускается ввод только неотрицательных целых чисел!" sqref="AF169">
      <formula1>0</formula1>
      <formula2>9.99999999999999E+23</formula2>
    </dataValidation>
    <dataValidation type="textLength" operator="lessThanOrEqual" allowBlank="1" showInputMessage="1" showErrorMessage="1" errorTitle="Ошибка" error="Допускается ввод не более 900 символов!" sqref="M169">
      <formula1>900</formula1>
    </dataValidation>
    <dataValidation type="textLength" operator="lessThanOrEqual" allowBlank="1" showInputMessage="1" showErrorMessage="1" errorTitle="Ошибка" error="Допускается ввод не более 900 символов!" sqref="K1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9">
      <formula1>"a"</formula1>
    </dataValidation>
    <dataValidation type="whole" allowBlank="1" showErrorMessage="1" errorTitle="Ошибка" error="Допускается ввод только неотрицательных целых чисел!" sqref="AI168">
      <formula1>0</formula1>
      <formula2>9.99999999999999E+23</formula2>
    </dataValidation>
    <dataValidation type="whole" allowBlank="1" showErrorMessage="1" errorTitle="Ошибка" error="Допускается ввод только неотрицательных целых чисел!" sqref="AF168">
      <formula1>0</formula1>
      <formula2>9.99999999999999E+23</formula2>
    </dataValidation>
    <dataValidation type="whole" allowBlank="1" showErrorMessage="1" errorTitle="Ошибка" error="Допускается ввод только неотрицательных целых чисел!" sqref="AI167">
      <formula1>0</formula1>
      <formula2>9.99999999999999E+23</formula2>
    </dataValidation>
    <dataValidation type="whole" allowBlank="1" showErrorMessage="1" errorTitle="Ошибка" error="Допускается ввод только неотрицательных целых чисел!" sqref="AF167">
      <formula1>0</formula1>
      <formula2>9.99999999999999E+23</formula2>
    </dataValidation>
    <dataValidation type="textLength" operator="lessThanOrEqual" allowBlank="1" showInputMessage="1" showErrorMessage="1" errorTitle="Ошибка" error="Допускается ввод не более 900 символов!" sqref="K1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7">
      <formula1>"a"</formula1>
    </dataValidation>
    <dataValidation type="whole" allowBlank="1" showErrorMessage="1" errorTitle="Ошибка" error="Допускается ввод только неотрицательных целых чисел!" sqref="AI166">
      <formula1>0</formula1>
      <formula2>9.99999999999999E+23</formula2>
    </dataValidation>
    <dataValidation type="whole" allowBlank="1" showErrorMessage="1" errorTitle="Ошибка" error="Допускается ввод только неотрицательных целых чисел!" sqref="AF166">
      <formula1>0</formula1>
      <formula2>9.99999999999999E+23</formula2>
    </dataValidation>
    <dataValidation type="decimal" allowBlank="1" showErrorMessage="1" errorTitle="Ошибка" error="Допускается ввод только неотрицательных чисел!" sqref="AE166">
      <formula1>0</formula1>
      <formula2>9.99999999999999E+23</formula2>
    </dataValidation>
    <dataValidation type="decimal" allowBlank="1" showErrorMessage="1" errorTitle="Ошибка" error="Допускается ввод только неотрицательных чисел!" sqref="AC166">
      <formula1>0</formula1>
      <formula2>9.99999999999999E+23</formula2>
    </dataValidation>
    <dataValidation type="textLength" operator="lessThanOrEqual" allowBlank="1" showInputMessage="1" showErrorMessage="1" errorTitle="Ошибка" error="Допускается ввод не более 900 символов!" sqref="K1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6">
      <formula1>"a"</formula1>
    </dataValidation>
    <dataValidation type="whole" allowBlank="1" showErrorMessage="1" errorTitle="Ошибка" error="Допускается ввод только неотрицательных целых чисел!" sqref="AI165">
      <formula1>0</formula1>
      <formula2>9.99999999999999E+23</formula2>
    </dataValidation>
    <dataValidation type="whole" allowBlank="1" showErrorMessage="1" errorTitle="Ошибка" error="Допускается ввод только неотрицательных целых чисел!" sqref="AF165">
      <formula1>0</formula1>
      <formula2>9.99999999999999E+23</formula2>
    </dataValidation>
    <dataValidation type="textLength" operator="lessThanOrEqual" allowBlank="1" showInputMessage="1" showErrorMessage="1" errorTitle="Ошибка" error="Допускается ввод не более 900 символов!" sqref="K1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5">
      <formula1>"a"</formula1>
    </dataValidation>
    <dataValidation type="whole" allowBlank="1" showErrorMessage="1" errorTitle="Ошибка" error="Допускается ввод только неотрицательных целых чисел!" sqref="AI164">
      <formula1>0</formula1>
      <formula2>9.99999999999999E+23</formula2>
    </dataValidation>
    <dataValidation type="whole" allowBlank="1" showErrorMessage="1" errorTitle="Ошибка" error="Допускается ввод только неотрицательных целых чисел!" sqref="AF164">
      <formula1>0</formula1>
      <formula2>9.99999999999999E+23</formula2>
    </dataValidation>
    <dataValidation type="textLength" operator="lessThanOrEqual" allowBlank="1" showInputMessage="1" showErrorMessage="1" errorTitle="Ошибка" error="Допускается ввод не более 900 символов!" sqref="M164">
      <formula1>900</formula1>
    </dataValidation>
    <dataValidation type="textLength" operator="lessThanOrEqual" allowBlank="1" showInputMessage="1" showErrorMessage="1" errorTitle="Ошибка" error="Допускается ввод не более 900 символов!" sqref="K1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4">
      <formula1>"a"</formula1>
    </dataValidation>
    <dataValidation type="whole" allowBlank="1" showErrorMessage="1" errorTitle="Ошибка" error="Допускается ввод только неотрицательных целых чисел!" sqref="AI163">
      <formula1>0</formula1>
      <formula2>9.99999999999999E+23</formula2>
    </dataValidation>
    <dataValidation type="whole" allowBlank="1" showErrorMessage="1" errorTitle="Ошибка" error="Допускается ввод только неотрицательных целых чисел!" sqref="AF163">
      <formula1>0</formula1>
      <formula2>9.99999999999999E+23</formula2>
    </dataValidation>
    <dataValidation type="whole" allowBlank="1" showErrorMessage="1" errorTitle="Ошибка" error="Допускается ввод только неотрицательных целых чисел!" sqref="AI162">
      <formula1>0</formula1>
      <formula2>9.99999999999999E+23</formula2>
    </dataValidation>
    <dataValidation type="whole" allowBlank="1" showErrorMessage="1" errorTitle="Ошибка" error="Допускается ввод только неотрицательных целых чисел!" sqref="AF162">
      <formula1>0</formula1>
      <formula2>9.99999999999999E+23</formula2>
    </dataValidation>
    <dataValidation type="textLength" operator="lessThanOrEqual" allowBlank="1" showInputMessage="1" showErrorMessage="1" errorTitle="Ошибка" error="Допускается ввод не более 900 символов!" sqref="K1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2">
      <formula1>"a"</formula1>
    </dataValidation>
    <dataValidation type="whole" allowBlank="1" showErrorMessage="1" errorTitle="Ошибка" error="Допускается ввод только неотрицательных целых чисел!" sqref="AI161">
      <formula1>0</formula1>
      <formula2>9.99999999999999E+23</formula2>
    </dataValidation>
    <dataValidation type="whole" allowBlank="1" showErrorMessage="1" errorTitle="Ошибка" error="Допускается ввод только неотрицательных целых чисел!" sqref="AF161">
      <formula1>0</formula1>
      <formula2>9.99999999999999E+23</formula2>
    </dataValidation>
    <dataValidation type="decimal" allowBlank="1" showErrorMessage="1" errorTitle="Ошибка" error="Допускается ввод только неотрицательных чисел!" sqref="AE161">
      <formula1>0</formula1>
      <formula2>9.99999999999999E+23</formula2>
    </dataValidation>
    <dataValidation type="decimal" allowBlank="1" showErrorMessage="1" errorTitle="Ошибка" error="Допускается ввод только неотрицательных чисел!" sqref="AC161">
      <formula1>0</formula1>
      <formula2>9.99999999999999E+23</formula2>
    </dataValidation>
    <dataValidation type="textLength" operator="lessThanOrEqual" allowBlank="1" showInputMessage="1" showErrorMessage="1" errorTitle="Ошибка" error="Допускается ввод не более 900 символов!" sqref="K1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1">
      <formula1>"a"</formula1>
    </dataValidation>
    <dataValidation type="whole" allowBlank="1" showErrorMessage="1" errorTitle="Ошибка" error="Допускается ввод только неотрицательных целых чисел!" sqref="AI160">
      <formula1>0</formula1>
      <formula2>9.99999999999999E+23</formula2>
    </dataValidation>
    <dataValidation type="whole" allowBlank="1" showErrorMessage="1" errorTitle="Ошибка" error="Допускается ввод только неотрицательных целых чисел!" sqref="AF160">
      <formula1>0</formula1>
      <formula2>9.99999999999999E+23</formula2>
    </dataValidation>
    <dataValidation type="textLength" operator="lessThanOrEqual" allowBlank="1" showInputMessage="1" showErrorMessage="1" errorTitle="Ошибка" error="Допускается ввод не более 900 символов!" sqref="K1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0">
      <formula1>"a"</formula1>
    </dataValidation>
    <dataValidation type="whole" allowBlank="1" showErrorMessage="1" errorTitle="Ошибка" error="Допускается ввод только неотрицательных целых чисел!" sqref="AI159">
      <formula1>0</formula1>
      <formula2>9.99999999999999E+23</formula2>
    </dataValidation>
    <dataValidation type="whole" allowBlank="1" showErrorMessage="1" errorTitle="Ошибка" error="Допускается ввод только неотрицательных целых чисел!" sqref="AF159">
      <formula1>0</formula1>
      <formula2>9.99999999999999E+23</formula2>
    </dataValidation>
    <dataValidation type="textLength" operator="lessThanOrEqual" allowBlank="1" showInputMessage="1" showErrorMessage="1" errorTitle="Ошибка" error="Допускается ввод не более 900 символов!" sqref="M159">
      <formula1>900</formula1>
    </dataValidation>
    <dataValidation type="textLength" operator="lessThanOrEqual" allowBlank="1" showInputMessage="1" showErrorMessage="1" errorTitle="Ошибка" error="Допускается ввод не более 900 символов!" sqref="K1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9">
      <formula1>"a"</formula1>
    </dataValidation>
    <dataValidation type="whole" allowBlank="1" showErrorMessage="1" errorTitle="Ошибка" error="Допускается ввод только неотрицательных целых чисел!" sqref="AI158">
      <formula1>0</formula1>
      <formula2>9.99999999999999E+23</formula2>
    </dataValidation>
    <dataValidation type="whole" allowBlank="1" showErrorMessage="1" errorTitle="Ошибка" error="Допускается ввод только неотрицательных целых чисел!" sqref="AF158">
      <formula1>0</formula1>
      <formula2>9.99999999999999E+23</formula2>
    </dataValidation>
    <dataValidation type="whole" allowBlank="1" showErrorMessage="1" errorTitle="Ошибка" error="Допускается ввод только неотрицательных целых чисел!" sqref="AI157">
      <formula1>0</formula1>
      <formula2>9.99999999999999E+23</formula2>
    </dataValidation>
    <dataValidation type="whole" allowBlank="1" showErrorMessage="1" errorTitle="Ошибка" error="Допускается ввод только неотрицательных целых чисел!" sqref="AF157">
      <formula1>0</formula1>
      <formula2>9.99999999999999E+23</formula2>
    </dataValidation>
    <dataValidation type="textLength" operator="lessThanOrEqual" allowBlank="1" showInputMessage="1" showErrorMessage="1" errorTitle="Ошибка" error="Допускается ввод не более 900 символов!" sqref="K1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7">
      <formula1>"a"</formula1>
    </dataValidation>
    <dataValidation type="whole" allowBlank="1" showErrorMessage="1" errorTitle="Ошибка" error="Допускается ввод только неотрицательных целых чисел!" sqref="AI156">
      <formula1>0</formula1>
      <formula2>9.99999999999999E+23</formula2>
    </dataValidation>
    <dataValidation type="whole" allowBlank="1" showErrorMessage="1" errorTitle="Ошибка" error="Допускается ввод только неотрицательных целых чисел!" sqref="AF156">
      <formula1>0</formula1>
      <formula2>9.99999999999999E+23</formula2>
    </dataValidation>
    <dataValidation type="decimal" allowBlank="1" showErrorMessage="1" errorTitle="Ошибка" error="Допускается ввод только неотрицательных чисел!" sqref="AE156">
      <formula1>0</formula1>
      <formula2>9.99999999999999E+23</formula2>
    </dataValidation>
    <dataValidation type="decimal" allowBlank="1" showErrorMessage="1" errorTitle="Ошибка" error="Допускается ввод только неотрицательных чисел!" sqref="AC156">
      <formula1>0</formula1>
      <formula2>9.99999999999999E+23</formula2>
    </dataValidation>
    <dataValidation type="textLength" operator="lessThanOrEqual" allowBlank="1" showInputMessage="1" showErrorMessage="1" errorTitle="Ошибка" error="Допускается ввод не более 900 символов!" sqref="K1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6">
      <formula1>"a"</formula1>
    </dataValidation>
    <dataValidation type="whole" allowBlank="1" showErrorMessage="1" errorTitle="Ошибка" error="Допускается ввод только неотрицательных целых чисел!" sqref="AI155">
      <formula1>0</formula1>
      <formula2>9.99999999999999E+23</formula2>
    </dataValidation>
    <dataValidation type="whole" allowBlank="1" showErrorMessage="1" errorTitle="Ошибка" error="Допускается ввод только неотрицательных целых чисел!" sqref="AF155">
      <formula1>0</formula1>
      <formula2>9.99999999999999E+23</formula2>
    </dataValidation>
    <dataValidation type="textLength" operator="lessThanOrEqual" allowBlank="1" showInputMessage="1" showErrorMessage="1" errorTitle="Ошибка" error="Допускается ввод не более 900 символов!" sqref="K1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5">
      <formula1>"a"</formula1>
    </dataValidation>
    <dataValidation type="whole" allowBlank="1" showErrorMessage="1" errorTitle="Ошибка" error="Допускается ввод только неотрицательных целых чисел!" sqref="AI154">
      <formula1>0</formula1>
      <formula2>9.99999999999999E+23</formula2>
    </dataValidation>
    <dataValidation type="whole" allowBlank="1" showErrorMessage="1" errorTitle="Ошибка" error="Допускается ввод только неотрицательных целых чисел!" sqref="AF154">
      <formula1>0</formula1>
      <formula2>9.99999999999999E+23</formula2>
    </dataValidation>
    <dataValidation type="textLength" operator="lessThanOrEqual" allowBlank="1" showInputMessage="1" showErrorMessage="1" errorTitle="Ошибка" error="Допускается ввод не более 900 символов!" sqref="M154">
      <formula1>900</formula1>
    </dataValidation>
    <dataValidation type="textLength" operator="lessThanOrEqual" allowBlank="1" showInputMessage="1" showErrorMessage="1" errorTitle="Ошибка" error="Допускается ввод не более 900 символов!" sqref="K1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4">
      <formula1>"a"</formula1>
    </dataValidation>
    <dataValidation type="whole" allowBlank="1" showErrorMessage="1" errorTitle="Ошибка" error="Допускается ввод только неотрицательных целых чисел!" sqref="AI153">
      <formula1>0</formula1>
      <formula2>9.99999999999999E+23</formula2>
    </dataValidation>
    <dataValidation type="whole" allowBlank="1" showErrorMessage="1" errorTitle="Ошибка" error="Допускается ввод только неотрицательных целых чисел!" sqref="AF153">
      <formula1>0</formula1>
      <formula2>9.99999999999999E+23</formula2>
    </dataValidation>
    <dataValidation type="whole" allowBlank="1" showErrorMessage="1" errorTitle="Ошибка" error="Допускается ввод только неотрицательных целых чисел!" sqref="AI152">
      <formula1>0</formula1>
      <formula2>9.99999999999999E+23</formula2>
    </dataValidation>
    <dataValidation type="whole" allowBlank="1" showErrorMessage="1" errorTitle="Ошибка" error="Допускается ввод только неотрицательных целых чисел!" sqref="AF152">
      <formula1>0</formula1>
      <formula2>9.99999999999999E+23</formula2>
    </dataValidation>
    <dataValidation type="textLength" operator="lessThanOrEqual" allowBlank="1" showInputMessage="1" showErrorMessage="1" errorTitle="Ошибка" error="Допускается ввод не более 900 символов!" sqref="K1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2">
      <formula1>"a"</formula1>
    </dataValidation>
    <dataValidation type="whole" allowBlank="1" showErrorMessage="1" errorTitle="Ошибка" error="Допускается ввод только неотрицательных целых чисел!" sqref="AI151">
      <formula1>0</formula1>
      <formula2>9.99999999999999E+23</formula2>
    </dataValidation>
    <dataValidation type="whole" allowBlank="1" showErrorMessage="1" errorTitle="Ошибка" error="Допускается ввод только неотрицательных целых чисел!" sqref="AF151">
      <formula1>0</formula1>
      <formula2>9.99999999999999E+23</formula2>
    </dataValidation>
    <dataValidation type="decimal" allowBlank="1" showErrorMessage="1" errorTitle="Ошибка" error="Допускается ввод только неотрицательных чисел!" sqref="AE151">
      <formula1>0</formula1>
      <formula2>9.99999999999999E+23</formula2>
    </dataValidation>
    <dataValidation type="decimal" allowBlank="1" showErrorMessage="1" errorTitle="Ошибка" error="Допускается ввод только неотрицательных чисел!" sqref="AC151">
      <formula1>0</formula1>
      <formula2>9.99999999999999E+23</formula2>
    </dataValidation>
    <dataValidation type="textLength" operator="lessThanOrEqual" allowBlank="1" showInputMessage="1" showErrorMessage="1" errorTitle="Ошибка" error="Допускается ввод не более 900 символов!" sqref="K1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1">
      <formula1>"a"</formula1>
    </dataValidation>
    <dataValidation type="whole" allowBlank="1" showErrorMessage="1" errorTitle="Ошибка" error="Допускается ввод только неотрицательных целых чисел!" sqref="AI150">
      <formula1>0</formula1>
      <formula2>9.99999999999999E+23</formula2>
    </dataValidation>
    <dataValidation type="whole" allowBlank="1" showErrorMessage="1" errorTitle="Ошибка" error="Допускается ввод только неотрицательных целых чисел!" sqref="AF150">
      <formula1>0</formula1>
      <formula2>9.99999999999999E+23</formula2>
    </dataValidation>
    <dataValidation type="textLength" operator="lessThanOrEqual" allowBlank="1" showInputMessage="1" showErrorMessage="1" errorTitle="Ошибка" error="Допускается ввод не более 900 символов!" sqref="K1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0">
      <formula1>"a"</formula1>
    </dataValidation>
    <dataValidation type="whole" allowBlank="1" showErrorMessage="1" errorTitle="Ошибка" error="Допускается ввод только неотрицательных целых чисел!" sqref="AI149">
      <formula1>0</formula1>
      <formula2>9.99999999999999E+23</formula2>
    </dataValidation>
    <dataValidation type="whole" allowBlank="1" showErrorMessage="1" errorTitle="Ошибка" error="Допускается ввод только неотрицательных целых чисел!" sqref="AF149">
      <formula1>0</formula1>
      <formula2>9.99999999999999E+23</formula2>
    </dataValidation>
    <dataValidation type="textLength" operator="lessThanOrEqual" allowBlank="1" showInputMessage="1" showErrorMessage="1" errorTitle="Ошибка" error="Допускается ввод не более 900 символов!" sqref="M149">
      <formula1>900</formula1>
    </dataValidation>
    <dataValidation type="textLength" operator="lessThanOrEqual" allowBlank="1" showInputMessage="1" showErrorMessage="1" errorTitle="Ошибка" error="Допускается ввод не более 900 символов!" sqref="K1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9">
      <formula1>"a"</formula1>
    </dataValidation>
    <dataValidation type="whole" allowBlank="1" showErrorMessage="1" errorTitle="Ошибка" error="Допускается ввод только неотрицательных целых чисел!" sqref="AI146">
      <formula1>0</formula1>
      <formula2>9.99999999999999E+23</formula2>
    </dataValidation>
    <dataValidation type="whole" allowBlank="1" showErrorMessage="1" errorTitle="Ошибка" error="Допускается ввод только неотрицательных целых чисел!" sqref="AF146">
      <formula1>0</formula1>
      <formula2>9.99999999999999E+23</formula2>
    </dataValidation>
    <dataValidation type="decimal" allowBlank="1" showErrorMessage="1" errorTitle="Ошибка" error="Допускается ввод только неотрицательных чисел!" sqref="AE146">
      <formula1>0</formula1>
      <formula2>9.99999999999999E+23</formula2>
    </dataValidation>
    <dataValidation type="decimal" allowBlank="1" showErrorMessage="1" errorTitle="Ошибка" error="Допускается ввод только неотрицательных чисел!" sqref="AC146">
      <formula1>0</formula1>
      <formula2>9.99999999999999E+23</formula2>
    </dataValidation>
    <dataValidation type="textLength" operator="lessThanOrEqual" allowBlank="1" showInputMessage="1" showErrorMessage="1" errorTitle="Ошибка" error="Допускается ввод не более 900 символов!" sqref="K1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6">
      <formula1>"a"</formula1>
    </dataValidation>
    <dataValidation type="whole" allowBlank="1" showErrorMessage="1" errorTitle="Ошибка" error="Допускается ввод только неотрицательных целых чисел!" sqref="AI148">
      <formula1>0</formula1>
      <formula2>9.99999999999999E+23</formula2>
    </dataValidation>
    <dataValidation type="whole" allowBlank="1" showErrorMessage="1" errorTitle="Ошибка" error="Допускается ввод только неотрицательных целых чисел!" sqref="AF148">
      <formula1>0</formula1>
      <formula2>9.99999999999999E+23</formula2>
    </dataValidation>
    <dataValidation type="whole" allowBlank="1" showErrorMessage="1" errorTitle="Ошибка" error="Допускается ввод только неотрицательных целых чисел!" sqref="AI147">
      <formula1>0</formula1>
      <formula2>9.99999999999999E+23</formula2>
    </dataValidation>
    <dataValidation type="whole" allowBlank="1" showErrorMessage="1" errorTitle="Ошибка" error="Допускается ввод только неотрицательных целых чисел!" sqref="AF147">
      <formula1>0</formula1>
      <formula2>9.99999999999999E+23</formula2>
    </dataValidation>
    <dataValidation type="textLength" operator="lessThanOrEqual" allowBlank="1" showInputMessage="1" showErrorMessage="1" errorTitle="Ошибка" error="Допускается ввод не более 900 символов!" sqref="K1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7">
      <formula1>"a"</formula1>
    </dataValidation>
    <dataValidation type="whole" allowBlank="1" showErrorMessage="1" errorTitle="Ошибка" error="Допускается ввод только неотрицательных целых чисел!" sqref="AI145">
      <formula1>0</formula1>
      <formula2>9.99999999999999E+23</formula2>
    </dataValidation>
    <dataValidation type="whole" allowBlank="1" showErrorMessage="1" errorTitle="Ошибка" error="Допускается ввод только неотрицательных целых чисел!" sqref="AF145">
      <formula1>0</formula1>
      <formula2>9.99999999999999E+23</formula2>
    </dataValidation>
    <dataValidation type="decimal" allowBlank="1" showErrorMessage="1" errorTitle="Ошибка" error="Допускается ввод только неотрицательных чисел!" sqref="AE145">
      <formula1>0</formula1>
      <formula2>9.99999999999999E+23</formula2>
    </dataValidation>
    <dataValidation type="decimal" allowBlank="1" showErrorMessage="1" errorTitle="Ошибка" error="Допускается ввод только неотрицательных чисел!" sqref="AC145">
      <formula1>0</formula1>
      <formula2>9.99999999999999E+23</formula2>
    </dataValidation>
    <dataValidation type="textLength" operator="lessThanOrEqual" allowBlank="1" showInputMessage="1" showErrorMessage="1" errorTitle="Ошибка" error="Допускается ввод не более 900 символов!" sqref="K1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5">
      <formula1>"a"</formula1>
    </dataValidation>
    <dataValidation type="whole" allowBlank="1" showErrorMessage="1" errorTitle="Ошибка" error="Допускается ввод только неотрицательных целых чисел!" sqref="AI144">
      <formula1>0</formula1>
      <formula2>9.99999999999999E+23</formula2>
    </dataValidation>
    <dataValidation type="whole" allowBlank="1" showErrorMessage="1" errorTitle="Ошибка" error="Допускается ввод только неотрицательных целых чисел!" sqref="AF144">
      <formula1>0</formula1>
      <formula2>9.99999999999999E+23</formula2>
    </dataValidation>
    <dataValidation type="textLength" operator="lessThanOrEqual" allowBlank="1" showInputMessage="1" showErrorMessage="1" errorTitle="Ошибка" error="Допускается ввод не более 900 символов!" sqref="K1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4">
      <formula1>"a"</formula1>
    </dataValidation>
    <dataValidation type="whole" allowBlank="1" showErrorMessage="1" errorTitle="Ошибка" error="Допускается ввод только неотрицательных целых чисел!" sqref="AI143">
      <formula1>0</formula1>
      <formula2>9.99999999999999E+23</formula2>
    </dataValidation>
    <dataValidation type="whole" allowBlank="1" showErrorMessage="1" errorTitle="Ошибка" error="Допускается ввод только неотрицательных целых чисел!" sqref="AF143">
      <formula1>0</formula1>
      <formula2>9.99999999999999E+23</formula2>
    </dataValidation>
    <dataValidation type="textLength" operator="lessThanOrEqual" allowBlank="1" showInputMessage="1" showErrorMessage="1" errorTitle="Ошибка" error="Допускается ввод не более 900 символов!" sqref="M143">
      <formula1>900</formula1>
    </dataValidation>
    <dataValidation type="textLength" operator="lessThanOrEqual" allowBlank="1" showInputMessage="1" showErrorMessage="1" errorTitle="Ошибка" error="Допускается ввод не более 900 символов!" sqref="K1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3">
      <formula1>"a"</formula1>
    </dataValidation>
    <dataValidation type="whole" allowBlank="1" showErrorMessage="1" errorTitle="Ошибка" error="Допускается ввод только неотрицательных целых чисел!" sqref="AI134">
      <formula1>0</formula1>
      <formula2>9.99999999999999E+23</formula2>
    </dataValidation>
    <dataValidation type="whole" allowBlank="1" showErrorMessage="1" errorTitle="Ошибка" error="Допускается ввод только неотрицательных целых чисел!" sqref="AF134">
      <formula1>0</formula1>
      <formula2>9.99999999999999E+23</formula2>
    </dataValidation>
    <dataValidation type="decimal" allowBlank="1" showErrorMessage="1" errorTitle="Ошибка" error="Допускается ввод только неотрицательных чисел!" sqref="AE134">
      <formula1>0</formula1>
      <formula2>9.99999999999999E+23</formula2>
    </dataValidation>
    <dataValidation type="decimal" allowBlank="1" showErrorMessage="1" errorTitle="Ошибка" error="Допускается ввод только неотрицательных чисел!" sqref="AC134">
      <formula1>0</formula1>
      <formula2>9.99999999999999E+23</formula2>
    </dataValidation>
    <dataValidation type="textLength" operator="lessThanOrEqual" allowBlank="1" showInputMessage="1" showErrorMessage="1" errorTitle="Ошибка" error="Допускается ввод не более 900 символов!" sqref="K1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4">
      <formula1>"a"</formula1>
    </dataValidation>
    <dataValidation type="whole" allowBlank="1" showErrorMessage="1" errorTitle="Ошибка" error="Допускается ввод только неотрицательных целых чисел!" sqref="AI133">
      <formula1>0</formula1>
      <formula2>9.99999999999999E+23</formula2>
    </dataValidation>
    <dataValidation type="whole" allowBlank="1" showErrorMessage="1" errorTitle="Ошибка" error="Допускается ввод только неотрицательных целых чисел!" sqref="AF133">
      <formula1>0</formula1>
      <formula2>9.99999999999999E+23</formula2>
    </dataValidation>
    <dataValidation type="decimal" allowBlank="1" showErrorMessage="1" errorTitle="Ошибка" error="Допускается ввод только неотрицательных чисел!" sqref="AE133">
      <formula1>0</formula1>
      <formula2>9.99999999999999E+23</formula2>
    </dataValidation>
    <dataValidation type="decimal" allowBlank="1" showErrorMessage="1" errorTitle="Ошибка" error="Допускается ввод только неотрицательных чисел!" sqref="AC133">
      <formula1>0</formula1>
      <formula2>9.99999999999999E+23</formula2>
    </dataValidation>
    <dataValidation type="textLength" operator="lessThanOrEqual" allowBlank="1" showInputMessage="1" showErrorMessage="1" errorTitle="Ошибка" error="Допускается ввод не более 900 символов!" sqref="K1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3">
      <formula1>"a"</formula1>
    </dataValidation>
    <dataValidation type="whole" allowBlank="1" showErrorMessage="1" errorTitle="Ошибка" error="Допускается ввод только неотрицательных целых чисел!" sqref="AI136">
      <formula1>0</formula1>
      <formula2>9.99999999999999E+23</formula2>
    </dataValidation>
    <dataValidation type="whole" allowBlank="1" showErrorMessage="1" errorTitle="Ошибка" error="Допускается ввод только неотрицательных целых чисел!" sqref="AF136">
      <formula1>0</formula1>
      <formula2>9.99999999999999E+23</formula2>
    </dataValidation>
    <dataValidation type="whole" allowBlank="1" showErrorMessage="1" errorTitle="Ошибка" error="Допускается ввод только неотрицательных целых чисел!" sqref="AI135">
      <formula1>0</formula1>
      <formula2>9.99999999999999E+23</formula2>
    </dataValidation>
    <dataValidation type="whole" allowBlank="1" showErrorMessage="1" errorTitle="Ошибка" error="Допускается ввод только неотрицательных целых чисел!" sqref="AF135">
      <formula1>0</formula1>
      <formula2>9.99999999999999E+23</formula2>
    </dataValidation>
    <dataValidation type="textLength" operator="lessThanOrEqual" allowBlank="1" showInputMessage="1" showErrorMessage="1" errorTitle="Ошибка" error="Допускается ввод не более 900 символов!" sqref="K1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5">
      <formula1>"a"</formula1>
    </dataValidation>
    <dataValidation type="whole" allowBlank="1" showErrorMessage="1" errorTitle="Ошибка" error="Допускается ввод только неотрицательных целых чисел!" sqref="AI132">
      <formula1>0</formula1>
      <formula2>9.99999999999999E+23</formula2>
    </dataValidation>
    <dataValidation type="whole" allowBlank="1" showErrorMessage="1" errorTitle="Ошибка" error="Допускается ввод только неотрицательных целых чисел!" sqref="AF132">
      <formula1>0</formula1>
      <formula2>9.99999999999999E+23</formula2>
    </dataValidation>
    <dataValidation type="decimal" allowBlank="1" showErrorMessage="1" errorTitle="Ошибка" error="Допускается ввод только неотрицательных чисел!" sqref="AE132">
      <formula1>0</formula1>
      <formula2>9.99999999999999E+23</formula2>
    </dataValidation>
    <dataValidation type="decimal" allowBlank="1" showErrorMessage="1" errorTitle="Ошибка" error="Допускается ввод только неотрицательных чисел!" sqref="AC132">
      <formula1>0</formula1>
      <formula2>9.99999999999999E+23</formula2>
    </dataValidation>
    <dataValidation type="textLength" operator="lessThanOrEqual" allowBlank="1" showInputMessage="1" showErrorMessage="1" errorTitle="Ошибка" error="Допускается ввод не более 900 символов!" sqref="K1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2">
      <formula1>"a"</formula1>
    </dataValidation>
    <dataValidation type="whole" allowBlank="1" showErrorMessage="1" errorTitle="Ошибка" error="Допускается ввод только неотрицательных целых чисел!" sqref="AI131">
      <formula1>0</formula1>
      <formula2>9.99999999999999E+23</formula2>
    </dataValidation>
    <dataValidation type="whole" allowBlank="1" showErrorMessage="1" errorTitle="Ошибка" error="Допускается ввод только неотрицательных целых чисел!" sqref="AF131">
      <formula1>0</formula1>
      <formula2>9.99999999999999E+23</formula2>
    </dataValidation>
    <dataValidation type="textLength" operator="lessThanOrEqual" allowBlank="1" showInputMessage="1" showErrorMessage="1" errorTitle="Ошибка" error="Допускается ввод не более 900 символов!" sqref="K1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1">
      <formula1>"a"</formula1>
    </dataValidation>
    <dataValidation type="whole" allowBlank="1" showErrorMessage="1" errorTitle="Ошибка" error="Допускается ввод только неотрицательных целых чисел!" sqref="AI130">
      <formula1>0</formula1>
      <formula2>9.99999999999999E+23</formula2>
    </dataValidation>
    <dataValidation type="whole" allowBlank="1" showErrorMessage="1" errorTitle="Ошибка" error="Допускается ввод только неотрицательных целых чисел!" sqref="AF130">
      <formula1>0</formula1>
      <formula2>9.99999999999999E+23</formula2>
    </dataValidation>
    <dataValidation type="textLength" operator="lessThanOrEqual" allowBlank="1" showInputMessage="1" showErrorMessage="1" errorTitle="Ошибка" error="Допускается ввод не более 900 символов!" sqref="M130">
      <formula1>900</formula1>
    </dataValidation>
    <dataValidation type="textLength" operator="lessThanOrEqual" allowBlank="1" showInputMessage="1" showErrorMessage="1" errorTitle="Ошибка" error="Допускается ввод не более 900 символов!" sqref="K1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0">
      <formula1>"a"</formula1>
    </dataValidation>
    <dataValidation type="whole" allowBlank="1" showErrorMessage="1" errorTitle="Ошибка" error="Допускается ввод только неотрицательных целых чисел!" sqref="AI127">
      <formula1>0</formula1>
      <formula2>9.99999999999999E+23</formula2>
    </dataValidation>
    <dataValidation type="whole" allowBlank="1" showErrorMessage="1" errorTitle="Ошибка" error="Допускается ввод только неотрицательных целых чисел!" sqref="AF127">
      <formula1>0</formula1>
      <formula2>9.99999999999999E+23</formula2>
    </dataValidation>
    <dataValidation type="decimal" allowBlank="1" showErrorMessage="1" errorTitle="Ошибка" error="Допускается ввод только неотрицательных чисел!" sqref="AE127">
      <formula1>0</formula1>
      <formula2>9.99999999999999E+23</formula2>
    </dataValidation>
    <dataValidation type="decimal" allowBlank="1" showErrorMessage="1" errorTitle="Ошибка" error="Допускается ввод только неотрицательных чисел!" sqref="AC127">
      <formula1>0</formula1>
      <formula2>9.99999999999999E+23</formula2>
    </dataValidation>
    <dataValidation type="textLength" operator="lessThanOrEqual" allowBlank="1" showInputMessage="1" showErrorMessage="1" errorTitle="Ошибка" error="Допускается ввод не более 900 символов!" sqref="K1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7">
      <formula1>"a"</formula1>
    </dataValidation>
    <dataValidation type="whole" allowBlank="1" showErrorMessage="1" errorTitle="Ошибка" error="Допускается ввод только неотрицательных целых чисел!" sqref="AI129">
      <formula1>0</formula1>
      <formula2>9.99999999999999E+23</formula2>
    </dataValidation>
    <dataValidation type="whole" allowBlank="1" showErrorMessage="1" errorTitle="Ошибка" error="Допускается ввод только неотрицательных целых чисел!" sqref="AF129">
      <formula1>0</formula1>
      <formula2>9.99999999999999E+23</formula2>
    </dataValidation>
    <dataValidation type="whole" allowBlank="1" showErrorMessage="1" errorTitle="Ошибка" error="Допускается ввод только неотрицательных целых чисел!" sqref="AI128">
      <formula1>0</formula1>
      <formula2>9.99999999999999E+23</formula2>
    </dataValidation>
    <dataValidation type="whole" allowBlank="1" showErrorMessage="1" errorTitle="Ошибка" error="Допускается ввод только неотрицательных целых чисел!" sqref="AF128">
      <formula1>0</formula1>
      <formula2>9.99999999999999E+23</formula2>
    </dataValidation>
    <dataValidation type="textLength" operator="lessThanOrEqual" allowBlank="1" showInputMessage="1" showErrorMessage="1" errorTitle="Ошибка" error="Допускается ввод не более 900 символов!" sqref="K1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8">
      <formula1>"a"</formula1>
    </dataValidation>
    <dataValidation type="whole" allowBlank="1" showErrorMessage="1" errorTitle="Ошибка" error="Допускается ввод только неотрицательных целых чисел!" sqref="AI126">
      <formula1>0</formula1>
      <formula2>9.99999999999999E+23</formula2>
    </dataValidation>
    <dataValidation type="whole" allowBlank="1" showErrorMessage="1" errorTitle="Ошибка" error="Допускается ввод только неотрицательных целых чисел!" sqref="AF126">
      <formula1>0</formula1>
      <formula2>9.99999999999999E+23</formula2>
    </dataValidation>
    <dataValidation type="decimal" allowBlank="1" showErrorMessage="1" errorTitle="Ошибка" error="Допускается ввод только неотрицательных чисел!" sqref="AE126">
      <formula1>0</formula1>
      <formula2>9.99999999999999E+23</formula2>
    </dataValidation>
    <dataValidation type="decimal" allowBlank="1" showErrorMessage="1" errorTitle="Ошибка" error="Допускается ввод только неотрицательных чисел!" sqref="AC126">
      <formula1>0</formula1>
      <formula2>9.99999999999999E+23</formula2>
    </dataValidation>
    <dataValidation type="textLength" operator="lessThanOrEqual" allowBlank="1" showInputMessage="1" showErrorMessage="1" errorTitle="Ошибка" error="Допускается ввод не более 900 символов!" sqref="K1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6">
      <formula1>"a"</formula1>
    </dataValidation>
    <dataValidation type="whole" allowBlank="1" showErrorMessage="1" errorTitle="Ошибка" error="Допускается ввод только неотрицательных целых чисел!" sqref="AI125">
      <formula1>0</formula1>
      <formula2>9.99999999999999E+23</formula2>
    </dataValidation>
    <dataValidation type="whole" allowBlank="1" showErrorMessage="1" errorTitle="Ошибка" error="Допускается ввод только неотрицательных целых чисел!" sqref="AF125">
      <formula1>0</formula1>
      <formula2>9.99999999999999E+23</formula2>
    </dataValidation>
    <dataValidation type="textLength" operator="lessThanOrEqual" allowBlank="1" showInputMessage="1" showErrorMessage="1" errorTitle="Ошибка" error="Допускается ввод не более 900 символов!" sqref="K1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5">
      <formula1>"a"</formula1>
    </dataValidation>
    <dataValidation type="whole" allowBlank="1" showErrorMessage="1" errorTitle="Ошибка" error="Допускается ввод только неотрицательных целых чисел!" sqref="AI124">
      <formula1>0</formula1>
      <formula2>9.99999999999999E+23</formula2>
    </dataValidation>
    <dataValidation type="whole" allowBlank="1" showErrorMessage="1" errorTitle="Ошибка" error="Допускается ввод только неотрицательных целых чисел!" sqref="AF124">
      <formula1>0</formula1>
      <formula2>9.99999999999999E+23</formula2>
    </dataValidation>
    <dataValidation type="textLength" operator="lessThanOrEqual" allowBlank="1" showInputMessage="1" showErrorMessage="1" errorTitle="Ошибка" error="Допускается ввод не более 900 символов!" sqref="M124">
      <formula1>900</formula1>
    </dataValidation>
    <dataValidation type="textLength" operator="lessThanOrEqual" allowBlank="1" showInputMessage="1" showErrorMessage="1" errorTitle="Ошибка" error="Допускается ввод не более 900 символов!" sqref="K1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4">
      <formula1>"a"</formula1>
    </dataValidation>
    <dataValidation type="whole" allowBlank="1" showErrorMessage="1" errorTitle="Ошибка" error="Допускается ввод только неотрицательных целых чисел!" sqref="AI121">
      <formula1>0</formula1>
      <formula2>9.99999999999999E+23</formula2>
    </dataValidation>
    <dataValidation type="whole" allowBlank="1" showErrorMessage="1" errorTitle="Ошибка" error="Допускается ввод только неотрицательных целых чисел!" sqref="AF121">
      <formula1>0</formula1>
      <formula2>9.99999999999999E+23</formula2>
    </dataValidation>
    <dataValidation type="decimal" allowBlank="1" showErrorMessage="1" errorTitle="Ошибка" error="Допускается ввод только неотрицательных чисел!" sqref="AE121">
      <formula1>0</formula1>
      <formula2>9.99999999999999E+23</formula2>
    </dataValidation>
    <dataValidation type="decimal" allowBlank="1" showErrorMessage="1" errorTitle="Ошибка" error="Допускается ввод только неотрицательных чисел!" sqref="AC121">
      <formula1>0</formula1>
      <formula2>9.99999999999999E+23</formula2>
    </dataValidation>
    <dataValidation type="textLength" operator="lessThanOrEqual" allowBlank="1" showInputMessage="1" showErrorMessage="1" errorTitle="Ошибка" error="Допускается ввод не более 900 символов!" sqref="K1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1">
      <formula1>"a"</formula1>
    </dataValidation>
    <dataValidation type="whole" allowBlank="1" showErrorMessage="1" errorTitle="Ошибка" error="Допускается ввод только неотрицательных целых чисел!" sqref="AI123">
      <formula1>0</formula1>
      <formula2>9.99999999999999E+23</formula2>
    </dataValidation>
    <dataValidation type="whole" allowBlank="1" showErrorMessage="1" errorTitle="Ошибка" error="Допускается ввод только неотрицательных целых чисел!" sqref="AF123">
      <formula1>0</formula1>
      <formula2>9.99999999999999E+23</formula2>
    </dataValidation>
    <dataValidation type="whole" allowBlank="1" showErrorMessage="1" errorTitle="Ошибка" error="Допускается ввод только неотрицательных целых чисел!" sqref="AI122">
      <formula1>0</formula1>
      <formula2>9.99999999999999E+23</formula2>
    </dataValidation>
    <dataValidation type="whole" allowBlank="1" showErrorMessage="1" errorTitle="Ошибка" error="Допускается ввод только неотрицательных целых чисел!" sqref="AF122">
      <formula1>0</formula1>
      <formula2>9.99999999999999E+23</formula2>
    </dataValidation>
    <dataValidation type="textLength" operator="lessThanOrEqual" allowBlank="1" showInputMessage="1" showErrorMessage="1" errorTitle="Ошибка" error="Допускается ввод не более 900 символов!" sqref="K1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2">
      <formula1>"a"</formula1>
    </dataValidation>
    <dataValidation type="whole" allowBlank="1" showErrorMessage="1" errorTitle="Ошибка" error="Допускается ввод только неотрицательных целых чисел!" sqref="AI120">
      <formula1>0</formula1>
      <formula2>9.99999999999999E+23</formula2>
    </dataValidation>
    <dataValidation type="whole" allowBlank="1" showErrorMessage="1" errorTitle="Ошибка" error="Допускается ввод только неотрицательных целых чисел!" sqref="AF120">
      <formula1>0</formula1>
      <formula2>9.99999999999999E+23</formula2>
    </dataValidation>
    <dataValidation type="decimal" allowBlank="1" showErrorMessage="1" errorTitle="Ошибка" error="Допускается ввод только неотрицательных чисел!" sqref="AE120">
      <formula1>0</formula1>
      <formula2>9.99999999999999E+23</formula2>
    </dataValidation>
    <dataValidation type="decimal" allowBlank="1" showErrorMessage="1" errorTitle="Ошибка" error="Допускается ввод только неотрицательных чисел!" sqref="AC120">
      <formula1>0</formula1>
      <formula2>9.99999999999999E+23</formula2>
    </dataValidation>
    <dataValidation type="textLength" operator="lessThanOrEqual" allowBlank="1" showInputMessage="1" showErrorMessage="1" errorTitle="Ошибка" error="Допускается ввод не более 900 символов!" sqref="K1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0">
      <formula1>"a"</formula1>
    </dataValidation>
    <dataValidation type="whole" allowBlank="1" showErrorMessage="1" errorTitle="Ошибка" error="Допускается ввод только неотрицательных целых чисел!" sqref="AI119">
      <formula1>0</formula1>
      <formula2>9.99999999999999E+23</formula2>
    </dataValidation>
    <dataValidation type="whole" allowBlank="1" showErrorMessage="1" errorTitle="Ошибка" error="Допускается ввод только неотрицательных целых чисел!" sqref="AF119">
      <formula1>0</formula1>
      <formula2>9.99999999999999E+23</formula2>
    </dataValidation>
    <dataValidation type="textLength" operator="lessThanOrEqual" allowBlank="1" showInputMessage="1" showErrorMessage="1" errorTitle="Ошибка" error="Допускается ввод не более 900 символов!" sqref="K1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9">
      <formula1>"a"</formula1>
    </dataValidation>
    <dataValidation type="whole" allowBlank="1" showErrorMessage="1" errorTitle="Ошибка" error="Допускается ввод только неотрицательных целых чисел!" sqref="AI118">
      <formula1>0</formula1>
      <formula2>9.99999999999999E+23</formula2>
    </dataValidation>
    <dataValidation type="whole" allowBlank="1" showErrorMessage="1" errorTitle="Ошибка" error="Допускается ввод только неотрицательных целых чисел!" sqref="AF118">
      <formula1>0</formula1>
      <formula2>9.99999999999999E+23</formula2>
    </dataValidation>
    <dataValidation type="textLength" operator="lessThanOrEqual" allowBlank="1" showInputMessage="1" showErrorMessage="1" errorTitle="Ошибка" error="Допускается ввод не более 900 символов!" sqref="M118">
      <formula1>900</formula1>
    </dataValidation>
    <dataValidation type="textLength" operator="lessThanOrEqual" allowBlank="1" showInputMessage="1" showErrorMessage="1" errorTitle="Ошибка" error="Допускается ввод не более 900 символов!" sqref="K1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8">
      <formula1>"a"</formula1>
    </dataValidation>
    <dataValidation type="whole" allowBlank="1" showErrorMessage="1" errorTitle="Ошибка" error="Допускается ввод только неотрицательных целых чисел!" sqref="AI117">
      <formula1>0</formula1>
      <formula2>9.99999999999999E+23</formula2>
    </dataValidation>
    <dataValidation type="whole" allowBlank="1" showErrorMessage="1" errorTitle="Ошибка" error="Допускается ввод только неотрицательных целых чисел!" sqref="AF117">
      <formula1>0</formula1>
      <formula2>9.99999999999999E+23</formula2>
    </dataValidation>
    <dataValidation type="whole" allowBlank="1" showErrorMessage="1" errorTitle="Ошибка" error="Допускается ввод только неотрицательных целых чисел!" sqref="AI116">
      <formula1>0</formula1>
      <formula2>9.99999999999999E+23</formula2>
    </dataValidation>
    <dataValidation type="whole" allowBlank="1" showErrorMessage="1" errorTitle="Ошибка" error="Допускается ввод только неотрицательных целых чисел!" sqref="AF116">
      <formula1>0</formula1>
      <formula2>9.99999999999999E+23</formula2>
    </dataValidation>
    <dataValidation type="textLength" operator="lessThanOrEqual" allowBlank="1" showInputMessage="1" showErrorMessage="1" errorTitle="Ошибка" error="Допускается ввод не более 900 символов!" sqref="K1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6">
      <formula1>"a"</formula1>
    </dataValidation>
    <dataValidation type="whole" allowBlank="1" showErrorMessage="1" errorTitle="Ошибка" error="Допускается ввод только неотрицательных целых чисел!" sqref="AI115">
      <formula1>0</formula1>
      <formula2>9.99999999999999E+23</formula2>
    </dataValidation>
    <dataValidation type="whole" allowBlank="1" showErrorMessage="1" errorTitle="Ошибка" error="Допускается ввод только неотрицательных целых чисел!" sqref="AF115">
      <formula1>0</formula1>
      <formula2>9.99999999999999E+23</formula2>
    </dataValidation>
    <dataValidation type="decimal" allowBlank="1" showErrorMessage="1" errorTitle="Ошибка" error="Допускается ввод только неотрицательных чисел!" sqref="AE115">
      <formula1>0</formula1>
      <formula2>9.99999999999999E+23</formula2>
    </dataValidation>
    <dataValidation type="decimal" allowBlank="1" showErrorMessage="1" errorTitle="Ошибка" error="Допускается ввод только неотрицательных чисел!" sqref="AC115">
      <formula1>0</formula1>
      <formula2>9.99999999999999E+23</formula2>
    </dataValidation>
    <dataValidation type="textLength" operator="lessThanOrEqual" allowBlank="1" showInputMessage="1" showErrorMessage="1" errorTitle="Ошибка" error="Допускается ввод не более 900 символов!" sqref="K1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5">
      <formula1>"a"</formula1>
    </dataValidation>
    <dataValidation type="whole" allowBlank="1" showErrorMessage="1" errorTitle="Ошибка" error="Допускается ввод только неотрицательных целых чисел!" sqref="AI114">
      <formula1>0</formula1>
      <formula2>9.99999999999999E+23</formula2>
    </dataValidation>
    <dataValidation type="whole" allowBlank="1" showErrorMessage="1" errorTitle="Ошибка" error="Допускается ввод только неотрицательных целых чисел!" sqref="AF114">
      <formula1>0</formula1>
      <formula2>9.99999999999999E+23</formula2>
    </dataValidation>
    <dataValidation type="textLength" operator="lessThanOrEqual" allowBlank="1" showInputMessage="1" showErrorMessage="1" errorTitle="Ошибка" error="Допускается ввод не более 900 символов!" sqref="K11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4">
      <formula1>"a"</formula1>
    </dataValidation>
    <dataValidation type="whole" allowBlank="1" showErrorMessage="1" errorTitle="Ошибка" error="Допускается ввод только неотрицательных целых чисел!" sqref="AI113">
      <formula1>0</formula1>
      <formula2>9.99999999999999E+23</formula2>
    </dataValidation>
    <dataValidation type="whole" allowBlank="1" showErrorMessage="1" errorTitle="Ошибка" error="Допускается ввод только неотрицательных целых чисел!" sqref="AF113">
      <formula1>0</formula1>
      <formula2>9.99999999999999E+23</formula2>
    </dataValidation>
    <dataValidation type="textLength" operator="lessThanOrEqual" allowBlank="1" showInputMessage="1" showErrorMessage="1" errorTitle="Ошибка" error="Допускается ввод не более 900 символов!" sqref="M113">
      <formula1>900</formula1>
    </dataValidation>
    <dataValidation type="textLength" operator="lessThanOrEqual" allowBlank="1" showInputMessage="1" showErrorMessage="1" errorTitle="Ошибка" error="Допускается ввод не более 900 символов!" sqref="K1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3">
      <formula1>"a"</formula1>
    </dataValidation>
    <dataValidation type="whole" allowBlank="1" showErrorMessage="1" errorTitle="Ошибка" error="Допускается ввод только неотрицательных целых чисел!" sqref="AI112">
      <formula1>0</formula1>
      <formula2>9.99999999999999E+23</formula2>
    </dataValidation>
    <dataValidation type="whole" allowBlank="1" showErrorMessage="1" errorTitle="Ошибка" error="Допускается ввод только неотрицательных целых чисел!" sqref="AF112">
      <formula1>0</formula1>
      <formula2>9.99999999999999E+23</formula2>
    </dataValidation>
    <dataValidation type="whole" allowBlank="1" showErrorMessage="1" errorTitle="Ошибка" error="Допускается ввод только неотрицательных целых чисел!" sqref="AI111">
      <formula1>0</formula1>
      <formula2>9.99999999999999E+23</formula2>
    </dataValidation>
    <dataValidation type="whole" allowBlank="1" showErrorMessage="1" errorTitle="Ошибка" error="Допускается ввод только неотрицательных целых чисел!" sqref="AF111">
      <formula1>0</formula1>
      <formula2>9.99999999999999E+23</formula2>
    </dataValidation>
    <dataValidation type="textLength" operator="lessThanOrEqual" allowBlank="1" showInputMessage="1" showErrorMessage="1" errorTitle="Ошибка" error="Допускается ввод не более 900 символов!" sqref="K1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1">
      <formula1>"a"</formula1>
    </dataValidation>
    <dataValidation type="whole" allowBlank="1" showErrorMessage="1" errorTitle="Ошибка" error="Допускается ввод только неотрицательных целых чисел!" sqref="AI110">
      <formula1>0</formula1>
      <formula2>9.99999999999999E+23</formula2>
    </dataValidation>
    <dataValidation type="whole" allowBlank="1" showErrorMessage="1" errorTitle="Ошибка" error="Допускается ввод только неотрицательных целых чисел!" sqref="AF110">
      <formula1>0</formula1>
      <formula2>9.99999999999999E+23</formula2>
    </dataValidation>
    <dataValidation type="decimal" allowBlank="1" showErrorMessage="1" errorTitle="Ошибка" error="Допускается ввод только неотрицательных чисел!" sqref="AE110">
      <formula1>0</formula1>
      <formula2>9.99999999999999E+23</formula2>
    </dataValidation>
    <dataValidation type="decimal" allowBlank="1" showErrorMessage="1" errorTitle="Ошибка" error="Допускается ввод только неотрицательных чисел!" sqref="AC110">
      <formula1>0</formula1>
      <formula2>9.99999999999999E+23</formula2>
    </dataValidation>
    <dataValidation type="textLength" operator="lessThanOrEqual" allowBlank="1" showInputMessage="1" showErrorMessage="1" errorTitle="Ошибка" error="Допускается ввод не более 900 символов!" sqref="K1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0">
      <formula1>"a"</formula1>
    </dataValidation>
    <dataValidation type="whole" allowBlank="1" showErrorMessage="1" errorTitle="Ошибка" error="Допускается ввод только неотрицательных целых чисел!" sqref="AI109">
      <formula1>0</formula1>
      <formula2>9.99999999999999E+23</formula2>
    </dataValidation>
    <dataValidation type="whole" allowBlank="1" showErrorMessage="1" errorTitle="Ошибка" error="Допускается ввод только неотрицательных целых чисел!" sqref="AF109">
      <formula1>0</formula1>
      <formula2>9.99999999999999E+23</formula2>
    </dataValidation>
    <dataValidation type="textLength" operator="lessThanOrEqual" allowBlank="1" showInputMessage="1" showErrorMessage="1" errorTitle="Ошибка" error="Допускается ввод не более 900 символов!" sqref="K1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9">
      <formula1>"a"</formula1>
    </dataValidation>
    <dataValidation type="whole" allowBlank="1" showErrorMessage="1" errorTitle="Ошибка" error="Допускается ввод только неотрицательных целых чисел!" sqref="AI108">
      <formula1>0</formula1>
      <formula2>9.99999999999999E+23</formula2>
    </dataValidation>
    <dataValidation type="whole" allowBlank="1" showErrorMessage="1" errorTitle="Ошибка" error="Допускается ввод только неотрицательных целых чисел!" sqref="AF108">
      <formula1>0</formula1>
      <formula2>9.99999999999999E+23</formula2>
    </dataValidation>
    <dataValidation type="textLength" operator="lessThanOrEqual" allowBlank="1" showInputMessage="1" showErrorMessage="1" errorTitle="Ошибка" error="Допускается ввод не более 900 символов!" sqref="M108">
      <formula1>900</formula1>
    </dataValidation>
    <dataValidation type="textLength" operator="lessThanOrEqual" allowBlank="1" showInputMessage="1" showErrorMessage="1" errorTitle="Ошибка" error="Допускается ввод не более 900 символов!" sqref="K1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8">
      <formula1>"a"</formula1>
    </dataValidation>
    <dataValidation type="whole" allowBlank="1" showErrorMessage="1" errorTitle="Ошибка" error="Допускается ввод только неотрицательных целых чисел!" sqref="AI107">
      <formula1>0</formula1>
      <formula2>9.99999999999999E+23</formula2>
    </dataValidation>
    <dataValidation type="whole" allowBlank="1" showErrorMessage="1" errorTitle="Ошибка" error="Допускается ввод только неотрицательных целых чисел!" sqref="AF107">
      <formula1>0</formula1>
      <formula2>9.99999999999999E+23</formula2>
    </dataValidation>
    <dataValidation type="whole" allowBlank="1" showErrorMessage="1" errorTitle="Ошибка" error="Допускается ввод только неотрицательных целых чисел!" sqref="AI106">
      <formula1>0</formula1>
      <formula2>9.99999999999999E+23</formula2>
    </dataValidation>
    <dataValidation type="whole" allowBlank="1" showErrorMessage="1" errorTitle="Ошибка" error="Допускается ввод только неотрицательных целых чисел!" sqref="AF106">
      <formula1>0</formula1>
      <formula2>9.99999999999999E+23</formula2>
    </dataValidation>
    <dataValidation type="textLength" operator="lessThanOrEqual" allowBlank="1" showInputMessage="1" showErrorMessage="1" errorTitle="Ошибка" error="Допускается ввод не более 900 символов!" sqref="K1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6">
      <formula1>"a"</formula1>
    </dataValidation>
    <dataValidation type="whole" allowBlank="1" showErrorMessage="1" errorTitle="Ошибка" error="Допускается ввод только неотрицательных целых чисел!" sqref="AI105">
      <formula1>0</formula1>
      <formula2>9.99999999999999E+23</formula2>
    </dataValidation>
    <dataValidation type="whole" allowBlank="1" showErrorMessage="1" errorTitle="Ошибка" error="Допускается ввод только неотрицательных целых чисел!" sqref="AF105">
      <formula1>0</formula1>
      <formula2>9.99999999999999E+23</formula2>
    </dataValidation>
    <dataValidation type="decimal" allowBlank="1" showErrorMessage="1" errorTitle="Ошибка" error="Допускается ввод только неотрицательных чисел!" sqref="AE105">
      <formula1>0</formula1>
      <formula2>9.99999999999999E+23</formula2>
    </dataValidation>
    <dataValidation type="decimal" allowBlank="1" showErrorMessage="1" errorTitle="Ошибка" error="Допускается ввод только неотрицательных чисел!" sqref="AC105">
      <formula1>0</formula1>
      <formula2>9.99999999999999E+23</formula2>
    </dataValidation>
    <dataValidation type="textLength" operator="lessThanOrEqual" allowBlank="1" showInputMessage="1" showErrorMessage="1" errorTitle="Ошибка" error="Допускается ввод не более 900 символов!" sqref="K1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5">
      <formula1>"a"</formula1>
    </dataValidation>
    <dataValidation type="whole" allowBlank="1" showErrorMessage="1" errorTitle="Ошибка" error="Допускается ввод только неотрицательных целых чисел!" sqref="AI104">
      <formula1>0</formula1>
      <formula2>9.99999999999999E+23</formula2>
    </dataValidation>
    <dataValidation type="whole" allowBlank="1" showErrorMessage="1" errorTitle="Ошибка" error="Допускается ввод только неотрицательных целых чисел!" sqref="AF104">
      <formula1>0</formula1>
      <formula2>9.99999999999999E+23</formula2>
    </dataValidation>
    <dataValidation type="textLength" operator="lessThanOrEqual" allowBlank="1" showInputMessage="1" showErrorMessage="1" errorTitle="Ошибка" error="Допускается ввод не более 900 символов!" sqref="K1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4">
      <formula1>"a"</formula1>
    </dataValidation>
    <dataValidation type="whole" allowBlank="1" showErrorMessage="1" errorTitle="Ошибка" error="Допускается ввод только неотрицательных целых чисел!" sqref="AI103">
      <formula1>0</formula1>
      <formula2>9.99999999999999E+23</formula2>
    </dataValidation>
    <dataValidation type="whole" allowBlank="1" showErrorMessage="1" errorTitle="Ошибка" error="Допускается ввод только неотрицательных целых чисел!" sqref="AF103">
      <formula1>0</formula1>
      <formula2>9.99999999999999E+23</formula2>
    </dataValidation>
    <dataValidation type="textLength" operator="lessThanOrEqual" allowBlank="1" showInputMessage="1" showErrorMessage="1" errorTitle="Ошибка" error="Допускается ввод не более 900 символов!" sqref="M103">
      <formula1>900</formula1>
    </dataValidation>
    <dataValidation type="textLength" operator="lessThanOrEqual" allowBlank="1" showInputMessage="1" showErrorMessage="1" errorTitle="Ошибка" error="Допускается ввод не более 900 символов!" sqref="K1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3">
      <formula1>"a"</formula1>
    </dataValidation>
    <dataValidation type="whole" allowBlank="1" showErrorMessage="1" errorTitle="Ошибка" error="Допускается ввод только неотрицательных целых чисел!" sqref="AI100">
      <formula1>0</formula1>
      <formula2>9.99999999999999E+23</formula2>
    </dataValidation>
    <dataValidation type="whole" allowBlank="1" showErrorMessage="1" errorTitle="Ошибка" error="Допускается ввод только неотрицательных целых чисел!" sqref="AF100">
      <formula1>0</formula1>
      <formula2>9.99999999999999E+23</formula2>
    </dataValidation>
    <dataValidation type="decimal" allowBlank="1" showErrorMessage="1" errorTitle="Ошибка" error="Допускается ввод только неотрицательных чисел!" sqref="AE100">
      <formula1>0</formula1>
      <formula2>9.99999999999999E+23</formula2>
    </dataValidation>
    <dataValidation type="decimal" allowBlank="1" showErrorMessage="1" errorTitle="Ошибка" error="Допускается ввод только неотрицательных чисел!" sqref="AC100">
      <formula1>0</formula1>
      <formula2>9.99999999999999E+23</formula2>
    </dataValidation>
    <dataValidation type="textLength" operator="lessThanOrEqual" allowBlank="1" showInputMessage="1" showErrorMessage="1" errorTitle="Ошибка" error="Допускается ввод не более 900 символов!" sqref="K1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0">
      <formula1>"a"</formula1>
    </dataValidation>
    <dataValidation type="whole" allowBlank="1" showErrorMessage="1" errorTitle="Ошибка" error="Допускается ввод только неотрицательных целых чисел!" sqref="AI102">
      <formula1>0</formula1>
      <formula2>9.99999999999999E+23</formula2>
    </dataValidation>
    <dataValidation type="whole" allowBlank="1" showErrorMessage="1" errorTitle="Ошибка" error="Допускается ввод только неотрицательных целых чисел!" sqref="AF102">
      <formula1>0</formula1>
      <formula2>9.99999999999999E+23</formula2>
    </dataValidation>
    <dataValidation type="whole" allowBlank="1" showErrorMessage="1" errorTitle="Ошибка" error="Допускается ввод только неотрицательных целых чисел!" sqref="AI101">
      <formula1>0</formula1>
      <formula2>9.99999999999999E+23</formula2>
    </dataValidation>
    <dataValidation type="whole" allowBlank="1" showErrorMessage="1" errorTitle="Ошибка" error="Допускается ввод только неотрицательных целых чисел!" sqref="AF101">
      <formula1>0</formula1>
      <formula2>9.99999999999999E+23</formula2>
    </dataValidation>
    <dataValidation type="textLength" operator="lessThanOrEqual" allowBlank="1" showInputMessage="1" showErrorMessage="1" errorTitle="Ошибка" error="Допускается ввод не более 900 символов!" sqref="K1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1">
      <formula1>"a"</formula1>
    </dataValidation>
    <dataValidation type="whole" allowBlank="1" showErrorMessage="1" errorTitle="Ошибка" error="Допускается ввод только неотрицательных целых чисел!" sqref="AI99">
      <formula1>0</formula1>
      <formula2>9.99999999999999E+23</formula2>
    </dataValidation>
    <dataValidation type="whole" allowBlank="1" showErrorMessage="1" errorTitle="Ошибка" error="Допускается ввод только неотрицательных целых чисел!" sqref="AF99">
      <formula1>0</formula1>
      <formula2>9.99999999999999E+23</formula2>
    </dataValidation>
    <dataValidation type="decimal" allowBlank="1" showErrorMessage="1" errorTitle="Ошибка" error="Допускается ввод только неотрицательных чисел!" sqref="AE99">
      <formula1>0</formula1>
      <formula2>9.99999999999999E+23</formula2>
    </dataValidation>
    <dataValidation type="decimal" allowBlank="1" showErrorMessage="1" errorTitle="Ошибка" error="Допускается ввод только неотрицательных чисел!" sqref="AC99">
      <formula1>0</formula1>
      <formula2>9.99999999999999E+23</formula2>
    </dataValidation>
    <dataValidation type="textLength" operator="lessThanOrEqual" allowBlank="1" showInputMessage="1" showErrorMessage="1" errorTitle="Ошибка" error="Допускается ввод не более 900 символов!" sqref="K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9">
      <formula1>"a"</formula1>
    </dataValidation>
    <dataValidation type="whole" allowBlank="1" showErrorMessage="1" errorTitle="Ошибка" error="Допускается ввод только неотрицательных целых чисел!" sqref="AI98">
      <formula1>0</formula1>
      <formula2>9.99999999999999E+23</formula2>
    </dataValidation>
    <dataValidation type="whole" allowBlank="1" showErrorMessage="1" errorTitle="Ошибка" error="Допускается ввод только неотрицательных целых чисел!" sqref="AF98">
      <formula1>0</formula1>
      <formula2>9.99999999999999E+23</formula2>
    </dataValidation>
    <dataValidation type="textLength" operator="lessThanOrEqual" allowBlank="1" showInputMessage="1" showErrorMessage="1" errorTitle="Ошибка" error="Допускается ввод не более 900 символов!" sqref="K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8">
      <formula1>"a"</formula1>
    </dataValidation>
    <dataValidation type="whole" allowBlank="1" showErrorMessage="1" errorTitle="Ошибка" error="Допускается ввод только неотрицательных целых чисел!" sqref="AI97">
      <formula1>0</formula1>
      <formula2>9.99999999999999E+23</formula2>
    </dataValidation>
    <dataValidation type="whole" allowBlank="1" showErrorMessage="1" errorTitle="Ошибка" error="Допускается ввод только неотрицательных целых чисел!" sqref="AF97">
      <formula1>0</formula1>
      <formula2>9.99999999999999E+23</formula2>
    </dataValidation>
    <dataValidation type="textLength" operator="lessThanOrEqual" allowBlank="1" showInputMessage="1" showErrorMessage="1" errorTitle="Ошибка" error="Допускается ввод не более 900 символов!" sqref="M97">
      <formula1>900</formula1>
    </dataValidation>
    <dataValidation type="textLength" operator="lessThanOrEqual" allowBlank="1" showInputMessage="1" showErrorMessage="1" errorTitle="Ошибка" error="Допускается ввод не более 900 символов!" sqref="K9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7">
      <formula1>"a"</formula1>
    </dataValidation>
    <dataValidation type="whole" allowBlank="1" showErrorMessage="1" errorTitle="Ошибка" error="Допускается ввод только неотрицательных целых чисел!" sqref="AI94">
      <formula1>0</formula1>
      <formula2>9.99999999999999E+23</formula2>
    </dataValidation>
    <dataValidation type="whole" allowBlank="1" showErrorMessage="1" errorTitle="Ошибка" error="Допускается ввод только неотрицательных целых чисел!" sqref="AF94">
      <formula1>0</formula1>
      <formula2>9.99999999999999E+23</formula2>
    </dataValidation>
    <dataValidation type="decimal" allowBlank="1" showErrorMessage="1" errorTitle="Ошибка" error="Допускается ввод только неотрицательных чисел!" sqref="AE94">
      <formula1>0</formula1>
      <formula2>9.99999999999999E+23</formula2>
    </dataValidation>
    <dataValidation type="decimal" allowBlank="1" showErrorMessage="1" errorTitle="Ошибка" error="Допускается ввод только неотрицательных чисел!" sqref="AC94">
      <formula1>0</formula1>
      <formula2>9.99999999999999E+23</formula2>
    </dataValidation>
    <dataValidation type="textLength" operator="lessThanOrEqual" allowBlank="1" showInputMessage="1" showErrorMessage="1" errorTitle="Ошибка" error="Допускается ввод не более 900 символов!" sqref="K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4">
      <formula1>"a"</formula1>
    </dataValidation>
    <dataValidation type="whole" allowBlank="1" showErrorMessage="1" errorTitle="Ошибка" error="Допускается ввод только неотрицательных целых чисел!" sqref="AI96">
      <formula1>0</formula1>
      <formula2>9.99999999999999E+23</formula2>
    </dataValidation>
    <dataValidation type="whole" allowBlank="1" showErrorMessage="1" errorTitle="Ошибка" error="Допускается ввод только неотрицательных целых чисел!" sqref="AF96">
      <formula1>0</formula1>
      <formula2>9.99999999999999E+23</formula2>
    </dataValidation>
    <dataValidation type="whole" allowBlank="1" showErrorMessage="1" errorTitle="Ошибка" error="Допускается ввод только неотрицательных целых чисел!" sqref="AI95">
      <formula1>0</formula1>
      <formula2>9.99999999999999E+23</formula2>
    </dataValidation>
    <dataValidation type="whole" allowBlank="1" showErrorMessage="1" errorTitle="Ошибка" error="Допускается ввод только неотрицательных целых чисел!" sqref="AF95">
      <formula1>0</formula1>
      <formula2>9.99999999999999E+23</formula2>
    </dataValidation>
    <dataValidation type="textLength" operator="lessThanOrEqual" allowBlank="1" showInputMessage="1" showErrorMessage="1" errorTitle="Ошибка" error="Допускается ввод не более 900 символов!" sqref="K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5">
      <formula1>"a"</formula1>
    </dataValidation>
    <dataValidation type="whole" allowBlank="1" showErrorMessage="1" errorTitle="Ошибка" error="Допускается ввод только неотрицательных целых чисел!" sqref="AI93">
      <formula1>0</formula1>
      <formula2>9.99999999999999E+23</formula2>
    </dataValidation>
    <dataValidation type="whole" allowBlank="1" showErrorMessage="1" errorTitle="Ошибка" error="Допускается ввод только неотрицательных целых чисел!" sqref="AF93">
      <formula1>0</formula1>
      <formula2>9.99999999999999E+23</formula2>
    </dataValidation>
    <dataValidation type="decimal" allowBlank="1" showErrorMessage="1" errorTitle="Ошибка" error="Допускается ввод только неотрицательных чисел!" sqref="AE93">
      <formula1>0</formula1>
      <formula2>9.99999999999999E+23</formula2>
    </dataValidation>
    <dataValidation type="decimal" allowBlank="1" showErrorMessage="1" errorTitle="Ошибка" error="Допускается ввод только неотрицательных чисел!" sqref="AC93">
      <formula1>0</formula1>
      <formula2>9.99999999999999E+23</formula2>
    </dataValidation>
    <dataValidation type="textLength" operator="lessThanOrEqual" allowBlank="1" showInputMessage="1" showErrorMessage="1" errorTitle="Ошибка" error="Допускается ввод не более 900 символов!" sqref="K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3">
      <formula1>"a"</formula1>
    </dataValidation>
    <dataValidation type="whole" allowBlank="1" showErrorMessage="1" errorTitle="Ошибка" error="Допускается ввод только неотрицательных целых чисел!" sqref="AI92">
      <formula1>0</formula1>
      <formula2>9.99999999999999E+23</formula2>
    </dataValidation>
    <dataValidation type="whole" allowBlank="1" showErrorMessage="1" errorTitle="Ошибка" error="Допускается ввод только неотрицательных целых чисел!" sqref="AF92">
      <formula1>0</formula1>
      <formula2>9.99999999999999E+23</formula2>
    </dataValidation>
    <dataValidation type="textLength" operator="lessThanOrEqual" allowBlank="1" showInputMessage="1" showErrorMessage="1" errorTitle="Ошибка" error="Допускается ввод не более 900 символов!" sqref="K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2">
      <formula1>"a"</formula1>
    </dataValidation>
    <dataValidation type="whole" allowBlank="1" showErrorMessage="1" errorTitle="Ошибка" error="Допускается ввод только неотрицательных целых чисел!" sqref="AI91">
      <formula1>0</formula1>
      <formula2>9.99999999999999E+23</formula2>
    </dataValidation>
    <dataValidation type="whole" allowBlank="1" showErrorMessage="1" errorTitle="Ошибка" error="Допускается ввод только неотрицательных целых чисел!" sqref="AF91">
      <formula1>0</formula1>
      <formula2>9.99999999999999E+23</formula2>
    </dataValidation>
    <dataValidation type="textLength" operator="lessThanOrEqual" allowBlank="1" showInputMessage="1" showErrorMessage="1" errorTitle="Ошибка" error="Допускается ввод не более 900 символов!" sqref="M91">
      <formula1>900</formula1>
    </dataValidation>
    <dataValidation type="textLength" operator="lessThanOrEqual" allowBlank="1" showInputMessage="1" showErrorMessage="1" errorTitle="Ошибка" error="Допускается ввод не более 900 символов!" sqref="K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1">
      <formula1>"a"</formula1>
    </dataValidation>
    <dataValidation type="whole" allowBlank="1" showErrorMessage="1" errorTitle="Ошибка" error="Допускается ввод только неотрицательных целых чисел!" sqref="AI90">
      <formula1>0</formula1>
      <formula2>9.99999999999999E+23</formula2>
    </dataValidation>
    <dataValidation type="whole" allowBlank="1" showErrorMessage="1" errorTitle="Ошибка" error="Допускается ввод только неотрицательных целых чисел!" sqref="AF90">
      <formula1>0</formula1>
      <formula2>9.99999999999999E+23</formula2>
    </dataValidation>
    <dataValidation type="whole" allowBlank="1" showErrorMessage="1" errorTitle="Ошибка" error="Допускается ввод только неотрицательных целых чисел!" sqref="AI89">
      <formula1>0</formula1>
      <formula2>9.99999999999999E+23</formula2>
    </dataValidation>
    <dataValidation type="whole" allowBlank="1" showErrorMessage="1" errorTitle="Ошибка" error="Допускается ввод только неотрицательных целых чисел!" sqref="AF89">
      <formula1>0</formula1>
      <formula2>9.99999999999999E+23</formula2>
    </dataValidation>
    <dataValidation type="textLength" operator="lessThanOrEqual" allowBlank="1" showInputMessage="1" showErrorMessage="1" errorTitle="Ошибка" error="Допускается ввод не более 900 символов!" sqref="K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
      <formula1>"a"</formula1>
    </dataValidation>
    <dataValidation type="whole" allowBlank="1" showErrorMessage="1" errorTitle="Ошибка" error="Допускается ввод только неотрицательных целых чисел!" sqref="AI88">
      <formula1>0</formula1>
      <formula2>9.99999999999999E+23</formula2>
    </dataValidation>
    <dataValidation type="whole" allowBlank="1" showErrorMessage="1" errorTitle="Ошибка" error="Допускается ввод только неотрицательных целых чисел!" sqref="AF88">
      <formula1>0</formula1>
      <formula2>9.99999999999999E+23</formula2>
    </dataValidation>
    <dataValidation type="decimal" allowBlank="1" showErrorMessage="1" errorTitle="Ошибка" error="Допускается ввод только неотрицательных чисел!" sqref="AE88">
      <formula1>0</formula1>
      <formula2>9.99999999999999E+23</formula2>
    </dataValidation>
    <dataValidation type="decimal" allowBlank="1" showErrorMessage="1" errorTitle="Ошибка" error="Допускается ввод только неотрицательных чисел!" sqref="AC88">
      <formula1>0</formula1>
      <formula2>9.99999999999999E+23</formula2>
    </dataValidation>
    <dataValidation type="textLength" operator="lessThanOrEqual" allowBlank="1" showInputMessage="1" showErrorMessage="1" errorTitle="Ошибка" error="Допускается ввод не более 900 символов!" sqref="K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
      <formula1>"a"</formula1>
    </dataValidation>
    <dataValidation type="whole" allowBlank="1" showErrorMessage="1" errorTitle="Ошибка" error="Допускается ввод только неотрицательных целых чисел!" sqref="AI87">
      <formula1>0</formula1>
      <formula2>9.99999999999999E+23</formula2>
    </dataValidation>
    <dataValidation type="whole" allowBlank="1" showErrorMessage="1" errorTitle="Ошибка" error="Допускается ввод только неотрицательных целых чисел!" sqref="AF87">
      <formula1>0</formula1>
      <formula2>9.99999999999999E+23</formula2>
    </dataValidation>
    <dataValidation type="textLength" operator="lessThanOrEqual" allowBlank="1" showInputMessage="1" showErrorMessage="1" errorTitle="Ошибка" error="Допускается ввод не более 900 символов!" sqref="K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
      <formula1>"a"</formula1>
    </dataValidation>
    <dataValidation type="whole" allowBlank="1" showErrorMessage="1" errorTitle="Ошибка" error="Допускается ввод только неотрицательных целых чисел!" sqref="AI86">
      <formula1>0</formula1>
      <formula2>9.99999999999999E+23</formula2>
    </dataValidation>
    <dataValidation type="whole" allowBlank="1" showErrorMessage="1" errorTitle="Ошибка" error="Допускается ввод только неотрицательных целых чисел!" sqref="AF86">
      <formula1>0</formula1>
      <formula2>9.99999999999999E+23</formula2>
    </dataValidation>
    <dataValidation type="textLength" operator="lessThanOrEqual" allowBlank="1" showInputMessage="1" showErrorMessage="1" errorTitle="Ошибка" error="Допускается ввод не более 900 символов!" sqref="M86">
      <formula1>900</formula1>
    </dataValidation>
    <dataValidation type="textLength" operator="lessThanOrEqual" allowBlank="1" showInputMessage="1" showErrorMessage="1" errorTitle="Ошибка" error="Допускается ввод не более 900 символов!" sqref="K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
      <formula1>"a"</formula1>
    </dataValidation>
    <dataValidation type="whole" allowBlank="1" showErrorMessage="1" errorTitle="Ошибка" error="Допускается ввод только неотрицательных целых чисел!" sqref="AI85">
      <formula1>0</formula1>
      <formula2>9.99999999999999E+23</formula2>
    </dataValidation>
    <dataValidation type="whole" allowBlank="1" showErrorMessage="1" errorTitle="Ошибка" error="Допускается ввод только неотрицательных целых чисел!" sqref="AF85">
      <formula1>0</formula1>
      <formula2>9.99999999999999E+23</formula2>
    </dataValidation>
    <dataValidation type="whole" allowBlank="1" showErrorMessage="1" errorTitle="Ошибка" error="Допускается ввод только неотрицательных целых чисел!" sqref="AI84">
      <formula1>0</formula1>
      <formula2>9.99999999999999E+23</formula2>
    </dataValidation>
    <dataValidation type="whole" allowBlank="1" showErrorMessage="1" errorTitle="Ошибка" error="Допускается ввод только неотрицательных целых чисел!" sqref="AF84">
      <formula1>0</formula1>
      <formula2>9.99999999999999E+23</formula2>
    </dataValidation>
    <dataValidation type="textLength" operator="lessThanOrEqual" allowBlank="1" showInputMessage="1" showErrorMessage="1" errorTitle="Ошибка" error="Допускается ввод не более 900 символов!" sqref="K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
      <formula1>"a"</formula1>
    </dataValidation>
    <dataValidation type="whole" allowBlank="1" showErrorMessage="1" errorTitle="Ошибка" error="Допускается ввод только неотрицательных целых чисел!" sqref="AI83">
      <formula1>0</formula1>
      <formula2>9.99999999999999E+23</formula2>
    </dataValidation>
    <dataValidation type="whole" allowBlank="1" showErrorMessage="1" errorTitle="Ошибка" error="Допускается ввод только неотрицательных целых чисел!" sqref="AF83">
      <formula1>0</formula1>
      <formula2>9.99999999999999E+23</formula2>
    </dataValidation>
    <dataValidation type="decimal" allowBlank="1" showErrorMessage="1" errorTitle="Ошибка" error="Допускается ввод только неотрицательных чисел!" sqref="AE83">
      <formula1>0</formula1>
      <formula2>9.99999999999999E+23</formula2>
    </dataValidation>
    <dataValidation type="decimal" allowBlank="1" showErrorMessage="1" errorTitle="Ошибка" error="Допускается ввод только неотрицательных чисел!" sqref="AC83">
      <formula1>0</formula1>
      <formula2>9.99999999999999E+23</formula2>
    </dataValidation>
    <dataValidation type="textLength" operator="lessThanOrEqual" allowBlank="1" showInputMessage="1" showErrorMessage="1" errorTitle="Ошибка" error="Допускается ввод не более 900 символов!" sqref="K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
      <formula1>"a"</formula1>
    </dataValidation>
    <dataValidation type="whole" allowBlank="1" showErrorMessage="1" errorTitle="Ошибка" error="Допускается ввод только неотрицательных целых чисел!" sqref="AI82">
      <formula1>0</formula1>
      <formula2>9.99999999999999E+23</formula2>
    </dataValidation>
    <dataValidation type="whole" allowBlank="1" showErrorMessage="1" errorTitle="Ошибка" error="Допускается ввод только неотрицательных целых чисел!" sqref="AF82">
      <formula1>0</formula1>
      <formula2>9.99999999999999E+23</formula2>
    </dataValidation>
    <dataValidation type="textLength" operator="lessThanOrEqual" allowBlank="1" showInputMessage="1" showErrorMessage="1" errorTitle="Ошибка" error="Допускается ввод не более 900 символов!" sqref="K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
      <formula1>"a"</formula1>
    </dataValidation>
    <dataValidation type="whole" allowBlank="1" showErrorMessage="1" errorTitle="Ошибка" error="Допускается ввод только неотрицательных целых чисел!" sqref="AI81">
      <formula1>0</formula1>
      <formula2>9.99999999999999E+23</formula2>
    </dataValidation>
    <dataValidation type="whole" allowBlank="1" showErrorMessage="1" errorTitle="Ошибка" error="Допускается ввод только неотрицательных целых чисел!" sqref="AF81">
      <formula1>0</formula1>
      <formula2>9.99999999999999E+23</formula2>
    </dataValidation>
    <dataValidation type="textLength" operator="lessThanOrEqual" allowBlank="1" showInputMessage="1" showErrorMessage="1" errorTitle="Ошибка" error="Допускается ввод не более 900 символов!" sqref="M81">
      <formula1>900</formula1>
    </dataValidation>
    <dataValidation type="textLength" operator="lessThanOrEqual" allowBlank="1" showInputMessage="1" showErrorMessage="1" errorTitle="Ошибка" error="Допускается ввод не более 900 символов!" sqref="K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
      <formula1>"a"</formula1>
    </dataValidation>
    <dataValidation type="whole" allowBlank="1" showErrorMessage="1" errorTitle="Ошибка" error="Допускается ввод только неотрицательных целых чисел!" sqref="AI80">
      <formula1>0</formula1>
      <formula2>9.99999999999999E+23</formula2>
    </dataValidation>
    <dataValidation type="whole" allowBlank="1" showErrorMessage="1" errorTitle="Ошибка" error="Допускается ввод только неотрицательных целых чисел!" sqref="AF80">
      <formula1>0</formula1>
      <formula2>9.99999999999999E+23</formula2>
    </dataValidation>
    <dataValidation type="whole" allowBlank="1" showErrorMessage="1" errorTitle="Ошибка" error="Допускается ввод только неотрицательных целых чисел!" sqref="AI79">
      <formula1>0</formula1>
      <formula2>9.99999999999999E+23</formula2>
    </dataValidation>
    <dataValidation type="whole" allowBlank="1" showErrorMessage="1" errorTitle="Ошибка" error="Допускается ввод только неотрицательных целых чисел!" sqref="AF79">
      <formula1>0</formula1>
      <formula2>9.99999999999999E+23</formula2>
    </dataValidation>
    <dataValidation type="textLength" operator="lessThanOrEqual" allowBlank="1" showInputMessage="1" showErrorMessage="1" errorTitle="Ошибка" error="Допускается ввод не более 900 символов!" sqref="K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
      <formula1>"a"</formula1>
    </dataValidation>
    <dataValidation type="whole" allowBlank="1" showErrorMessage="1" errorTitle="Ошибка" error="Допускается ввод только неотрицательных целых чисел!" sqref="AI78">
      <formula1>0</formula1>
      <formula2>9.99999999999999E+23</formula2>
    </dataValidation>
    <dataValidation type="whole" allowBlank="1" showErrorMessage="1" errorTitle="Ошибка" error="Допускается ввод только неотрицательных целых чисел!" sqref="AF78">
      <formula1>0</formula1>
      <formula2>9.99999999999999E+23</formula2>
    </dataValidation>
    <dataValidation type="decimal" allowBlank="1" showErrorMessage="1" errorTitle="Ошибка" error="Допускается ввод только неотрицательных чисел!" sqref="AE78">
      <formula1>0</formula1>
      <formula2>9.99999999999999E+23</formula2>
    </dataValidation>
    <dataValidation type="decimal" allowBlank="1" showErrorMessage="1" errorTitle="Ошибка" error="Допускается ввод только неотрицательных чисел!" sqref="AC78">
      <formula1>0</formula1>
      <formula2>9.99999999999999E+23</formula2>
    </dataValidation>
    <dataValidation type="textLength" operator="lessThanOrEqual" allowBlank="1" showInputMessage="1" showErrorMessage="1" errorTitle="Ошибка" error="Допускается ввод не более 900 символов!" sqref="K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
      <formula1>"a"</formula1>
    </dataValidation>
    <dataValidation type="whole" allowBlank="1" showErrorMessage="1" errorTitle="Ошибка" error="Допускается ввод только неотрицательных целых чисел!" sqref="AI77">
      <formula1>0</formula1>
      <formula2>9.99999999999999E+23</formula2>
    </dataValidation>
    <dataValidation type="whole" allowBlank="1" showErrorMessage="1" errorTitle="Ошибка" error="Допускается ввод только неотрицательных целых чисел!" sqref="AF77">
      <formula1>0</formula1>
      <formula2>9.99999999999999E+23</formula2>
    </dataValidation>
    <dataValidation type="textLength" operator="lessThanOrEqual" allowBlank="1" showInputMessage="1" showErrorMessage="1" errorTitle="Ошибка" error="Допускается ввод не более 900 символов!" sqref="K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
      <formula1>"a"</formula1>
    </dataValidation>
    <dataValidation type="whole" allowBlank="1" showErrorMessage="1" errorTitle="Ошибка" error="Допускается ввод только неотрицательных целых чисел!" sqref="AI76">
      <formula1>0</formula1>
      <formula2>9.99999999999999E+23</formula2>
    </dataValidation>
    <dataValidation type="whole" allowBlank="1" showErrorMessage="1" errorTitle="Ошибка" error="Допускается ввод только неотрицательных целых чисел!" sqref="AF76">
      <formula1>0</formula1>
      <formula2>9.99999999999999E+23</formula2>
    </dataValidation>
    <dataValidation type="textLength" operator="lessThanOrEqual" allowBlank="1" showInputMessage="1" showErrorMessage="1" errorTitle="Ошибка" error="Допускается ввод не более 900 символов!" sqref="M76">
      <formula1>900</formula1>
    </dataValidation>
    <dataValidation type="textLength" operator="lessThanOrEqual" allowBlank="1" showInputMessage="1" showErrorMessage="1" errorTitle="Ошибка" error="Допускается ввод не более 900 символов!" sqref="K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
      <formula1>"a"</formula1>
    </dataValidation>
    <dataValidation type="whole" allowBlank="1" showErrorMessage="1" errorTitle="Ошибка" error="Допускается ввод только неотрицательных целых чисел!" sqref="AI73">
      <formula1>0</formula1>
      <formula2>9.99999999999999E+23</formula2>
    </dataValidation>
    <dataValidation type="whole" allowBlank="1" showErrorMessage="1" errorTitle="Ошибка" error="Допускается ввод только неотрицательных целых чисел!" sqref="AF73">
      <formula1>0</formula1>
      <formula2>9.99999999999999E+23</formula2>
    </dataValidation>
    <dataValidation type="decimal" allowBlank="1" showErrorMessage="1" errorTitle="Ошибка" error="Допускается ввод только неотрицательных чисел!" sqref="AE73">
      <formula1>0</formula1>
      <formula2>9.99999999999999E+23</formula2>
    </dataValidation>
    <dataValidation type="decimal" allowBlank="1" showErrorMessage="1" errorTitle="Ошибка" error="Допускается ввод только неотрицательных чисел!" sqref="AC73">
      <formula1>0</formula1>
      <formula2>9.99999999999999E+23</formula2>
    </dataValidation>
    <dataValidation type="textLength" operator="lessThanOrEqual" allowBlank="1" showInputMessage="1" showErrorMessage="1" errorTitle="Ошибка" error="Допускается ввод не более 900 символов!" sqref="K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
      <formula1>"a"</formula1>
    </dataValidation>
    <dataValidation type="whole" allowBlank="1" showErrorMessage="1" errorTitle="Ошибка" error="Допускается ввод только неотрицательных целых чисел!" sqref="AI75">
      <formula1>0</formula1>
      <formula2>9.99999999999999E+23</formula2>
    </dataValidation>
    <dataValidation type="whole" allowBlank="1" showErrorMessage="1" errorTitle="Ошибка" error="Допускается ввод только неотрицательных целых чисел!" sqref="AF75">
      <formula1>0</formula1>
      <formula2>9.99999999999999E+23</formula2>
    </dataValidation>
    <dataValidation type="whole" allowBlank="1" showErrorMessage="1" errorTitle="Ошибка" error="Допускается ввод только неотрицательных целых чисел!" sqref="AI74">
      <formula1>0</formula1>
      <formula2>9.99999999999999E+23</formula2>
    </dataValidation>
    <dataValidation type="whole" allowBlank="1" showErrorMessage="1" errorTitle="Ошибка" error="Допускается ввод только неотрицательных целых чисел!" sqref="AF74">
      <formula1>0</formula1>
      <formula2>9.99999999999999E+23</formula2>
    </dataValidation>
    <dataValidation type="textLength" operator="lessThanOrEqual" allowBlank="1" showInputMessage="1" showErrorMessage="1" errorTitle="Ошибка" error="Допускается ввод не более 900 символов!" sqref="K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
      <formula1>"a"</formula1>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decimal" allowBlank="1" showErrorMessage="1" errorTitle="Ошибка" error="Допускается ввод только неотрицательных чисел!" sqref="AE72">
      <formula1>0</formula1>
      <formula2>9.99999999999999E+23</formula2>
    </dataValidation>
    <dataValidation type="decimal" allowBlank="1" showErrorMessage="1" errorTitle="Ошибка" error="Допускается ввод только неотрицательных чисел!" sqref="AC72">
      <formula1>0</formula1>
      <formula2>9.99999999999999E+23</formula2>
    </dataValidation>
    <dataValidation type="textLength" operator="lessThanOrEqual" allowBlank="1" showInputMessage="1" showErrorMessage="1" errorTitle="Ошибка" error="Допускается ввод не более 900 символов!" sqref="K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
      <formula1>"a"</formula1>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textLength" operator="lessThanOrEqual" allowBlank="1" showInputMessage="1" showErrorMessage="1" errorTitle="Ошибка" error="Допускается ввод не более 900 символов!" sqref="K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textLength" operator="lessThanOrEqual" allowBlank="1" showInputMessage="1" showErrorMessage="1" errorTitle="Ошибка" error="Допускается ввод не более 900 символов!" sqref="M70">
      <formula1>900</formula1>
    </dataValidation>
    <dataValidation type="textLength" operator="lessThanOrEqual" allowBlank="1" showInputMessage="1" showErrorMessage="1" errorTitle="Ошибка" error="Допускается ввод не более 900 символов!" sqref="K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
      <formula1>"a"</formula1>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whole" allowBlank="1" showErrorMessage="1" errorTitle="Ошибка" error="Допускается ввод только неотрицательных целых чисел!" sqref="AI62">
      <formula1>0</formula1>
      <formula2>9.99999999999999E+23</formula2>
    </dataValidation>
    <dataValidation type="whole" allowBlank="1" showErrorMessage="1" errorTitle="Ошибка" error="Допускается ввод только неотрицательных целых чисел!" sqref="AF62">
      <formula1>0</formula1>
      <formula2>9.99999999999999E+23</formula2>
    </dataValidation>
    <dataValidation type="textLength" operator="lessThanOrEqual" allowBlank="1" showInputMessage="1" showErrorMessage="1" errorTitle="Ошибка" error="Допускается ввод не более 900 символов!" sqref="K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
      <formula1>"a"</formula1>
    </dataValidation>
    <dataValidation type="whole" allowBlank="1" showErrorMessage="1" errorTitle="Ошибка" error="Допускается ввод только неотрицательных целых чисел!" sqref="AI61">
      <formula1>0</formula1>
      <formula2>9.99999999999999E+23</formula2>
    </dataValidation>
    <dataValidation type="whole" allowBlank="1" showErrorMessage="1" errorTitle="Ошибка" error="Допускается ввод только неотрицательных целых чисел!" sqref="AF61">
      <formula1>0</formula1>
      <formula2>9.99999999999999E+23</formula2>
    </dataValidation>
    <dataValidation type="decimal" allowBlank="1" showErrorMessage="1" errorTitle="Ошибка" error="Допускается ввод только неотрицательных чисел!" sqref="AE61">
      <formula1>0</formula1>
      <formula2>9.99999999999999E+23</formula2>
    </dataValidation>
    <dataValidation type="decimal" allowBlank="1" showErrorMessage="1" errorTitle="Ошибка" error="Допускается ввод только неотрицательных чисел!" sqref="AC61">
      <formula1>0</formula1>
      <formula2>9.99999999999999E+23</formula2>
    </dataValidation>
    <dataValidation type="textLength" operator="lessThanOrEqual" allowBlank="1" showInputMessage="1" showErrorMessage="1" errorTitle="Ошибка" error="Допускается ввод не более 900 символов!" sqref="K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
      <formula1>"a"</formula1>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textLength" operator="lessThanOrEqual" allowBlank="1" showInputMessage="1" showErrorMessage="1" errorTitle="Ошибка" error="Допускается ввод не более 900 символов!" sqref="K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
      <formula1>"a"</formula1>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textLength" operator="lessThanOrEqual" allowBlank="1" showInputMessage="1" showErrorMessage="1" errorTitle="Ошибка" error="Допускается ввод не более 900 символов!" sqref="M59">
      <formula1>900</formula1>
    </dataValidation>
    <dataValidation type="textLength" operator="lessThanOrEqual" allowBlank="1" showInputMessage="1" showErrorMessage="1" errorTitle="Ошибка" error="Допускается ввод не более 900 символов!" sqref="K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
      <formula1>"a"</formula1>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whole" allowBlank="1" showErrorMessage="1" errorTitle="Ошибка" error="Допускается ввод только неотрицательных целых чисел!" sqref="AI57">
      <formula1>0</formula1>
      <formula2>9.99999999999999E+23</formula2>
    </dataValidation>
    <dataValidation type="whole" allowBlank="1" showErrorMessage="1" errorTitle="Ошибка" error="Допускается ввод только неотрицательных целых чисел!" sqref="AF57">
      <formula1>0</formula1>
      <formula2>9.99999999999999E+23</formula2>
    </dataValidation>
    <dataValidation type="textLength" operator="lessThanOrEqual" allowBlank="1" showInputMessage="1" showErrorMessage="1" errorTitle="Ошибка" error="Допускается ввод не более 900 символов!" sqref="K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
      <formula1>"a"</formula1>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decimal" allowBlank="1" showErrorMessage="1" errorTitle="Ошибка" error="Допускается ввод только неотрицательных чисел!" sqref="AE56">
      <formula1>0</formula1>
      <formula2>9.99999999999999E+23</formula2>
    </dataValidation>
    <dataValidation type="decimal" allowBlank="1" showErrorMessage="1" errorTitle="Ошибка" error="Допускается ввод только неотрицательных чисел!" sqref="AC56">
      <formula1>0</formula1>
      <formula2>9.99999999999999E+23</formula2>
    </dataValidation>
    <dataValidation type="textLength" operator="lessThanOrEqual" allowBlank="1" showInputMessage="1" showErrorMessage="1" errorTitle="Ошибка" error="Допускается ввод не более 900 символов!" sqref="K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
      <formula1>"a"</formula1>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textLength" operator="lessThanOrEqual" allowBlank="1" showInputMessage="1" showErrorMessage="1" errorTitle="Ошибка" error="Допускается ввод не более 900 символов!" sqref="K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
      <formula1>"a"</formula1>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textLength" operator="lessThanOrEqual" allowBlank="1" showInputMessage="1" showErrorMessage="1" errorTitle="Ошибка" error="Допускается ввод не более 900 символов!" sqref="M54">
      <formula1>900</formula1>
    </dataValidation>
    <dataValidation type="textLength" operator="lessThanOrEqual" allowBlank="1" showInputMessage="1" showErrorMessage="1" errorTitle="Ошибка" error="Допускается ввод не более 900 символов!" sqref="K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
      <formula1>"a"</formula1>
    </dataValidation>
    <dataValidation type="whole" allowBlank="1" showErrorMessage="1" errorTitle="Ошибка" error="Допускается ввод только неотрицательных целых чисел!" sqref="AI53">
      <formula1>0</formula1>
      <formula2>9.99999999999999E+23</formula2>
    </dataValidation>
    <dataValidation type="whole" allowBlank="1" showErrorMessage="1" errorTitle="Ошибка" error="Допускается ввод только неотрицательных целых чисел!" sqref="AF53">
      <formula1>0</formula1>
      <formula2>9.99999999999999E+23</formula2>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textLength" operator="lessThanOrEqual" allowBlank="1" showInputMessage="1" showErrorMessage="1" errorTitle="Ошибка" error="Допускается ввод не более 900 символов!" sqref="K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
      <formula1>"a"</formula1>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decimal" allowBlank="1" showErrorMessage="1" errorTitle="Ошибка" error="Допускается ввод только неотрицательных чисел!" sqref="AE51">
      <formula1>0</formula1>
      <formula2>9.99999999999999E+23</formula2>
    </dataValidation>
    <dataValidation type="decimal" allowBlank="1" showErrorMessage="1" errorTitle="Ошибка" error="Допускается ввод только неотрицательных чисел!" sqref="AC51">
      <formula1>0</formula1>
      <formula2>9.99999999999999E+23</formula2>
    </dataValidation>
    <dataValidation type="textLength" operator="lessThanOrEqual" allowBlank="1" showInputMessage="1" showErrorMessage="1" errorTitle="Ошибка" error="Допускается ввод не более 900 символов!" sqref="K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
      <formula1>"a"</formula1>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textLength" operator="lessThanOrEqual" allowBlank="1" showInputMessage="1" showErrorMessage="1" errorTitle="Ошибка" error="Допускается ввод не более 900 символов!" sqref="K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
      <formula1>"a"</formula1>
    </dataValidation>
    <dataValidation type="whole" allowBlank="1" showErrorMessage="1" errorTitle="Ошибка" error="Допускается ввод только неотрицательных целых чисел!" sqref="AI49">
      <formula1>0</formula1>
      <formula2>9.99999999999999E+23</formula2>
    </dataValidation>
    <dataValidation type="whole" allowBlank="1" showErrorMessage="1" errorTitle="Ошибка" error="Допускается ввод только неотрицательных целых чисел!" sqref="AF49">
      <formula1>0</formula1>
      <formula2>9.99999999999999E+23</formula2>
    </dataValidation>
    <dataValidation type="textLength" operator="lessThanOrEqual" allowBlank="1" showInputMessage="1" showErrorMessage="1" errorTitle="Ошибка" error="Допускается ввод не более 900 символов!" sqref="M49">
      <formula1>900</formula1>
    </dataValidation>
    <dataValidation type="textLength" operator="lessThanOrEqual" allowBlank="1" showInputMessage="1" showErrorMessage="1" errorTitle="Ошибка" error="Допускается ввод не более 900 символов!" sqref="K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
      <formula1>"a"</formula1>
    </dataValidation>
    <dataValidation type="whole" allowBlank="1" showErrorMessage="1" errorTitle="Ошибка" error="Допускается ввод только неотрицательных целых чисел!" sqref="AI46">
      <formula1>0</formula1>
      <formula2>9.99999999999999E+23</formula2>
    </dataValidation>
    <dataValidation type="whole" allowBlank="1" showErrorMessage="1" errorTitle="Ошибка" error="Допускается ввод только неотрицательных целых чисел!" sqref="AF46">
      <formula1>0</formula1>
      <formula2>9.99999999999999E+23</formula2>
    </dataValidation>
    <dataValidation type="decimal" allowBlank="1" showErrorMessage="1" errorTitle="Ошибка" error="Допускается ввод только неотрицательных чисел!" sqref="AE46">
      <formula1>0</formula1>
      <formula2>9.99999999999999E+23</formula2>
    </dataValidation>
    <dataValidation type="decimal" allowBlank="1" showErrorMessage="1" errorTitle="Ошибка" error="Допускается ввод только неотрицательных чисел!" sqref="AC46">
      <formula1>0</formula1>
      <formula2>9.99999999999999E+23</formula2>
    </dataValidation>
    <dataValidation type="textLength" operator="lessThanOrEqual" allowBlank="1" showInputMessage="1" showErrorMessage="1" errorTitle="Ошибка" error="Допускается ввод не более 900 символов!" sqref="K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
      <formula1>"a"</formula1>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textLength" operator="lessThanOrEqual" allowBlank="1" showInputMessage="1" showErrorMessage="1" errorTitle="Ошибка" error="Допускается ввод не более 900 символов!" sqref="K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
      <formula1>"a"</formula1>
    </dataValidation>
    <dataValidation type="whole" allowBlank="1" showErrorMessage="1" errorTitle="Ошибка" error="Допускается ввод только неотрицательных целых чисел!" sqref="AI45">
      <formula1>0</formula1>
      <formula2>9.99999999999999E+23</formula2>
    </dataValidation>
    <dataValidation type="whole" allowBlank="1" showErrorMessage="1" errorTitle="Ошибка" error="Допускается ввод только неотрицательных целых чисел!" sqref="AF45">
      <formula1>0</formula1>
      <formula2>9.99999999999999E+23</formula2>
    </dataValidation>
    <dataValidation type="decimal" allowBlank="1" showErrorMessage="1" errorTitle="Ошибка" error="Допускается ввод только неотрицательных чисел!" sqref="AE45">
      <formula1>0</formula1>
      <formula2>9.99999999999999E+23</formula2>
    </dataValidation>
    <dataValidation type="decimal" allowBlank="1" showErrorMessage="1" errorTitle="Ошибка" error="Допускается ввод только неотрицательных чисел!" sqref="AC45">
      <formula1>0</formula1>
      <formula2>9.99999999999999E+23</formula2>
    </dataValidation>
    <dataValidation type="textLength" operator="lessThanOrEqual" allowBlank="1" showInputMessage="1" showErrorMessage="1" errorTitle="Ошибка" error="Допускается ввод не более 900 символов!" sqref="K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
      <formula1>"a"</formula1>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textLength" operator="lessThanOrEqual" allowBlank="1" showInputMessage="1" showErrorMessage="1" errorTitle="Ошибка" error="Допускается ввод не более 900 символов!" sqref="K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
      <formula1>"a"</formula1>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textLength" operator="lessThanOrEqual" allowBlank="1" showInputMessage="1" showErrorMessage="1" errorTitle="Ошибка" error="Допускается ввод не более 900 символов!" sqref="M43">
      <formula1>900</formula1>
    </dataValidation>
    <dataValidation type="textLength" operator="lessThanOrEqual" allowBlank="1" showInputMessage="1" showErrorMessage="1" errorTitle="Ошибка" error="Допускается ввод не более 900 символов!" sqref="K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textLength" operator="lessThanOrEqual" allowBlank="1" showInputMessage="1" showErrorMessage="1" errorTitle="Ошибка" error="Допускается ввод не более 900 символов!" sqref="K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
      <formula1>"a"</formula1>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decimal" allowBlank="1" showErrorMessage="1" errorTitle="Ошибка" error="Допускается ввод только неотрицательных чисел!" sqref="AE34">
      <formula1>0</formula1>
      <formula2>9.99999999999999E+23</formula2>
    </dataValidation>
    <dataValidation type="decimal" allowBlank="1" showErrorMessage="1" errorTitle="Ошибка" error="Допускается ввод только неотрицательных чисел!" sqref="AC34">
      <formula1>0</formula1>
      <formula2>9.99999999999999E+23</formula2>
    </dataValidation>
    <dataValidation type="textLength" operator="lessThanOrEqual" allowBlank="1" showInputMessage="1" showErrorMessage="1" errorTitle="Ошибка" error="Допускается ввод не более 900 символов!" sqref="K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
      <formula1>"a"</formula1>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textLength" operator="lessThanOrEqual" allowBlank="1" showInputMessage="1" showErrorMessage="1" errorTitle="Ошибка" error="Допускается ввод не более 900 символов!" sqref="K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textLength" operator="lessThanOrEqual" allowBlank="1" showInputMessage="1" showErrorMessage="1" errorTitle="Ошибка" error="Допускается ввод не более 900 символов!" sqref="M32">
      <formula1>900</formula1>
    </dataValidation>
    <dataValidation type="textLength" operator="lessThanOrEqual" allowBlank="1" showInputMessage="1" showErrorMessage="1" errorTitle="Ошибка" error="Допускается ввод не более 900 символов!" sqref="K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decimal" allowBlank="1" showErrorMessage="1" errorTitle="Ошибка" error="Допускается ввод только неотрицательных чисел!" sqref="AE29">
      <formula1>0</formula1>
      <formula2>9.99999999999999E+23</formula2>
    </dataValidation>
    <dataValidation type="decimal" allowBlank="1" showErrorMessage="1" errorTitle="Ошибка" error="Допускается ввод только неотрицательных чисел!" sqref="AC29">
      <formula1>0</formula1>
      <formula2>9.99999999999999E+23</formula2>
    </dataValidation>
    <dataValidation type="textLength" operator="lessThanOrEqual" allowBlank="1" showInputMessage="1" showErrorMessage="1" errorTitle="Ошибка" error="Допускается ввод не более 900 символов!" sqref="K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
      <formula1>"a"</formula1>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whole" allowBlank="1" showErrorMessage="1" errorTitle="Ошибка" error="Допускается ввод только неотрицательных целых чисел!" sqref="AI30">
      <formula1>0</formula1>
      <formula2>9.99999999999999E+23</formula2>
    </dataValidation>
    <dataValidation type="whole" allowBlank="1" showErrorMessage="1" errorTitle="Ошибка" error="Допускается ввод только неотрицательных целых чисел!" sqref="AF30">
      <formula1>0</formula1>
      <formula2>9.99999999999999E+23</formula2>
    </dataValidation>
    <dataValidation type="textLength" operator="lessThanOrEqual" allowBlank="1" showInputMessage="1" showErrorMessage="1" errorTitle="Ошибка" error="Допускается ввод не более 900 символов!" sqref="K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
      <formula1>"a"</formula1>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decimal" allowBlank="1" showErrorMessage="1" errorTitle="Ошибка" error="Допускается ввод только неотрицательных чисел!" sqref="AE28">
      <formula1>0</formula1>
      <formula2>9.99999999999999E+23</formula2>
    </dataValidation>
    <dataValidation type="decimal" allowBlank="1" showErrorMessage="1" errorTitle="Ошибка" error="Допускается ввод только неотрицательных чисел!" sqref="AC28">
      <formula1>0</formula1>
      <formula2>9.99999999999999E+23</formula2>
    </dataValidation>
    <dataValidation type="textLength" operator="lessThanOrEqual" allowBlank="1" showInputMessage="1" showErrorMessage="1" errorTitle="Ошибка" error="Допускается ввод не более 900 символов!" sqref="K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textLength" operator="lessThanOrEqual" allowBlank="1" showInputMessage="1" showErrorMessage="1" errorTitle="Ошибка" error="Допускается ввод не более 900 символов!" sqref="K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whole" allowBlank="1" showErrorMessage="1" errorTitle="Ошибка" error="Допускается ввод только неотрицательных целых чисел!" sqref="AI26">
      <formula1>0</formula1>
      <formula2>9.99999999999999E+23</formula2>
    </dataValidation>
    <dataValidation type="whole" allowBlank="1" showErrorMessage="1" errorTitle="Ошибка" error="Допускается ввод только неотрицательных целых чисел!" sqref="AF26">
      <formula1>0</formula1>
      <formula2>9.99999999999999E+23</formula2>
    </dataValidation>
    <dataValidation type="textLength" operator="lessThanOrEqual" allowBlank="1" showInputMessage="1" showErrorMessage="1" errorTitle="Ошибка" error="Допускается ввод не более 900 символов!" sqref="M26">
      <formula1>900</formula1>
    </dataValidation>
    <dataValidation type="textLength" operator="lessThanOrEqual" allowBlank="1" showInputMessage="1" showErrorMessage="1" errorTitle="Ошибка" error="Допускается ввод не более 900 символов!" sqref="K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
      <formula1>"a"</formula1>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decimal" allowBlank="1" showErrorMessage="1" errorTitle="Ошибка" error="Допускается ввод только неотрицательных чисел!" sqref="AE23">
      <formula1>0</formula1>
      <formula2>9.99999999999999E+23</formula2>
    </dataValidation>
    <dataValidation type="decimal" allowBlank="1" showErrorMessage="1" errorTitle="Ошибка" error="Допускается ввод только неотрицательных чисел!" sqref="AC23">
      <formula1>0</formula1>
      <formula2>9.99999999999999E+23</formula2>
    </dataValidation>
    <dataValidation type="textLength" operator="lessThanOrEqual" allowBlank="1" showInputMessage="1" showErrorMessage="1" errorTitle="Ошибка" error="Допускается ввод не более 900 символов!" sqref="K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whole" allowBlank="1" showErrorMessage="1" errorTitle="Ошибка" error="Допускается ввод только неотрицательных целых чисел!" sqref="AI25">
      <formula1>0</formula1>
      <formula2>9.99999999999999E+23</formula2>
    </dataValidation>
    <dataValidation type="whole" allowBlank="1" showErrorMessage="1" errorTitle="Ошибка" error="Допускается ввод только неотрицательных целых чисел!" sqref="AF25">
      <formula1>0</formula1>
      <formula2>9.99999999999999E+23</formula2>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textLength" operator="lessThanOrEqual" allowBlank="1" showInputMessage="1" showErrorMessage="1" errorTitle="Ошибка" error="Допускается ввод не более 900 символов!" sqref="K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
      <formula1>"a"</formula1>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textLength" operator="lessThanOrEqual" allowBlank="1" showInputMessage="1" showErrorMessage="1" errorTitle="Ошибка" error="Допускается ввод не более 900 символов!" sqref="K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textLength" operator="lessThanOrEqual" allowBlank="1" showInputMessage="1" showErrorMessage="1" errorTitle="Ошибка" error="Допускается ввод не более 900 символов!" sqref="K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textLength" operator="lessThanOrEqual" allowBlank="1" showInputMessage="1" showErrorMessage="1" errorTitle="Ошибка" error="Допускается ввод не более 900 символов!" sqref="M20">
      <formula1>900</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whole" allowBlank="1" showErrorMessage="1" errorTitle="Ошибка" error="Допускается ввод только неотрицательных целых чисел!" sqref="AI322">
      <formula1>0</formula1>
      <formula2>9.99999999999999E+23</formula2>
    </dataValidation>
    <dataValidation type="whole" allowBlank="1" showErrorMessage="1" errorTitle="Ошибка" error="Допускается ввод только неотрицательных целых чисел!" sqref="AF322">
      <formula1>0</formula1>
      <formula2>9.99999999999999E+23</formula2>
    </dataValidation>
    <dataValidation type="whole" allowBlank="1" showErrorMessage="1" errorTitle="Ошибка" error="Допускается ввод только неотрицательных целых чисел!" sqref="AI321">
      <formula1>0</formula1>
      <formula2>9.99999999999999E+23</formula2>
    </dataValidation>
    <dataValidation type="whole" allowBlank="1" showErrorMessage="1" errorTitle="Ошибка" error="Допускается ввод только неотрицательных целых чисел!" sqref="AF321">
      <formula1>0</formula1>
      <formula2>9.99999999999999E+23</formula2>
    </dataValidation>
    <dataValidation type="textLength" operator="lessThanOrEqual" allowBlank="1" showInputMessage="1" showErrorMessage="1" errorTitle="Ошибка" error="Допускается ввод не более 900 символов!" sqref="K3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1">
      <formula1>"a"</formula1>
    </dataValidation>
    <dataValidation type="whole" allowBlank="1" showErrorMessage="1" errorTitle="Ошибка" error="Допускается ввод только неотрицательных целых чисел!" sqref="AI320">
      <formula1>0</formula1>
      <formula2>9.99999999999999E+23</formula2>
    </dataValidation>
    <dataValidation type="whole" allowBlank="1" showErrorMessage="1" errorTitle="Ошибка" error="Допускается ввод только неотрицательных целых чисел!" sqref="AF320">
      <formula1>0</formula1>
      <formula2>9.99999999999999E+23</formula2>
    </dataValidation>
    <dataValidation type="decimal" allowBlank="1" showErrorMessage="1" errorTitle="Ошибка" error="Допускается ввод только неотрицательных чисел!" sqref="AE320">
      <formula1>0</formula1>
      <formula2>9.99999999999999E+23</formula2>
    </dataValidation>
    <dataValidation type="decimal" allowBlank="1" showErrorMessage="1" errorTitle="Ошибка" error="Допускается ввод только неотрицательных чисел!" sqref="AC320">
      <formula1>0</formula1>
      <formula2>9.99999999999999E+23</formula2>
    </dataValidation>
    <dataValidation type="textLength" operator="lessThanOrEqual" allowBlank="1" showInputMessage="1" showErrorMessage="1" errorTitle="Ошибка" error="Допускается ввод не более 900 символов!" sqref="K3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0">
      <formula1>"a"</formula1>
    </dataValidation>
    <dataValidation type="whole" allowBlank="1" showErrorMessage="1" errorTitle="Ошибка" error="Допускается ввод только неотрицательных целых чисел!" sqref="AI319">
      <formula1>0</formula1>
      <formula2>9.99999999999999E+23</formula2>
    </dataValidation>
    <dataValidation type="whole" allowBlank="1" showErrorMessage="1" errorTitle="Ошибка" error="Допускается ввод только неотрицательных целых чисел!" sqref="AF319">
      <formula1>0</formula1>
      <formula2>9.99999999999999E+23</formula2>
    </dataValidation>
    <dataValidation type="textLength" operator="lessThanOrEqual" allowBlank="1" showInputMessage="1" showErrorMessage="1" errorTitle="Ошибка" error="Допускается ввод не более 900 символов!" sqref="K3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9">
      <formula1>"a"</formula1>
    </dataValidation>
    <dataValidation type="whole" allowBlank="1" showErrorMessage="1" errorTitle="Ошибка" error="Допускается ввод только неотрицательных целых чисел!" sqref="AI318">
      <formula1>0</formula1>
      <formula2>9.99999999999999E+23</formula2>
    </dataValidation>
    <dataValidation type="whole" allowBlank="1" showErrorMessage="1" errorTitle="Ошибка" error="Допускается ввод только неотрицательных целых чисел!" sqref="AF318">
      <formula1>0</formula1>
      <formula2>9.99999999999999E+23</formula2>
    </dataValidation>
    <dataValidation type="textLength" operator="lessThanOrEqual" allowBlank="1" showInputMessage="1" showErrorMessage="1" errorTitle="Ошибка" error="Допускается ввод не более 900 символов!" sqref="M318">
      <formula1>900</formula1>
    </dataValidation>
    <dataValidation type="textLength" operator="lessThanOrEqual" allowBlank="1" showInputMessage="1" showErrorMessage="1" errorTitle="Ошибка" error="Допускается ввод не более 900 символов!" sqref="K3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8">
      <formula1>"a"</formula1>
    </dataValidation>
    <dataValidation type="whole" allowBlank="1" showErrorMessage="1" errorTitle="Ошибка" error="Допускается ввод только неотрицательных целых чисел!" sqref="AI306">
      <formula1>0</formula1>
      <formula2>9.99999999999999E+23</formula2>
    </dataValidation>
    <dataValidation type="whole" allowBlank="1" showErrorMessage="1" errorTitle="Ошибка" error="Допускается ввод только неотрицательных целых чисел!" sqref="AF306">
      <formula1>0</formula1>
      <formula2>9.99999999999999E+23</formula2>
    </dataValidation>
    <dataValidation type="whole" allowBlank="1" showErrorMessage="1" errorTitle="Ошибка" error="Допускается ввод только неотрицательных целых чисел!" sqref="AI305">
      <formula1>0</formula1>
      <formula2>9.99999999999999E+23</formula2>
    </dataValidation>
    <dataValidation type="whole" allowBlank="1" showErrorMessage="1" errorTitle="Ошибка" error="Допускается ввод только неотрицательных целых чисел!" sqref="AF305">
      <formula1>0</formula1>
      <formula2>9.99999999999999E+23</formula2>
    </dataValidation>
    <dataValidation type="textLength" operator="lessThanOrEqual" allowBlank="1" showInputMessage="1" showErrorMessage="1" errorTitle="Ошибка" error="Допускается ввод не более 900 символов!" sqref="K3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5">
      <formula1>"a"</formula1>
    </dataValidation>
    <dataValidation type="whole" allowBlank="1" showErrorMessage="1" errorTitle="Ошибка" error="Допускается ввод только неотрицательных целых чисел!" sqref="AI304">
      <formula1>0</formula1>
      <formula2>9.99999999999999E+23</formula2>
    </dataValidation>
    <dataValidation type="whole" allowBlank="1" showErrorMessage="1" errorTitle="Ошибка" error="Допускается ввод только неотрицательных целых чисел!" sqref="AF304">
      <formula1>0</formula1>
      <formula2>9.99999999999999E+23</formula2>
    </dataValidation>
    <dataValidation type="decimal" allowBlank="1" showErrorMessage="1" errorTitle="Ошибка" error="Допускается ввод только неотрицательных чисел!" sqref="AE304">
      <formula1>0</formula1>
      <formula2>9.99999999999999E+23</formula2>
    </dataValidation>
    <dataValidation type="decimal" allowBlank="1" showErrorMessage="1" errorTitle="Ошибка" error="Допускается ввод только неотрицательных чисел!" sqref="AC304">
      <formula1>0</formula1>
      <formula2>9.99999999999999E+23</formula2>
    </dataValidation>
    <dataValidation type="textLength" operator="lessThanOrEqual" allowBlank="1" showInputMessage="1" showErrorMessage="1" errorTitle="Ошибка" error="Допускается ввод не более 900 символов!" sqref="K3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4">
      <formula1>"a"</formula1>
    </dataValidation>
    <dataValidation type="whole" allowBlank="1" showErrorMessage="1" errorTitle="Ошибка" error="Допускается ввод только неотрицательных целых чисел!" sqref="AI303">
      <formula1>0</formula1>
      <formula2>9.99999999999999E+23</formula2>
    </dataValidation>
    <dataValidation type="whole" allowBlank="1" showErrorMessage="1" errorTitle="Ошибка" error="Допускается ввод только неотрицательных целых чисел!" sqref="AF303">
      <formula1>0</formula1>
      <formula2>9.99999999999999E+23</formula2>
    </dataValidation>
    <dataValidation type="textLength" operator="lessThanOrEqual" allowBlank="1" showInputMessage="1" showErrorMessage="1" errorTitle="Ошибка" error="Допускается ввод не более 900 символов!" sqref="K3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3">
      <formula1>"a"</formula1>
    </dataValidation>
    <dataValidation type="whole" allowBlank="1" showErrorMessage="1" errorTitle="Ошибка" error="Допускается ввод только неотрицательных целых чисел!" sqref="AI302">
      <formula1>0</formula1>
      <formula2>9.99999999999999E+23</formula2>
    </dataValidation>
    <dataValidation type="whole" allowBlank="1" showErrorMessage="1" errorTitle="Ошибка" error="Допускается ввод только неотрицательных целых чисел!" sqref="AF302">
      <formula1>0</formula1>
      <formula2>9.99999999999999E+23</formula2>
    </dataValidation>
    <dataValidation type="textLength" operator="lessThanOrEqual" allowBlank="1" showInputMessage="1" showErrorMessage="1" errorTitle="Ошибка" error="Допускается ввод не более 900 символов!" sqref="M302">
      <formula1>900</formula1>
    </dataValidation>
    <dataValidation type="textLength" operator="lessThanOrEqual" allowBlank="1" showInputMessage="1" showErrorMessage="1" errorTitle="Ошибка" error="Допускается ввод не более 900 символов!" sqref="K3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02">
      <formula1>"a"</formula1>
    </dataValidation>
    <dataValidation type="whole" allowBlank="1" showErrorMessage="1" errorTitle="Ошибка" error="Допускается ввод только неотрицательных целых чисел!" sqref="AI285">
      <formula1>0</formula1>
      <formula2>9.99999999999999E+23</formula2>
    </dataValidation>
    <dataValidation type="whole" allowBlank="1" showErrorMessage="1" errorTitle="Ошибка" error="Допускается ввод только неотрицательных целых чисел!" sqref="AF285">
      <formula1>0</formula1>
      <formula2>9.99999999999999E+23</formula2>
    </dataValidation>
    <dataValidation type="whole" allowBlank="1" showErrorMessage="1" errorTitle="Ошибка" error="Допускается ввод только неотрицательных целых чисел!" sqref="AI284">
      <formula1>0</formula1>
      <formula2>9.99999999999999E+23</formula2>
    </dataValidation>
    <dataValidation type="whole" allowBlank="1" showErrorMessage="1" errorTitle="Ошибка" error="Допускается ввод только неотрицательных целых чисел!" sqref="AF284">
      <formula1>0</formula1>
      <formula2>9.99999999999999E+23</formula2>
    </dataValidation>
    <dataValidation type="textLength" operator="lessThanOrEqual" allowBlank="1" showInputMessage="1" showErrorMessage="1" errorTitle="Ошибка" error="Допускается ввод не более 900 символов!" sqref="K2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4">
      <formula1>"a"</formula1>
    </dataValidation>
    <dataValidation type="whole" allowBlank="1" showErrorMessage="1" errorTitle="Ошибка" error="Допускается ввод только неотрицательных целых чисел!" sqref="AI283">
      <formula1>0</formula1>
      <formula2>9.99999999999999E+23</formula2>
    </dataValidation>
    <dataValidation type="whole" allowBlank="1" showErrorMessage="1" errorTitle="Ошибка" error="Допускается ввод только неотрицательных целых чисел!" sqref="AF283">
      <formula1>0</formula1>
      <formula2>9.99999999999999E+23</formula2>
    </dataValidation>
    <dataValidation type="decimal" allowBlank="1" showErrorMessage="1" errorTitle="Ошибка" error="Допускается ввод только неотрицательных чисел!" sqref="AE283">
      <formula1>0</formula1>
      <formula2>9.99999999999999E+23</formula2>
    </dataValidation>
    <dataValidation type="decimal" allowBlank="1" showErrorMessage="1" errorTitle="Ошибка" error="Допускается ввод только неотрицательных чисел!" sqref="AC283">
      <formula1>0</formula1>
      <formula2>9.99999999999999E+23</formula2>
    </dataValidation>
    <dataValidation type="textLength" operator="lessThanOrEqual" allowBlank="1" showInputMessage="1" showErrorMessage="1" errorTitle="Ошибка" error="Допускается ввод не более 900 символов!" sqref="K2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3">
      <formula1>"a"</formula1>
    </dataValidation>
    <dataValidation type="whole" allowBlank="1" showErrorMessage="1" errorTitle="Ошибка" error="Допускается ввод только неотрицательных целых чисел!" sqref="AI282">
      <formula1>0</formula1>
      <formula2>9.99999999999999E+23</formula2>
    </dataValidation>
    <dataValidation type="whole" allowBlank="1" showErrorMessage="1" errorTitle="Ошибка" error="Допускается ввод только неотрицательных целых чисел!" sqref="AF282">
      <formula1>0</formula1>
      <formula2>9.99999999999999E+23</formula2>
    </dataValidation>
    <dataValidation type="textLength" operator="lessThanOrEqual" allowBlank="1" showInputMessage="1" showErrorMessage="1" errorTitle="Ошибка" error="Допускается ввод не более 900 символов!" sqref="K2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2">
      <formula1>"a"</formula1>
    </dataValidation>
    <dataValidation type="whole" allowBlank="1" showErrorMessage="1" errorTitle="Ошибка" error="Допускается ввод только неотрицательных целых чисел!" sqref="AI281">
      <formula1>0</formula1>
      <formula2>9.99999999999999E+23</formula2>
    </dataValidation>
    <dataValidation type="whole" allowBlank="1" showErrorMessage="1" errorTitle="Ошибка" error="Допускается ввод только неотрицательных целых чисел!" sqref="AF281">
      <formula1>0</formula1>
      <formula2>9.99999999999999E+23</formula2>
    </dataValidation>
    <dataValidation type="textLength" operator="lessThanOrEqual" allowBlank="1" showInputMessage="1" showErrorMessage="1" errorTitle="Ошибка" error="Допускается ввод не более 900 символов!" sqref="M281">
      <formula1>900</formula1>
    </dataValidation>
    <dataValidation type="textLength" operator="lessThanOrEqual" allowBlank="1" showInputMessage="1" showErrorMessage="1" errorTitle="Ошибка" error="Допускается ввод не более 900 символов!" sqref="K2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1">
      <formula1>"a"</formula1>
    </dataValidation>
    <dataValidation type="whole" allowBlank="1" showErrorMessage="1" errorTitle="Ошибка" error="Допускается ввод только неотрицательных целых чисел!" sqref="AI246">
      <formula1>0</formula1>
      <formula2>9.99999999999999E+23</formula2>
    </dataValidation>
    <dataValidation type="whole" allowBlank="1" showErrorMessage="1" errorTitle="Ошибка" error="Допускается ввод только неотрицательных целых чисел!" sqref="AF246">
      <formula1>0</formula1>
      <formula2>9.99999999999999E+23</formula2>
    </dataValidation>
    <dataValidation type="whole" allowBlank="1" showErrorMessage="1" errorTitle="Ошибка" error="Допускается ввод только неотрицательных целых чисел!" sqref="AI245">
      <formula1>0</formula1>
      <formula2>9.99999999999999E+23</formula2>
    </dataValidation>
    <dataValidation type="whole" allowBlank="1" showErrorMessage="1" errorTitle="Ошибка" error="Допускается ввод только неотрицательных целых чисел!" sqref="AF245">
      <formula1>0</formula1>
      <formula2>9.99999999999999E+23</formula2>
    </dataValidation>
    <dataValidation type="textLength" operator="lessThanOrEqual" allowBlank="1" showInputMessage="1" showErrorMessage="1" errorTitle="Ошибка" error="Допускается ввод не более 900 символов!" sqref="K2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5">
      <formula1>"a"</formula1>
    </dataValidation>
    <dataValidation type="whole" allowBlank="1" showErrorMessage="1" errorTitle="Ошибка" error="Допускается ввод только неотрицательных целых чисел!" sqref="AI244">
      <formula1>0</formula1>
      <formula2>9.99999999999999E+23</formula2>
    </dataValidation>
    <dataValidation type="whole" allowBlank="1" showErrorMessage="1" errorTitle="Ошибка" error="Допускается ввод только неотрицательных целых чисел!" sqref="AF244">
      <formula1>0</formula1>
      <formula2>9.99999999999999E+23</formula2>
    </dataValidation>
    <dataValidation type="decimal" allowBlank="1" showErrorMessage="1" errorTitle="Ошибка" error="Допускается ввод только неотрицательных чисел!" sqref="AE244">
      <formula1>0</formula1>
      <formula2>9.99999999999999E+23</formula2>
    </dataValidation>
    <dataValidation type="decimal" allowBlank="1" showErrorMessage="1" errorTitle="Ошибка" error="Допускается ввод только неотрицательных чисел!" sqref="AC244">
      <formula1>0</formula1>
      <formula2>9.99999999999999E+23</formula2>
    </dataValidation>
    <dataValidation type="textLength" operator="lessThanOrEqual" allowBlank="1" showInputMessage="1" showErrorMessage="1" errorTitle="Ошибка" error="Допускается ввод не более 900 символов!" sqref="K2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4">
      <formula1>"a"</formula1>
    </dataValidation>
    <dataValidation type="whole" allowBlank="1" showErrorMessage="1" errorTitle="Ошибка" error="Допускается ввод только неотрицательных целых чисел!" sqref="AI243">
      <formula1>0</formula1>
      <formula2>9.99999999999999E+23</formula2>
    </dataValidation>
    <dataValidation type="whole" allowBlank="1" showErrorMessage="1" errorTitle="Ошибка" error="Допускается ввод только неотрицательных целых чисел!" sqref="AF243">
      <formula1>0</formula1>
      <formula2>9.99999999999999E+23</formula2>
    </dataValidation>
    <dataValidation type="textLength" operator="lessThanOrEqual" allowBlank="1" showInputMessage="1" showErrorMessage="1" errorTitle="Ошибка" error="Допускается ввод не более 900 символов!" sqref="K2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3">
      <formula1>"a"</formula1>
    </dataValidation>
    <dataValidation type="whole" allowBlank="1" showErrorMessage="1" errorTitle="Ошибка" error="Допускается ввод только неотрицательных целых чисел!" sqref="AI242">
      <formula1>0</formula1>
      <formula2>9.99999999999999E+23</formula2>
    </dataValidation>
    <dataValidation type="whole" allowBlank="1" showErrorMessage="1" errorTitle="Ошибка" error="Допускается ввод только неотрицательных целых чисел!" sqref="AF242">
      <formula1>0</formula1>
      <formula2>9.99999999999999E+23</formula2>
    </dataValidation>
    <dataValidation type="textLength" operator="lessThanOrEqual" allowBlank="1" showInputMessage="1" showErrorMessage="1" errorTitle="Ошибка" error="Допускается ввод не более 900 символов!" sqref="M242">
      <formula1>900</formula1>
    </dataValidation>
    <dataValidation type="textLength" operator="lessThanOrEqual" allowBlank="1" showInputMessage="1" showErrorMessage="1" errorTitle="Ошибка" error="Допускается ввод не более 900 символов!" sqref="K2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2">
      <formula1>"a"</formula1>
    </dataValidation>
    <dataValidation type="whole" allowBlank="1" showErrorMessage="1" errorTitle="Ошибка" error="Допускается ввод только неотрицательных целых чисел!" sqref="AI195">
      <formula1>0</formula1>
      <formula2>9.99999999999999E+23</formula2>
    </dataValidation>
    <dataValidation type="whole" allowBlank="1" showErrorMessage="1" errorTitle="Ошибка" error="Допускается ввод только неотрицательных целых чисел!" sqref="AF195">
      <formula1>0</formula1>
      <formula2>9.99999999999999E+23</formula2>
    </dataValidation>
    <dataValidation type="whole" allowBlank="1" showErrorMessage="1" errorTitle="Ошибка" error="Допускается ввод только неотрицательных целых чисел!" sqref="AI194">
      <formula1>0</formula1>
      <formula2>9.99999999999999E+23</formula2>
    </dataValidation>
    <dataValidation type="whole" allowBlank="1" showErrorMessage="1" errorTitle="Ошибка" error="Допускается ввод только неотрицательных целых чисел!" sqref="AF194">
      <formula1>0</formula1>
      <formula2>9.99999999999999E+23</formula2>
    </dataValidation>
    <dataValidation type="textLength" operator="lessThanOrEqual" allowBlank="1" showInputMessage="1" showErrorMessage="1" errorTitle="Ошибка" error="Допускается ввод не более 900 символов!" sqref="K1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4">
      <formula1>"a"</formula1>
    </dataValidation>
    <dataValidation type="whole" allowBlank="1" showErrorMessage="1" errorTitle="Ошибка" error="Допускается ввод только неотрицательных целых чисел!" sqref="AI193">
      <formula1>0</formula1>
      <formula2>9.99999999999999E+23</formula2>
    </dataValidation>
    <dataValidation type="whole" allowBlank="1" showErrorMessage="1" errorTitle="Ошибка" error="Допускается ввод только неотрицательных целых чисел!" sqref="AF193">
      <formula1>0</formula1>
      <formula2>9.99999999999999E+23</formula2>
    </dataValidation>
    <dataValidation type="decimal" allowBlank="1" showErrorMessage="1" errorTitle="Ошибка" error="Допускается ввод только неотрицательных чисел!" sqref="AE193">
      <formula1>0</formula1>
      <formula2>9.99999999999999E+23</formula2>
    </dataValidation>
    <dataValidation type="decimal" allowBlank="1" showErrorMessage="1" errorTitle="Ошибка" error="Допускается ввод только неотрицательных чисел!" sqref="AC193">
      <formula1>0</formula1>
      <formula2>9.99999999999999E+23</formula2>
    </dataValidation>
    <dataValidation type="textLength" operator="lessThanOrEqual" allowBlank="1" showInputMessage="1" showErrorMessage="1" errorTitle="Ошибка" error="Допускается ввод не более 900 символов!" sqref="K1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3">
      <formula1>"a"</formula1>
    </dataValidation>
    <dataValidation type="whole" allowBlank="1" showErrorMessage="1" errorTitle="Ошибка" error="Допускается ввод только неотрицательных целых чисел!" sqref="AI192">
      <formula1>0</formula1>
      <formula2>9.99999999999999E+23</formula2>
    </dataValidation>
    <dataValidation type="whole" allowBlank="1" showErrorMessage="1" errorTitle="Ошибка" error="Допускается ввод только неотрицательных целых чисел!" sqref="AF192">
      <formula1>0</formula1>
      <formula2>9.99999999999999E+23</formula2>
    </dataValidation>
    <dataValidation type="textLength" operator="lessThanOrEqual" allowBlank="1" showInputMessage="1" showErrorMessage="1" errorTitle="Ошибка" error="Допускается ввод не более 900 символов!" sqref="K1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2">
      <formula1>"a"</formula1>
    </dataValidation>
    <dataValidation type="whole" allowBlank="1" showErrorMessage="1" errorTitle="Ошибка" error="Допускается ввод только неотрицательных целых чисел!" sqref="AI191">
      <formula1>0</formula1>
      <formula2>9.99999999999999E+23</formula2>
    </dataValidation>
    <dataValidation type="whole" allowBlank="1" showErrorMessage="1" errorTitle="Ошибка" error="Допускается ввод только неотрицательных целых чисел!" sqref="AF191">
      <formula1>0</formula1>
      <formula2>9.99999999999999E+23</formula2>
    </dataValidation>
    <dataValidation type="textLength" operator="lessThanOrEqual" allowBlank="1" showInputMessage="1" showErrorMessage="1" errorTitle="Ошибка" error="Допускается ввод не более 900 символов!" sqref="M191">
      <formula1>900</formula1>
    </dataValidation>
    <dataValidation type="textLength" operator="lessThanOrEqual" allowBlank="1" showInputMessage="1" showErrorMessage="1" errorTitle="Ошибка" error="Допускается ввод не более 900 символов!" sqref="K1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1">
      <formula1>"a"</formula1>
    </dataValidation>
    <dataValidation type="whole" allowBlank="1" showErrorMessage="1" errorTitle="Ошибка" error="Допускается ввод только неотрицательных целых чисел!" sqref="AI142">
      <formula1>0</formula1>
      <formula2>9.99999999999999E+23</formula2>
    </dataValidation>
    <dataValidation type="whole" allowBlank="1" showErrorMessage="1" errorTitle="Ошибка" error="Допускается ввод только неотрицательных целых чисел!" sqref="AF142">
      <formula1>0</formula1>
      <formula2>9.99999999999999E+23</formula2>
    </dataValidation>
    <dataValidation type="whole" allowBlank="1" showErrorMessage="1" errorTitle="Ошибка" error="Допускается ввод только неотрицательных целых чисел!" sqref="AI141">
      <formula1>0</formula1>
      <formula2>9.99999999999999E+23</formula2>
    </dataValidation>
    <dataValidation type="whole" allowBlank="1" showErrorMessage="1" errorTitle="Ошибка" error="Допускается ввод только неотрицательных целых чисел!" sqref="AF141">
      <formula1>0</formula1>
      <formula2>9.99999999999999E+23</formula2>
    </dataValidation>
    <dataValidation type="textLength" operator="lessThanOrEqual" allowBlank="1" showInputMessage="1" showErrorMessage="1" errorTitle="Ошибка" error="Допускается ввод не более 900 символов!" sqref="K1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1">
      <formula1>"a"</formula1>
    </dataValidation>
    <dataValidation type="whole" allowBlank="1" showErrorMessage="1" errorTitle="Ошибка" error="Допускается ввод только неотрицательных целых чисел!" sqref="AI140">
      <formula1>0</formula1>
      <formula2>9.99999999999999E+23</formula2>
    </dataValidation>
    <dataValidation type="whole" allowBlank="1" showErrorMessage="1" errorTitle="Ошибка" error="Допускается ввод только неотрицательных целых чисел!" sqref="AF140">
      <formula1>0</formula1>
      <formula2>9.99999999999999E+23</formula2>
    </dataValidation>
    <dataValidation type="decimal" allowBlank="1" showErrorMessage="1" errorTitle="Ошибка" error="Допускается ввод только неотрицательных чисел!" sqref="AE140">
      <formula1>0</formula1>
      <formula2>9.99999999999999E+23</formula2>
    </dataValidation>
    <dataValidation type="decimal" allowBlank="1" showErrorMessage="1" errorTitle="Ошибка" error="Допускается ввод только неотрицательных чисел!" sqref="AC140">
      <formula1>0</formula1>
      <formula2>9.99999999999999E+23</formula2>
    </dataValidation>
    <dataValidation type="textLength" operator="lessThanOrEqual" allowBlank="1" showInputMessage="1" showErrorMessage="1" errorTitle="Ошибка" error="Допускается ввод не более 900 символов!" sqref="K1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0">
      <formula1>"a"</formula1>
    </dataValidation>
    <dataValidation type="whole" allowBlank="1" showErrorMessage="1" errorTitle="Ошибка" error="Допускается ввод только неотрицательных целых чисел!" sqref="AI139">
      <formula1>0</formula1>
      <formula2>9.99999999999999E+23</formula2>
    </dataValidation>
    <dataValidation type="whole" allowBlank="1" showErrorMessage="1" errorTitle="Ошибка" error="Допускается ввод только неотрицательных целых чисел!" sqref="AF139">
      <formula1>0</formula1>
      <formula2>9.99999999999999E+23</formula2>
    </dataValidation>
    <dataValidation type="textLength" operator="lessThanOrEqual" allowBlank="1" showInputMessage="1" showErrorMessage="1" errorTitle="Ошибка" error="Допускается ввод не более 900 символов!" sqref="K1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9">
      <formula1>"a"</formula1>
    </dataValidation>
    <dataValidation type="whole" allowBlank="1" showErrorMessage="1" errorTitle="Ошибка" error="Допускается ввод только неотрицательных целых чисел!" sqref="AI138">
      <formula1>0</formula1>
      <formula2>9.99999999999999E+23</formula2>
    </dataValidation>
    <dataValidation type="whole" allowBlank="1" showErrorMessage="1" errorTitle="Ошибка" error="Допускается ввод только неотрицательных целых чисел!" sqref="AF138">
      <formula1>0</formula1>
      <formula2>9.99999999999999E+23</formula2>
    </dataValidation>
    <dataValidation type="textLength" operator="lessThanOrEqual" allowBlank="1" showInputMessage="1" showErrorMessage="1" errorTitle="Ошибка" error="Допускается ввод не более 900 символов!" sqref="M138">
      <formula1>900</formula1>
    </dataValidation>
    <dataValidation type="textLength" operator="lessThanOrEqual" allowBlank="1" showInputMessage="1" showErrorMessage="1" errorTitle="Ошибка" error="Допускается ввод не более 900 символов!" sqref="K1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8">
      <formula1>"a"</formula1>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textLength" operator="lessThanOrEqual" allowBlank="1" showInputMessage="1" showErrorMessage="1" errorTitle="Ошибка" error="Допускается ввод не более 900 символов!" sqref="K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
      <formula1>"a"</formula1>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decimal" allowBlank="1" showErrorMessage="1" errorTitle="Ошибка" error="Допускается ввод только неотрицательных чисел!" sqref="AE67">
      <formula1>0</formula1>
      <formula2>9.99999999999999E+23</formula2>
    </dataValidation>
    <dataValidation type="decimal" allowBlank="1" showErrorMessage="1" errorTitle="Ошибка" error="Допускается ввод только неотрицательных чисел!" sqref="AC67">
      <formula1>0</formula1>
      <formula2>9.99999999999999E+23</formula2>
    </dataValidation>
    <dataValidation type="textLength" operator="lessThanOrEqual" allowBlank="1" showInputMessage="1" showErrorMessage="1" errorTitle="Ошибка" error="Допускается ввод не более 900 символов!" sqref="K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
      <formula1>"a"</formula1>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textLength" operator="lessThanOrEqual" allowBlank="1" showInputMessage="1" showErrorMessage="1" errorTitle="Ошибка" error="Допускается ввод не более 900 символов!" sqref="K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
      <formula1>"a"</formula1>
    </dataValidation>
    <dataValidation type="whole" allowBlank="1" showErrorMessage="1" errorTitle="Ошибка" error="Допускается ввод только неотрицательных целых чисел!" sqref="AI65">
      <formula1>0</formula1>
      <formula2>9.99999999999999E+23</formula2>
    </dataValidation>
    <dataValidation type="whole" allowBlank="1" showErrorMessage="1" errorTitle="Ошибка" error="Допускается ввод только неотрицательных целых чисел!" sqref="AF65">
      <formula1>0</formula1>
      <formula2>9.99999999999999E+23</formula2>
    </dataValidation>
    <dataValidation type="textLength" operator="lessThanOrEqual" allowBlank="1" showInputMessage="1" showErrorMessage="1" errorTitle="Ошибка" error="Допускается ввод не более 900 символов!" sqref="M65">
      <formula1>900</formula1>
    </dataValidation>
    <dataValidation type="textLength" operator="lessThanOrEqual" allowBlank="1" showInputMessage="1" showErrorMessage="1" errorTitle="Ошибка" error="Допускается ввод не более 900 символов!" sqref="K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
      <formula1>"a"</formula1>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whole" allowBlank="1" showErrorMessage="1" errorTitle="Ошибка" error="Допускается ввод только неотрицательных целых чисел!" sqref="AI41">
      <formula1>0</formula1>
      <formula2>9.99999999999999E+23</formula2>
    </dataValidation>
    <dataValidation type="whole" allowBlank="1" showErrorMessage="1" errorTitle="Ошибка" error="Допускается ввод только неотрицательных целых чисел!" sqref="AF41">
      <formula1>0</formula1>
      <formula2>9.99999999999999E+23</formula2>
    </dataValidation>
    <dataValidation type="textLength" operator="lessThanOrEqual" allowBlank="1" showInputMessage="1" showErrorMessage="1" errorTitle="Ошибка" error="Допускается ввод не более 900 символов!" sqref="K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
      <formula1>"a"</formula1>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decimal" allowBlank="1" showErrorMessage="1" errorTitle="Ошибка" error="Допускается ввод только неотрицательных чисел!" sqref="AE40">
      <formula1>0</formula1>
      <formula2>9.99999999999999E+23</formula2>
    </dataValidation>
    <dataValidation type="decimal" allowBlank="1" showErrorMessage="1" errorTitle="Ошибка" error="Допускается ввод только неотрицательных чисел!" sqref="AC40">
      <formula1>0</formula1>
      <formula2>9.99999999999999E+23</formula2>
    </dataValidation>
    <dataValidation type="textLength" operator="lessThanOrEqual" allowBlank="1" showInputMessage="1" showErrorMessage="1" errorTitle="Ошибка" error="Допускается ввод не более 900 символов!" sqref="K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
      <formula1>"a"</formula1>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textLength" operator="lessThanOrEqual" allowBlank="1" showInputMessage="1" showErrorMessage="1" errorTitle="Ошибка" error="Допускается ввод не более 900 символов!" sqref="K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
      <formula1>"a"</formula1>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textLength" operator="lessThanOrEqual" allowBlank="1" showInputMessage="1" showErrorMessage="1" errorTitle="Ошибка" error="Допускается ввод не более 900 символов!" sqref="M38">
      <formula1>900</formula1>
    </dataValidation>
    <dataValidation type="textLength" operator="lessThanOrEqual" allowBlank="1" showInputMessage="1" showErrorMessage="1" errorTitle="Ошибка" error="Допускается ввод не более 900 символов!" sqref="K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textLength" operator="lessThanOrEqual" allowBlank="1" showInputMessage="1" showErrorMessage="1" errorTitle="Ошибка" error="Допускается ввод не более 900 символов!" sqref="K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textLength" operator="lessThanOrEqual" allowBlank="1" showInputMessage="1" showErrorMessage="1" errorTitle="Ошибка" error="Допускается ввод не более 900 символов!" sqref="K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textLength" operator="lessThanOrEqual" allowBlank="1" showInputMessage="1" showErrorMessage="1" errorTitle="Ошибка" error="Допускается ввод не более 900 символов!" sqref="K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textLength" operator="lessThanOrEqual" allowBlank="1" showInputMessage="1" showErrorMessage="1" errorTitle="Ошибка" error="Допускается ввод не более 900 символов!" sqref="M15">
      <formula1>900</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F70FEC-B74C-7FF9-9428-0.7D077736}" mc:Ignorable="x14ac xr xr2 xr3">
  <sheetPr>
    <tabColor theme="9" tint="-0.25"/>
  </sheetPr>
  <dimension ref="A1:AH59"/>
  <sheetViews>
    <sheetView topLeftCell="A1" showGridLines="0" zoomScale="85" workbookViewId="0">
      <selection activeCell="T1" sqref="T1:T59"/>
    </sheetView>
  </sheetViews>
  <sheetFormatPr defaultColWidth="9.140625" customHeight="1" defaultRowHeight="10.5"/>
  <cols>
    <col min="1" max="4" style="4219" width="4.140625" hidden="1" customWidth="1"/>
    <col min="5" max="5" style="4219" width="3.00390625" customWidth="1"/>
    <col min="6" max="6" style="4219" width="6.00390625" customWidth="1"/>
    <col min="7" max="7" style="4219" width="60.00390625" customWidth="1"/>
    <col min="8" max="9" style="4219" width="21.7109375" hidden="1" customWidth="1"/>
    <col min="10" max="10" style="4219" width="0.140625" customWidth="1"/>
    <col min="11" max="20" style="4219" width="21.7109375" hidden="1" customWidth="1"/>
    <col min="21" max="21" style="4219" width="0.140625" customWidth="1"/>
    <col min="22" max="22" style="4219" width="1.00390625" customWidth="1"/>
    <col min="23" max="33" style="4219" width="8.00390625" customWidth="1"/>
    <col min="34" max="34" style="4219" width="9.140625" hidden="1"/>
  </cols>
  <sheetData>
    <row customHeight="1" ht="10.5" hidden="1">
      <c r="K1" s="0"/>
      <c r="L1" s="0"/>
      <c r="M1" s="0"/>
      <c r="N1" s="0"/>
      <c r="O1" s="0"/>
      <c r="P1" s="0"/>
      <c r="Q1" s="0"/>
      <c r="R1" s="0"/>
      <c r="S1" s="0"/>
      <c r="T1" s="0"/>
      <c r="U1" s="0"/>
      <c r="AH1" s="100" t="s">
        <v>14</v>
      </c>
    </row>
    <row customHeight="1" ht="10.5" hidden="1">
      <c r="K2" s="0"/>
      <c r="L2" s="0"/>
      <c r="M2" s="0"/>
      <c r="N2" s="0"/>
      <c r="O2" s="0"/>
      <c r="P2" s="0"/>
      <c r="Q2" s="0"/>
      <c r="R2" s="0"/>
      <c r="S2" s="0"/>
      <c r="T2" s="0"/>
      <c r="U2" s="0"/>
      <c r="AH2" s="79">
        <v>0</v>
      </c>
    </row>
    <row customHeight="1" ht="10.5" hidden="1">
      <c r="K3" s="0"/>
      <c r="L3" s="0"/>
      <c r="M3" s="0"/>
      <c r="N3" s="0"/>
      <c r="O3" s="0"/>
      <c r="P3" s="0"/>
      <c r="Q3" s="0"/>
      <c r="R3" s="0"/>
      <c r="S3" s="0"/>
      <c r="T3" s="0"/>
      <c r="U3" s="0"/>
      <c r="AH3" s="77">
        <v>0</v>
      </c>
    </row>
    <row customHeight="1" ht="3">
      <c r="K4" s="0"/>
      <c r="L4" s="0"/>
      <c r="M4" s="0"/>
      <c r="N4" s="0"/>
      <c r="O4" s="0"/>
      <c r="P4" s="0"/>
      <c r="Q4" s="0"/>
      <c r="R4" s="0"/>
      <c r="S4" s="0"/>
      <c r="T4" s="0"/>
      <c r="U4" s="0"/>
      <c r="AH4" s="79">
        <v>3</v>
      </c>
    </row>
    <row customHeight="1" ht="27.299999999999997">
      <c r="F5" s="426"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426"/>
      <c r="H5" s="426"/>
      <c r="I5" s="426"/>
      <c r="J5" s="426"/>
      <c r="K5" s="426"/>
      <c r="L5" s="426"/>
      <c r="M5" s="426"/>
      <c r="N5" s="426"/>
      <c r="O5" s="426"/>
      <c r="P5" s="426"/>
      <c r="Q5" s="426"/>
      <c r="R5" s="426"/>
      <c r="S5" s="426"/>
      <c r="T5" s="426"/>
      <c r="U5" s="426"/>
      <c r="AH5" s="79">
        <v>26</v>
      </c>
    </row>
    <row customHeight="1" ht="10.5">
      <c r="F6" s="287" t="str">
        <f>IF(org=0,"Не определено",org)</f>
        <v>ГУП СК "Ставрополькрайводоканал"</v>
      </c>
      <c r="G6" s="287"/>
      <c r="H6" s="287"/>
      <c r="I6" s="287"/>
      <c r="J6" s="287"/>
      <c r="K6" s="287"/>
      <c r="L6" s="287"/>
      <c r="M6" s="287"/>
      <c r="N6" s="287"/>
      <c r="O6" s="287"/>
      <c r="P6" s="287"/>
      <c r="Q6" s="287"/>
      <c r="R6" s="287"/>
      <c r="S6" s="287"/>
      <c r="T6" s="287"/>
      <c r="U6" s="287"/>
      <c r="AH6" s="79">
        <v>10</v>
      </c>
    </row>
    <row customHeight="1" ht="11.549999999999999">
      <c r="E7" s="101"/>
      <c r="F7" s="834"/>
      <c r="G7" s="834"/>
      <c r="H7" s="834"/>
      <c r="I7" s="834"/>
      <c r="J7" s="834"/>
      <c r="K7" s="834" t="s">
        <v>22</v>
      </c>
      <c r="L7" s="834"/>
      <c r="M7" s="834" t="s">
        <v>22</v>
      </c>
      <c r="N7" s="834" t="s">
        <v>22</v>
      </c>
      <c r="O7" s="834" t="s">
        <v>22</v>
      </c>
      <c r="P7" s="834" t="s">
        <v>22</v>
      </c>
      <c r="Q7" s="834" t="s">
        <v>22</v>
      </c>
      <c r="R7" s="834" t="s">
        <v>22</v>
      </c>
      <c r="S7" s="834" t="s">
        <v>22</v>
      </c>
      <c r="T7" s="834" t="s">
        <v>22</v>
      </c>
      <c r="U7" s="834"/>
      <c r="AH7" s="79">
        <v>11</v>
      </c>
    </row>
    <row customHeight="1" ht="4.2">
      <c r="F8" s="835"/>
      <c r="G8" s="835"/>
      <c r="H8" s="835"/>
      <c r="I8" s="835"/>
      <c r="J8" s="835"/>
      <c r="K8" s="835" t="s">
        <v>1113</v>
      </c>
      <c r="L8" s="835"/>
      <c r="M8" s="835"/>
      <c r="N8" s="835"/>
      <c r="O8" s="835"/>
      <c r="P8" s="835"/>
      <c r="Q8" s="835"/>
      <c r="R8" s="835"/>
      <c r="S8" s="835"/>
      <c r="T8" s="835"/>
      <c r="U8" s="835"/>
      <c r="AH8" s="138">
        <v>4</v>
      </c>
    </row>
    <row customHeight="1" ht="10.5">
      <c r="E9" s="101"/>
      <c r="F9" s="836" t="s">
        <v>378</v>
      </c>
      <c r="G9" s="837"/>
      <c r="H9" s="837"/>
      <c r="I9" s="837"/>
      <c r="J9" s="837"/>
      <c r="K9" s="837"/>
      <c r="L9" s="837"/>
      <c r="M9" s="837"/>
      <c r="N9" s="837"/>
      <c r="O9" s="837"/>
      <c r="P9" s="837"/>
      <c r="Q9" s="837"/>
      <c r="R9" s="837"/>
      <c r="S9" s="837"/>
      <c r="T9" s="837"/>
      <c r="U9" s="837"/>
      <c r="V9" s="838"/>
      <c r="AH9" s="79">
        <v>10</v>
      </c>
    </row>
    <row customHeight="1" ht="25.2">
      <c r="F10" s="839" t="s">
        <v>87</v>
      </c>
      <c r="G10" s="250" t="s">
        <v>1342</v>
      </c>
      <c r="H10" s="404" t="s">
        <v>1343</v>
      </c>
      <c r="I10" s="404"/>
      <c r="J10" s="404"/>
      <c r="K10" s="404" t="s">
        <v>1343</v>
      </c>
      <c r="L10" s="404"/>
      <c r="M10" s="404"/>
      <c r="N10" s="404"/>
      <c r="O10" s="404"/>
      <c r="P10" s="404"/>
      <c r="Q10" s="404"/>
      <c r="R10" s="404"/>
      <c r="S10" s="404"/>
      <c r="T10" s="404"/>
      <c r="U10" s="404"/>
      <c r="V10" s="840"/>
      <c r="AH10" s="79">
        <v>24</v>
      </c>
    </row>
    <row customHeight="1" ht="25.5">
      <c r="F11" s="841"/>
      <c r="G11" s="250"/>
      <c r="H11" s="842">
        <f>INDEX(IP_MAIN_LIST_NAME_IP,MATCH(H8,IP_MAIN_LIST_IP_ID,0))&amp;" ("&amp;INDEX(IP_MAIN_START_DATE,MATCH(H8,IP_MAIN_LIST_IP_ID,0))&amp;"-"&amp;INDEX(IP_MAIN_END_DATE,MATCH(H8,IP_MAIN_LIST_IP_ID,0))&amp;")"</f>
      </c>
      <c r="I11" s="842"/>
      <c r="J11" s="842"/>
      <c r="K11" s="842" t="str">
        <f>INDEX(IP_MAIN_LIST_NAME_IP,MATCH(K8,IP_MAIN_LIST_IP_ID,0))&amp;" ("&amp;INDEX(IP_MAIN_START_DATE,MATCH(K8,IP_MAIN_LIST_IP_ID,0))&amp;"-"&amp;INDEX(IP_MAIN_END_DATE,MATCH(K8,IP_MAIN_LIST_IP_ID,0))&amp;")"</f>
        <v>Инвестиционная программа № 358 от 28.12.2019 ГУП СК "Ставрополькрайводоканал" в сфере водоснабжения и водоотведения в отношении систем водоснабжения и водоотведения на 2020-2028 годы (01.01.2020-31.12.2028)</v>
      </c>
      <c r="L11" s="842"/>
      <c r="M11" s="842"/>
      <c r="N11" s="842"/>
      <c r="O11" s="842"/>
      <c r="P11" s="842"/>
      <c r="Q11" s="842"/>
      <c r="R11" s="842"/>
      <c r="S11" s="842"/>
      <c r="T11" s="842"/>
      <c r="U11" s="842"/>
      <c r="V11" s="840"/>
      <c r="AH11" s="79">
        <v>24</v>
      </c>
    </row>
    <row customHeight="1" ht="10.5">
      <c r="F12" s="843"/>
      <c r="G12" s="250"/>
      <c r="H12" s="250" t="s">
        <v>1344</v>
      </c>
      <c r="I12" s="844"/>
      <c r="J12" s="250"/>
      <c r="K12" s="250" t="s">
        <v>1344</v>
      </c>
      <c r="L12" s="844">
        <v>2020</v>
      </c>
      <c r="M12" s="844">
        <v>2021</v>
      </c>
      <c r="N12" s="844">
        <v>2022</v>
      </c>
      <c r="O12" s="844">
        <v>2023</v>
      </c>
      <c r="P12" s="844">
        <v>2024</v>
      </c>
      <c r="Q12" s="844">
        <v>2025</v>
      </c>
      <c r="R12" s="844">
        <v>2026</v>
      </c>
      <c r="S12" s="844">
        <v>2027</v>
      </c>
      <c r="T12" s="844">
        <v>2028</v>
      </c>
      <c r="U12" s="250"/>
      <c r="V12" s="845"/>
      <c r="AH12" s="79">
        <v>10</v>
      </c>
    </row>
    <row customHeight="1" ht="10.5" hidden="1">
      <c r="F13" s="250">
        <v>1</v>
      </c>
      <c r="G13" s="250">
        <v>2</v>
      </c>
      <c r="H13" s="250">
        <v>3</v>
      </c>
      <c r="I13" s="250">
        <v>4</v>
      </c>
      <c r="J13" s="250">
        <v>5</v>
      </c>
      <c r="K13" s="250">
        <v>3</v>
      </c>
      <c r="L13" s="250">
        <v>4</v>
      </c>
      <c r="M13" s="250">
        <v>4</v>
      </c>
      <c r="N13" s="250">
        <v>4</v>
      </c>
      <c r="O13" s="250">
        <v>4</v>
      </c>
      <c r="P13" s="250">
        <v>4</v>
      </c>
      <c r="Q13" s="250">
        <v>4</v>
      </c>
      <c r="R13" s="250">
        <v>4</v>
      </c>
      <c r="S13" s="250">
        <v>4</v>
      </c>
      <c r="T13" s="250">
        <v>4</v>
      </c>
      <c r="U13" s="250">
        <v>5</v>
      </c>
      <c r="V13" s="845"/>
      <c r="AH13" s="79">
        <v>0</v>
      </c>
    </row>
    <row customHeight="1" ht="11.549999999999999">
      <c r="F14" s="404" t="s">
        <v>1345</v>
      </c>
      <c r="G14" s="774" t="s">
        <v>1346</v>
      </c>
      <c r="H14" s="774"/>
      <c r="I14" s="774"/>
      <c r="J14" s="774"/>
      <c r="K14" s="774"/>
      <c r="L14" s="774"/>
      <c r="M14" s="774"/>
      <c r="N14" s="774"/>
      <c r="O14" s="774"/>
      <c r="P14" s="774"/>
      <c r="Q14" s="774"/>
      <c r="R14" s="774"/>
      <c r="S14" s="774"/>
      <c r="T14" s="774"/>
      <c r="U14" s="774"/>
      <c r="V14" s="845"/>
      <c r="AH14" s="79">
        <v>11</v>
      </c>
    </row>
    <row customHeight="1" ht="11.549999999999999">
      <c r="F15" s="250">
        <v>1</v>
      </c>
      <c r="G15" s="357" t="s">
        <v>1347</v>
      </c>
      <c r="H15" s="846">
        <f>SUM(I15:J15)</f>
        <v>0</v>
      </c>
      <c r="I15" s="846">
        <f>SUM(I16:I27)</f>
        <v>0</v>
      </c>
      <c r="J15" s="404"/>
      <c r="K15" s="846">
        <f>SUM(L15:U15)</f>
        <v>0</v>
      </c>
      <c r="L15" s="846">
        <f>SUM(L16:L27)</f>
        <v>0</v>
      </c>
      <c r="M15" s="846">
        <f>SUM(M16:M27)</f>
        <v>0</v>
      </c>
      <c r="N15" s="846">
        <f>SUM(N16:N27)</f>
        <v>0</v>
      </c>
      <c r="O15" s="846">
        <f>SUM(O16:O27)</f>
        <v>0</v>
      </c>
      <c r="P15" s="846">
        <f>SUM(P16:P27)</f>
        <v>0</v>
      </c>
      <c r="Q15" s="846">
        <f>SUM(Q16:Q27)</f>
        <v>0</v>
      </c>
      <c r="R15" s="846">
        <f>SUM(R16:R27)</f>
        <v>0</v>
      </c>
      <c r="S15" s="846">
        <f>SUM(S16:S27)</f>
        <v>0</v>
      </c>
      <c r="T15" s="846">
        <f>SUM(T16:T27)</f>
        <v>0</v>
      </c>
      <c r="U15" s="404"/>
      <c r="V15" s="845"/>
      <c r="AH15" s="79">
        <v>11</v>
      </c>
    </row>
    <row customHeight="1" ht="24">
      <c r="F16" s="250" t="s">
        <v>1348</v>
      </c>
      <c r="G16" s="773" t="s">
        <v>1349</v>
      </c>
      <c r="H16" s="846">
        <f>SUM(I16:J16)</f>
        <v>0</v>
      </c>
      <c r="I16" s="847"/>
      <c r="J16" s="404"/>
      <c r="K16" s="846">
        <f>SUM(L16:U16)</f>
        <v>0</v>
      </c>
      <c r="L16" s="847"/>
      <c r="M16" s="847"/>
      <c r="N16" s="847"/>
      <c r="O16" s="847"/>
      <c r="P16" s="847"/>
      <c r="Q16" s="847"/>
      <c r="R16" s="847"/>
      <c r="S16" s="847"/>
      <c r="T16" s="847"/>
      <c r="U16" s="404"/>
      <c r="V16" s="845"/>
      <c r="AH16" s="79">
        <v>23</v>
      </c>
    </row>
    <row customHeight="1" ht="24">
      <c r="F17" s="250" t="s">
        <v>1350</v>
      </c>
      <c r="G17" s="773" t="s">
        <v>1351</v>
      </c>
      <c r="H17" s="846">
        <f>SUM(I17:J17)</f>
        <v>0</v>
      </c>
      <c r="I17" s="847"/>
      <c r="J17" s="404"/>
      <c r="K17" s="846">
        <f>SUM(L17:U17)</f>
        <v>0</v>
      </c>
      <c r="L17" s="847"/>
      <c r="M17" s="847"/>
      <c r="N17" s="847"/>
      <c r="O17" s="847"/>
      <c r="P17" s="847"/>
      <c r="Q17" s="847"/>
      <c r="R17" s="847"/>
      <c r="S17" s="847"/>
      <c r="T17" s="847"/>
      <c r="U17" s="404"/>
      <c r="V17" s="845"/>
      <c r="AH17" s="79">
        <v>23</v>
      </c>
    </row>
    <row customHeight="1" ht="35.699999999999996">
      <c r="F18" s="250" t="s">
        <v>1352</v>
      </c>
      <c r="G18" s="773" t="s">
        <v>1353</v>
      </c>
      <c r="H18" s="846">
        <f>SUM(I18:J18)</f>
        <v>0</v>
      </c>
      <c r="I18" s="847"/>
      <c r="J18" s="404"/>
      <c r="K18" s="846">
        <f>SUM(L18:U18)</f>
        <v>0</v>
      </c>
      <c r="L18" s="847"/>
      <c r="M18" s="847"/>
      <c r="N18" s="847"/>
      <c r="O18" s="847"/>
      <c r="P18" s="847"/>
      <c r="Q18" s="847"/>
      <c r="R18" s="847"/>
      <c r="S18" s="847"/>
      <c r="T18" s="847"/>
      <c r="U18" s="404"/>
      <c r="V18" s="845"/>
      <c r="AH18" s="79">
        <v>34</v>
      </c>
    </row>
    <row customHeight="1" ht="35.699999999999996">
      <c r="F19" s="250" t="s">
        <v>1354</v>
      </c>
      <c r="G19" s="773" t="s">
        <v>1355</v>
      </c>
      <c r="H19" s="846">
        <f>SUM(I19:J19)</f>
        <v>0</v>
      </c>
      <c r="I19" s="847"/>
      <c r="J19" s="404"/>
      <c r="K19" s="846">
        <f>SUM(L19:U19)</f>
        <v>0</v>
      </c>
      <c r="L19" s="847"/>
      <c r="M19" s="847"/>
      <c r="N19" s="847"/>
      <c r="O19" s="847"/>
      <c r="P19" s="847"/>
      <c r="Q19" s="847"/>
      <c r="R19" s="847"/>
      <c r="S19" s="847"/>
      <c r="T19" s="847"/>
      <c r="U19" s="404"/>
      <c r="V19" s="845"/>
      <c r="AH19" s="79">
        <v>34</v>
      </c>
    </row>
    <row customHeight="1" ht="48.29999999999999">
      <c r="F20" s="250" t="s">
        <v>1356</v>
      </c>
      <c r="G20" s="773" t="s">
        <v>1357</v>
      </c>
      <c r="H20" s="846">
        <f>SUM(I20:J20)</f>
        <v>0</v>
      </c>
      <c r="I20" s="847"/>
      <c r="J20" s="404"/>
      <c r="K20" s="846">
        <f>SUM(L20:U20)</f>
        <v>0</v>
      </c>
      <c r="L20" s="847"/>
      <c r="M20" s="847"/>
      <c r="N20" s="847"/>
      <c r="O20" s="847"/>
      <c r="P20" s="847"/>
      <c r="Q20" s="847"/>
      <c r="R20" s="847"/>
      <c r="S20" s="847"/>
      <c r="T20" s="847"/>
      <c r="U20" s="404"/>
      <c r="V20" s="845"/>
      <c r="AH20" s="79">
        <v>46</v>
      </c>
    </row>
    <row customHeight="1" ht="35.699999999999996">
      <c r="F21" s="250" t="s">
        <v>1358</v>
      </c>
      <c r="G21" s="773" t="s">
        <v>1359</v>
      </c>
      <c r="H21" s="846">
        <f>SUM(I21:J21)</f>
        <v>0</v>
      </c>
      <c r="I21" s="847"/>
      <c r="J21" s="404"/>
      <c r="K21" s="846">
        <f>SUM(L21:U21)</f>
        <v>0</v>
      </c>
      <c r="L21" s="847"/>
      <c r="M21" s="847"/>
      <c r="N21" s="847"/>
      <c r="O21" s="847"/>
      <c r="P21" s="847"/>
      <c r="Q21" s="847"/>
      <c r="R21" s="847"/>
      <c r="S21" s="847"/>
      <c r="T21" s="847"/>
      <c r="U21" s="404"/>
      <c r="V21" s="845"/>
      <c r="AH21" s="79">
        <v>34</v>
      </c>
    </row>
    <row customHeight="1" ht="35.699999999999996">
      <c r="F22" s="250" t="s">
        <v>1360</v>
      </c>
      <c r="G22" s="773" t="s">
        <v>1361</v>
      </c>
      <c r="H22" s="846">
        <f>SUM(I22:J22)</f>
        <v>0</v>
      </c>
      <c r="I22" s="847"/>
      <c r="J22" s="404"/>
      <c r="K22" s="846">
        <f>SUM(L22:U22)</f>
        <v>0</v>
      </c>
      <c r="L22" s="847"/>
      <c r="M22" s="847"/>
      <c r="N22" s="847"/>
      <c r="O22" s="847"/>
      <c r="P22" s="847"/>
      <c r="Q22" s="847"/>
      <c r="R22" s="847"/>
      <c r="S22" s="847"/>
      <c r="T22" s="847"/>
      <c r="U22" s="404"/>
      <c r="V22" s="845"/>
      <c r="AH22" s="79">
        <v>34</v>
      </c>
    </row>
    <row customHeight="1" ht="24">
      <c r="F23" s="250" t="s">
        <v>1362</v>
      </c>
      <c r="G23" s="773" t="s">
        <v>1363</v>
      </c>
      <c r="H23" s="846">
        <f>SUM(I23:J23)</f>
        <v>0</v>
      </c>
      <c r="I23" s="847"/>
      <c r="J23" s="404"/>
      <c r="K23" s="846">
        <f>SUM(L23:U23)</f>
        <v>0</v>
      </c>
      <c r="L23" s="847"/>
      <c r="M23" s="847"/>
      <c r="N23" s="847"/>
      <c r="O23" s="847"/>
      <c r="P23" s="847"/>
      <c r="Q23" s="847"/>
      <c r="R23" s="847"/>
      <c r="S23" s="847"/>
      <c r="T23" s="847"/>
      <c r="U23" s="404"/>
      <c r="V23" s="845"/>
      <c r="AH23" s="79">
        <v>23</v>
      </c>
    </row>
    <row customHeight="1" ht="24">
      <c r="F24" s="250" t="s">
        <v>1364</v>
      </c>
      <c r="G24" s="773" t="s">
        <v>1365</v>
      </c>
      <c r="H24" s="846">
        <f>SUM(I24:J24)</f>
        <v>0</v>
      </c>
      <c r="I24" s="847"/>
      <c r="J24" s="404"/>
      <c r="K24" s="846">
        <f>SUM(L24:U24)</f>
        <v>0</v>
      </c>
      <c r="L24" s="847"/>
      <c r="M24" s="847"/>
      <c r="N24" s="847"/>
      <c r="O24" s="847"/>
      <c r="P24" s="847"/>
      <c r="Q24" s="847"/>
      <c r="R24" s="847"/>
      <c r="S24" s="847"/>
      <c r="T24" s="847"/>
      <c r="U24" s="404"/>
      <c r="V24" s="845"/>
      <c r="AH24" s="79">
        <v>23</v>
      </c>
    </row>
    <row customHeight="1" ht="35.699999999999996">
      <c r="F25" s="250" t="s">
        <v>1366</v>
      </c>
      <c r="G25" s="773" t="s">
        <v>1367</v>
      </c>
      <c r="H25" s="846">
        <f>SUM(I25:J25)</f>
        <v>0</v>
      </c>
      <c r="I25" s="847"/>
      <c r="J25" s="404"/>
      <c r="K25" s="846">
        <f>SUM(L25:U25)</f>
        <v>0</v>
      </c>
      <c r="L25" s="847"/>
      <c r="M25" s="847"/>
      <c r="N25" s="847"/>
      <c r="O25" s="847"/>
      <c r="P25" s="847"/>
      <c r="Q25" s="847"/>
      <c r="R25" s="847"/>
      <c r="S25" s="847"/>
      <c r="T25" s="847"/>
      <c r="U25" s="404"/>
      <c r="V25" s="845"/>
      <c r="AH25" s="79">
        <v>34</v>
      </c>
    </row>
    <row customHeight="1" ht="35.699999999999996">
      <c r="F26" s="250" t="s">
        <v>1368</v>
      </c>
      <c r="G26" s="773" t="s">
        <v>1369</v>
      </c>
      <c r="H26" s="846">
        <f>SUM(I26:J26)</f>
        <v>0</v>
      </c>
      <c r="I26" s="847"/>
      <c r="J26" s="404"/>
      <c r="K26" s="846">
        <f>SUM(L26:U26)</f>
        <v>0</v>
      </c>
      <c r="L26" s="847"/>
      <c r="M26" s="847"/>
      <c r="N26" s="847"/>
      <c r="O26" s="847"/>
      <c r="P26" s="847"/>
      <c r="Q26" s="847"/>
      <c r="R26" s="847"/>
      <c r="S26" s="847"/>
      <c r="T26" s="847"/>
      <c r="U26" s="404"/>
      <c r="V26" s="845"/>
      <c r="AH26" s="79">
        <v>34</v>
      </c>
    </row>
    <row customHeight="1" ht="11.549999999999999">
      <c r="F27" s="250" t="s">
        <v>1370</v>
      </c>
      <c r="G27" s="773" t="s">
        <v>1371</v>
      </c>
      <c r="H27" s="846">
        <f>SUM(I27:J27)</f>
        <v>0</v>
      </c>
      <c r="I27" s="847"/>
      <c r="J27" s="404"/>
      <c r="K27" s="846">
        <f>SUM(L27:U27)</f>
        <v>0</v>
      </c>
      <c r="L27" s="847"/>
      <c r="M27" s="847"/>
      <c r="N27" s="847"/>
      <c r="O27" s="847"/>
      <c r="P27" s="847"/>
      <c r="Q27" s="847"/>
      <c r="R27" s="847"/>
      <c r="S27" s="847"/>
      <c r="T27" s="847"/>
      <c r="U27" s="404"/>
      <c r="V27" s="845"/>
      <c r="AH27" s="79">
        <v>11</v>
      </c>
    </row>
    <row customHeight="1" ht="11.549999999999999">
      <c r="F28" s="250">
        <v>2</v>
      </c>
      <c r="G28" s="357" t="s">
        <v>1372</v>
      </c>
      <c r="H28" s="846">
        <f>SUM(I28:J28)</f>
        <v>0</v>
      </c>
      <c r="I28" s="846">
        <f>SUM(I29:I31)</f>
        <v>0</v>
      </c>
      <c r="J28" s="404"/>
      <c r="K28" s="846">
        <f>SUM(L28:U28)</f>
        <v>0</v>
      </c>
      <c r="L28" s="846">
        <f>SUM(L29:L31)</f>
        <v>0</v>
      </c>
      <c r="M28" s="846">
        <f>SUM(M29:M31)</f>
        <v>0</v>
      </c>
      <c r="N28" s="846">
        <f>SUM(N29:N31)</f>
        <v>0</v>
      </c>
      <c r="O28" s="846">
        <f>SUM(O29:O31)</f>
        <v>0</v>
      </c>
      <c r="P28" s="846">
        <f>SUM(P29:P31)</f>
        <v>0</v>
      </c>
      <c r="Q28" s="846">
        <f>SUM(Q29:Q31)</f>
        <v>0</v>
      </c>
      <c r="R28" s="846">
        <f>SUM(R29:R31)</f>
        <v>0</v>
      </c>
      <c r="S28" s="846">
        <f>SUM(S29:S31)</f>
        <v>0</v>
      </c>
      <c r="T28" s="846">
        <f>SUM(T29:T31)</f>
        <v>0</v>
      </c>
      <c r="U28" s="404"/>
      <c r="V28" s="845"/>
      <c r="AH28" s="79">
        <v>11</v>
      </c>
    </row>
    <row customHeight="1" ht="11.549999999999999">
      <c r="F29" s="250" t="s">
        <v>804</v>
      </c>
      <c r="G29" s="773" t="s">
        <v>1373</v>
      </c>
      <c r="H29" s="846">
        <f>SUM(I29:J29)</f>
        <v>0</v>
      </c>
      <c r="I29" s="847"/>
      <c r="J29" s="404"/>
      <c r="K29" s="846">
        <f>SUM(L29:U29)</f>
        <v>0</v>
      </c>
      <c r="L29" s="847"/>
      <c r="M29" s="847"/>
      <c r="N29" s="847"/>
      <c r="O29" s="847"/>
      <c r="P29" s="847"/>
      <c r="Q29" s="847"/>
      <c r="R29" s="847"/>
      <c r="S29" s="847"/>
      <c r="T29" s="847"/>
      <c r="U29" s="404"/>
      <c r="V29" s="845"/>
      <c r="AH29" s="79">
        <v>11</v>
      </c>
    </row>
    <row customHeight="1" ht="11.549999999999999">
      <c r="F30" s="250" t="s">
        <v>385</v>
      </c>
      <c r="G30" s="773" t="s">
        <v>1374</v>
      </c>
      <c r="H30" s="846">
        <f>SUM(I30:J30)</f>
        <v>0</v>
      </c>
      <c r="I30" s="847"/>
      <c r="J30" s="404"/>
      <c r="K30" s="846">
        <f>SUM(L30:U30)</f>
        <v>0</v>
      </c>
      <c r="L30" s="847"/>
      <c r="M30" s="847"/>
      <c r="N30" s="847"/>
      <c r="O30" s="847"/>
      <c r="P30" s="847"/>
      <c r="Q30" s="847"/>
      <c r="R30" s="847"/>
      <c r="S30" s="847"/>
      <c r="T30" s="847"/>
      <c r="U30" s="404"/>
      <c r="V30" s="845"/>
      <c r="AH30" s="79">
        <v>11</v>
      </c>
    </row>
    <row customHeight="1" ht="11.549999999999999">
      <c r="F31" s="250" t="s">
        <v>388</v>
      </c>
      <c r="G31" s="773" t="s">
        <v>1375</v>
      </c>
      <c r="H31" s="846">
        <f>SUM(I31:J31)</f>
        <v>0</v>
      </c>
      <c r="I31" s="847"/>
      <c r="J31" s="404"/>
      <c r="K31" s="846">
        <f>SUM(L31:U31)</f>
        <v>0</v>
      </c>
      <c r="L31" s="847"/>
      <c r="M31" s="847"/>
      <c r="N31" s="847"/>
      <c r="O31" s="847"/>
      <c r="P31" s="847"/>
      <c r="Q31" s="847"/>
      <c r="R31" s="847"/>
      <c r="S31" s="847"/>
      <c r="T31" s="847"/>
      <c r="U31" s="404"/>
      <c r="V31" s="845"/>
      <c r="AH31" s="79">
        <v>11</v>
      </c>
    </row>
    <row customHeight="1" ht="11.549999999999999">
      <c r="F32" s="250">
        <v>3</v>
      </c>
      <c r="G32" s="357" t="s">
        <v>1376</v>
      </c>
      <c r="H32" s="846">
        <f>SUM(I32:J32)</f>
        <v>0</v>
      </c>
      <c r="I32" s="846">
        <f>SUM(I33:I34)</f>
        <v>0</v>
      </c>
      <c r="J32" s="404"/>
      <c r="K32" s="846">
        <f>SUM(L32:U32)</f>
        <v>0</v>
      </c>
      <c r="L32" s="846">
        <f>SUM(L33:L34)</f>
        <v>0</v>
      </c>
      <c r="M32" s="846">
        <f>SUM(M33:M34)</f>
        <v>0</v>
      </c>
      <c r="N32" s="846">
        <f>SUM(N33:N34)</f>
        <v>0</v>
      </c>
      <c r="O32" s="846">
        <f>SUM(O33:O34)</f>
        <v>0</v>
      </c>
      <c r="P32" s="846">
        <f>SUM(P33:P34)</f>
        <v>0</v>
      </c>
      <c r="Q32" s="846">
        <f>SUM(Q33:Q34)</f>
        <v>0</v>
      </c>
      <c r="R32" s="846">
        <f>SUM(R33:R34)</f>
        <v>0</v>
      </c>
      <c r="S32" s="846">
        <f>SUM(S33:S34)</f>
        <v>0</v>
      </c>
      <c r="T32" s="846">
        <f>SUM(T33:T34)</f>
        <v>0</v>
      </c>
      <c r="U32" s="404"/>
      <c r="V32" s="845"/>
      <c r="AH32" s="79">
        <v>11</v>
      </c>
    </row>
    <row customHeight="1" ht="48.29999999999999">
      <c r="F33" s="250" t="s">
        <v>402</v>
      </c>
      <c r="G33" s="773" t="s">
        <v>1377</v>
      </c>
      <c r="H33" s="846">
        <f>SUM(I33:J33)</f>
        <v>0</v>
      </c>
      <c r="I33" s="847"/>
      <c r="J33" s="404"/>
      <c r="K33" s="846">
        <f>SUM(L33:U33)</f>
        <v>0</v>
      </c>
      <c r="L33" s="847"/>
      <c r="M33" s="847"/>
      <c r="N33" s="847"/>
      <c r="O33" s="847"/>
      <c r="P33" s="847"/>
      <c r="Q33" s="847"/>
      <c r="R33" s="847"/>
      <c r="S33" s="847"/>
      <c r="T33" s="847"/>
      <c r="U33" s="404"/>
      <c r="V33" s="845"/>
      <c r="AH33" s="79">
        <v>46</v>
      </c>
    </row>
    <row customHeight="1" ht="11.549999999999999">
      <c r="F34" s="250" t="s">
        <v>410</v>
      </c>
      <c r="G34" s="773" t="s">
        <v>1378</v>
      </c>
      <c r="H34" s="846">
        <f>SUM(I34:J34)</f>
        <v>0</v>
      </c>
      <c r="I34" s="847"/>
      <c r="J34" s="404"/>
      <c r="K34" s="846">
        <f>SUM(L34:U34)</f>
        <v>0</v>
      </c>
      <c r="L34" s="847"/>
      <c r="M34" s="847"/>
      <c r="N34" s="847"/>
      <c r="O34" s="847"/>
      <c r="P34" s="847"/>
      <c r="Q34" s="847"/>
      <c r="R34" s="847"/>
      <c r="S34" s="847"/>
      <c r="T34" s="847"/>
      <c r="U34" s="404"/>
      <c r="V34" s="845"/>
      <c r="AH34" s="79">
        <v>11</v>
      </c>
    </row>
    <row customHeight="1" ht="11.549999999999999">
      <c r="F35" s="250">
        <v>4</v>
      </c>
      <c r="G35" s="357" t="s">
        <v>1379</v>
      </c>
      <c r="H35" s="846">
        <f>SUM(I35:J35)</f>
        <v>0</v>
      </c>
      <c r="I35" s="847"/>
      <c r="J35" s="404"/>
      <c r="K35" s="846">
        <f>SUM(L35:U35)</f>
        <v>0</v>
      </c>
      <c r="L35" s="847"/>
      <c r="M35" s="847"/>
      <c r="N35" s="847"/>
      <c r="O35" s="847"/>
      <c r="P35" s="847"/>
      <c r="Q35" s="847"/>
      <c r="R35" s="847"/>
      <c r="S35" s="847"/>
      <c r="T35" s="847"/>
      <c r="U35" s="404"/>
      <c r="V35" s="845"/>
      <c r="AH35" s="79">
        <v>11</v>
      </c>
    </row>
    <row customHeight="1" ht="11.549999999999999">
      <c r="F36" s="250"/>
      <c r="G36" s="774" t="s">
        <v>1380</v>
      </c>
      <c r="H36" s="846">
        <f>SUM(I36:J36)</f>
        <v>0</v>
      </c>
      <c r="I36" s="846">
        <f>SUM(I15,I28,I32,I35)</f>
        <v>0</v>
      </c>
      <c r="J36" s="404"/>
      <c r="K36" s="846">
        <f>SUM(L36:U36)</f>
        <v>0</v>
      </c>
      <c r="L36" s="846">
        <f>SUM(L15,L28,L32,L35)</f>
        <v>0</v>
      </c>
      <c r="M36" s="846">
        <f>SUM(M15,M28,M32,M35)</f>
        <v>0</v>
      </c>
      <c r="N36" s="846">
        <f>SUM(N15,N28,N32,N35)</f>
        <v>0</v>
      </c>
      <c r="O36" s="846">
        <f>SUM(O15,O28,O32,O35)</f>
        <v>0</v>
      </c>
      <c r="P36" s="846">
        <f>SUM(P15,P28,P32,P35)</f>
        <v>0</v>
      </c>
      <c r="Q36" s="846">
        <f>SUM(Q15,Q28,Q32,Q35)</f>
        <v>0</v>
      </c>
      <c r="R36" s="846">
        <f>SUM(R15,R28,R32,R35)</f>
        <v>0</v>
      </c>
      <c r="S36" s="846">
        <f>SUM(S15,S28,S32,S35)</f>
        <v>0</v>
      </c>
      <c r="T36" s="846">
        <f>SUM(T15,T28,T32,T35)</f>
        <v>0</v>
      </c>
      <c r="U36" s="404"/>
      <c r="V36" s="845"/>
      <c r="AH36" s="79">
        <v>11</v>
      </c>
    </row>
    <row customHeight="1" ht="29.25">
      <c r="F37" s="404" t="s">
        <v>1381</v>
      </c>
      <c r="G37" s="342" t="s">
        <v>1382</v>
      </c>
      <c r="H37" s="342"/>
      <c r="I37" s="342"/>
      <c r="J37" s="342"/>
      <c r="K37" s="342"/>
      <c r="L37" s="342"/>
      <c r="M37" s="342"/>
      <c r="N37" s="342"/>
      <c r="O37" s="342"/>
      <c r="P37" s="342"/>
      <c r="Q37" s="342"/>
      <c r="R37" s="342"/>
      <c r="S37" s="342"/>
      <c r="T37" s="342"/>
      <c r="U37" s="342"/>
      <c r="V37" s="845"/>
      <c r="AH37" s="79">
        <v>28</v>
      </c>
    </row>
    <row customHeight="1" ht="24">
      <c r="F38" s="250" t="s">
        <v>98</v>
      </c>
      <c r="G38" s="357" t="s">
        <v>1383</v>
      </c>
      <c r="H38" s="846">
        <f>SUM(I38:J38)</f>
        <v>0</v>
      </c>
      <c r="I38" s="846">
        <f>SUM(I39,I44,I47)</f>
        <v>0</v>
      </c>
      <c r="J38" s="404"/>
      <c r="K38" s="846">
        <f>SUM(L38:U38)</f>
        <v>0</v>
      </c>
      <c r="L38" s="846">
        <f>SUM(L39,L44,L47)</f>
        <v>0</v>
      </c>
      <c r="M38" s="846">
        <f>SUM(M39,M44,M47)</f>
        <v>0</v>
      </c>
      <c r="N38" s="846">
        <f>SUM(N39,N44,N47)</f>
        <v>0</v>
      </c>
      <c r="O38" s="846">
        <f>SUM(O39,O44,O47)</f>
        <v>0</v>
      </c>
      <c r="P38" s="846">
        <f>SUM(P39,P44,P47)</f>
        <v>0</v>
      </c>
      <c r="Q38" s="846">
        <f>SUM(Q39,Q44,Q47)</f>
        <v>0</v>
      </c>
      <c r="R38" s="846">
        <f>SUM(R39,R44,R47)</f>
        <v>0</v>
      </c>
      <c r="S38" s="846">
        <f>SUM(S39,S44,S47)</f>
        <v>0</v>
      </c>
      <c r="T38" s="846">
        <f>SUM(T39,T44,T47)</f>
        <v>0</v>
      </c>
      <c r="U38" s="404"/>
      <c r="V38" s="845"/>
      <c r="AH38" s="79">
        <v>23</v>
      </c>
    </row>
    <row customHeight="1" ht="11.549999999999999">
      <c r="F39" s="250" t="s">
        <v>1348</v>
      </c>
      <c r="G39" s="773" t="s">
        <v>1347</v>
      </c>
      <c r="H39" s="846">
        <f>SUM(I39:J39)</f>
        <v>0</v>
      </c>
      <c r="I39" s="846">
        <f>SUM(I40:I43)</f>
        <v>0</v>
      </c>
      <c r="J39" s="404"/>
      <c r="K39" s="846">
        <f>SUM(L39:U39)</f>
        <v>0</v>
      </c>
      <c r="L39" s="846">
        <f>SUM(L40:L43)</f>
        <v>0</v>
      </c>
      <c r="M39" s="846">
        <f>SUM(M40:M43)</f>
        <v>0</v>
      </c>
      <c r="N39" s="846">
        <f>SUM(N40:N43)</f>
        <v>0</v>
      </c>
      <c r="O39" s="846">
        <f>SUM(O40:O43)</f>
        <v>0</v>
      </c>
      <c r="P39" s="846">
        <f>SUM(P40:P43)</f>
        <v>0</v>
      </c>
      <c r="Q39" s="846">
        <f>SUM(Q40:Q43)</f>
        <v>0</v>
      </c>
      <c r="R39" s="846">
        <f>SUM(R40:R43)</f>
        <v>0</v>
      </c>
      <c r="S39" s="846">
        <f>SUM(S40:S43)</f>
        <v>0</v>
      </c>
      <c r="T39" s="846">
        <f>SUM(T40:T43)</f>
        <v>0</v>
      </c>
      <c r="U39" s="404"/>
      <c r="V39" s="845"/>
      <c r="AH39" s="79">
        <v>11</v>
      </c>
    </row>
    <row customHeight="1" ht="24">
      <c r="F40" s="250" t="s">
        <v>1384</v>
      </c>
      <c r="G40" s="848" t="s">
        <v>1385</v>
      </c>
      <c r="H40" s="846">
        <f>SUM(I40:J40)</f>
        <v>0</v>
      </c>
      <c r="I40" s="847"/>
      <c r="J40" s="404"/>
      <c r="K40" s="846">
        <f>SUM(L40:U40)</f>
        <v>0</v>
      </c>
      <c r="L40" s="847"/>
      <c r="M40" s="847"/>
      <c r="N40" s="847"/>
      <c r="O40" s="847"/>
      <c r="P40" s="847"/>
      <c r="Q40" s="847"/>
      <c r="R40" s="847"/>
      <c r="S40" s="847"/>
      <c r="T40" s="847"/>
      <c r="U40" s="404"/>
      <c r="V40" s="845"/>
      <c r="AH40" s="79">
        <v>23</v>
      </c>
    </row>
    <row customHeight="1" ht="11.549999999999999">
      <c r="F41" s="250" t="s">
        <v>1386</v>
      </c>
      <c r="G41" s="848" t="s">
        <v>1387</v>
      </c>
      <c r="H41" s="846">
        <f>SUM(I41:J41)</f>
        <v>0</v>
      </c>
      <c r="I41" s="847"/>
      <c r="J41" s="404"/>
      <c r="K41" s="846">
        <f>SUM(L41:U41)</f>
        <v>0</v>
      </c>
      <c r="L41" s="847"/>
      <c r="M41" s="847"/>
      <c r="N41" s="847"/>
      <c r="O41" s="847"/>
      <c r="P41" s="847"/>
      <c r="Q41" s="847"/>
      <c r="R41" s="847"/>
      <c r="S41" s="847"/>
      <c r="T41" s="847"/>
      <c r="U41" s="404"/>
      <c r="V41" s="845"/>
      <c r="AH41" s="79">
        <v>11</v>
      </c>
    </row>
    <row customHeight="1" ht="11.549999999999999">
      <c r="F42" s="250" t="s">
        <v>1388</v>
      </c>
      <c r="G42" s="848" t="s">
        <v>1389</v>
      </c>
      <c r="H42" s="846">
        <f>SUM(I42:J42)</f>
        <v>0</v>
      </c>
      <c r="I42" s="847"/>
      <c r="J42" s="404"/>
      <c r="K42" s="846">
        <f>SUM(L42:U42)</f>
        <v>0</v>
      </c>
      <c r="L42" s="847"/>
      <c r="M42" s="847"/>
      <c r="N42" s="847"/>
      <c r="O42" s="847"/>
      <c r="P42" s="847"/>
      <c r="Q42" s="847"/>
      <c r="R42" s="847"/>
      <c r="S42" s="847"/>
      <c r="T42" s="847"/>
      <c r="U42" s="404"/>
      <c r="V42" s="845"/>
      <c r="AH42" s="79">
        <v>11</v>
      </c>
    </row>
    <row customHeight="1" ht="35.699999999999996">
      <c r="F43" s="250" t="s">
        <v>1390</v>
      </c>
      <c r="G43" s="848" t="s">
        <v>1391</v>
      </c>
      <c r="H43" s="846">
        <f>SUM(I43:J43)</f>
        <v>0</v>
      </c>
      <c r="I43" s="847"/>
      <c r="J43" s="404"/>
      <c r="K43" s="846">
        <f>SUM(L43:U43)</f>
        <v>0</v>
      </c>
      <c r="L43" s="847"/>
      <c r="M43" s="847"/>
      <c r="N43" s="847"/>
      <c r="O43" s="847"/>
      <c r="P43" s="847"/>
      <c r="Q43" s="847"/>
      <c r="R43" s="847"/>
      <c r="S43" s="847"/>
      <c r="T43" s="847"/>
      <c r="U43" s="404"/>
      <c r="V43" s="845"/>
      <c r="AH43" s="79">
        <v>34</v>
      </c>
    </row>
    <row customHeight="1" ht="11.549999999999999">
      <c r="F44" s="250" t="s">
        <v>1350</v>
      </c>
      <c r="G44" s="773" t="s">
        <v>1376</v>
      </c>
      <c r="H44" s="846">
        <f>SUM(I44:J44)</f>
        <v>0</v>
      </c>
      <c r="I44" s="846">
        <f>SUM(I45:I46)</f>
        <v>0</v>
      </c>
      <c r="J44" s="404"/>
      <c r="K44" s="846">
        <f>SUM(L44:U44)</f>
        <v>0</v>
      </c>
      <c r="L44" s="846">
        <f>SUM(L45:L46)</f>
        <v>0</v>
      </c>
      <c r="M44" s="846">
        <f>SUM(M45:M46)</f>
        <v>0</v>
      </c>
      <c r="N44" s="846">
        <f>SUM(N45:N46)</f>
        <v>0</v>
      </c>
      <c r="O44" s="846">
        <f>SUM(O45:O46)</f>
        <v>0</v>
      </c>
      <c r="P44" s="846">
        <f>SUM(P45:P46)</f>
        <v>0</v>
      </c>
      <c r="Q44" s="846">
        <f>SUM(Q45:Q46)</f>
        <v>0</v>
      </c>
      <c r="R44" s="846">
        <f>SUM(R45:R46)</f>
        <v>0</v>
      </c>
      <c r="S44" s="846">
        <f>SUM(S45:S46)</f>
        <v>0</v>
      </c>
      <c r="T44" s="846">
        <f>SUM(T45:T46)</f>
        <v>0</v>
      </c>
      <c r="U44" s="404"/>
      <c r="V44" s="845"/>
      <c r="AH44" s="79">
        <v>11</v>
      </c>
    </row>
    <row customHeight="1" ht="48.29999999999999">
      <c r="F45" s="250" t="s">
        <v>1392</v>
      </c>
      <c r="G45" s="848" t="s">
        <v>1377</v>
      </c>
      <c r="H45" s="846">
        <f>SUM(I45:J45)</f>
        <v>0</v>
      </c>
      <c r="I45" s="847"/>
      <c r="J45" s="404"/>
      <c r="K45" s="846">
        <f>SUM(L45:U45)</f>
        <v>0</v>
      </c>
      <c r="L45" s="847"/>
      <c r="M45" s="847"/>
      <c r="N45" s="847"/>
      <c r="O45" s="847"/>
      <c r="P45" s="847"/>
      <c r="Q45" s="847"/>
      <c r="R45" s="847"/>
      <c r="S45" s="847"/>
      <c r="T45" s="847"/>
      <c r="U45" s="404"/>
      <c r="V45" s="845"/>
      <c r="AH45" s="79">
        <v>46</v>
      </c>
    </row>
    <row customHeight="1" ht="11.549999999999999">
      <c r="F46" s="250" t="s">
        <v>1393</v>
      </c>
      <c r="G46" s="848" t="s">
        <v>1378</v>
      </c>
      <c r="H46" s="846">
        <f>SUM(I46:J46)</f>
        <v>0</v>
      </c>
      <c r="I46" s="847"/>
      <c r="J46" s="404"/>
      <c r="K46" s="846">
        <f>SUM(L46:U46)</f>
        <v>0</v>
      </c>
      <c r="L46" s="847"/>
      <c r="M46" s="847"/>
      <c r="N46" s="847"/>
      <c r="O46" s="847"/>
      <c r="P46" s="847"/>
      <c r="Q46" s="847"/>
      <c r="R46" s="847"/>
      <c r="S46" s="847"/>
      <c r="T46" s="847"/>
      <c r="U46" s="404"/>
      <c r="V46" s="845"/>
      <c r="AH46" s="79">
        <v>11</v>
      </c>
    </row>
    <row customHeight="1" ht="11.549999999999999">
      <c r="F47" s="250" t="s">
        <v>1352</v>
      </c>
      <c r="G47" s="773" t="s">
        <v>1394</v>
      </c>
      <c r="H47" s="846">
        <f>SUM(I47:J47)</f>
        <v>0</v>
      </c>
      <c r="I47" s="847"/>
      <c r="J47" s="404"/>
      <c r="K47" s="846">
        <f>SUM(L47:U47)</f>
        <v>0</v>
      </c>
      <c r="L47" s="847"/>
      <c r="M47" s="847"/>
      <c r="N47" s="847"/>
      <c r="O47" s="847"/>
      <c r="P47" s="847"/>
      <c r="Q47" s="847"/>
      <c r="R47" s="847"/>
      <c r="S47" s="847"/>
      <c r="T47" s="847"/>
      <c r="U47" s="404"/>
      <c r="V47" s="845"/>
      <c r="AH47" s="79">
        <v>11</v>
      </c>
    </row>
    <row customHeight="1" ht="24">
      <c r="F48" s="250" t="s">
        <v>101</v>
      </c>
      <c r="G48" s="357" t="s">
        <v>1395</v>
      </c>
      <c r="H48" s="846">
        <f>SUM(I48:J48)</f>
        <v>0</v>
      </c>
      <c r="I48" s="846">
        <f>SUM(I49,I54,I57)</f>
        <v>0</v>
      </c>
      <c r="J48" s="404"/>
      <c r="K48" s="846">
        <f>SUM(L48:U48)</f>
        <v>0</v>
      </c>
      <c r="L48" s="846">
        <f>SUM(L49,L54,L57)</f>
        <v>0</v>
      </c>
      <c r="M48" s="846">
        <f>SUM(M49,M54,M57)</f>
        <v>0</v>
      </c>
      <c r="N48" s="846">
        <f>SUM(N49,N54,N57)</f>
        <v>0</v>
      </c>
      <c r="O48" s="846">
        <f>SUM(O49,O54,O57)</f>
        <v>0</v>
      </c>
      <c r="P48" s="846">
        <f>SUM(P49,P54,P57)</f>
        <v>0</v>
      </c>
      <c r="Q48" s="846">
        <f>SUM(Q49,Q54,Q57)</f>
        <v>0</v>
      </c>
      <c r="R48" s="846">
        <f>SUM(R49,R54,R57)</f>
        <v>0</v>
      </c>
      <c r="S48" s="846">
        <f>SUM(S49,S54,S57)</f>
        <v>0</v>
      </c>
      <c r="T48" s="846">
        <f>SUM(T49,T54,T57)</f>
        <v>0</v>
      </c>
      <c r="U48" s="404"/>
      <c r="V48" s="845"/>
      <c r="AH48" s="79">
        <v>23</v>
      </c>
    </row>
    <row customHeight="1" ht="11.549999999999999">
      <c r="F49" s="250" t="s">
        <v>804</v>
      </c>
      <c r="G49" s="773" t="s">
        <v>1347</v>
      </c>
      <c r="H49" s="846">
        <f>SUM(I49:J49)</f>
        <v>0</v>
      </c>
      <c r="I49" s="846">
        <f>SUM(I50:I53)</f>
        <v>0</v>
      </c>
      <c r="J49" s="404"/>
      <c r="K49" s="846">
        <f>SUM(L49:U49)</f>
        <v>0</v>
      </c>
      <c r="L49" s="846">
        <f>SUM(L50:L53)</f>
        <v>0</v>
      </c>
      <c r="M49" s="846">
        <f>SUM(M50:M53)</f>
        <v>0</v>
      </c>
      <c r="N49" s="846">
        <f>SUM(N50:N53)</f>
        <v>0</v>
      </c>
      <c r="O49" s="846">
        <f>SUM(O50:O53)</f>
        <v>0</v>
      </c>
      <c r="P49" s="846">
        <f>SUM(P50:P53)</f>
        <v>0</v>
      </c>
      <c r="Q49" s="846">
        <f>SUM(Q50:Q53)</f>
        <v>0</v>
      </c>
      <c r="R49" s="846">
        <f>SUM(R50:R53)</f>
        <v>0</v>
      </c>
      <c r="S49" s="846">
        <f>SUM(S50:S53)</f>
        <v>0</v>
      </c>
      <c r="T49" s="846">
        <f>SUM(T50:T53)</f>
        <v>0</v>
      </c>
      <c r="U49" s="404"/>
      <c r="V49" s="845"/>
      <c r="AH49" s="79">
        <v>11</v>
      </c>
    </row>
    <row customHeight="1" ht="24">
      <c r="F50" s="250" t="s">
        <v>807</v>
      </c>
      <c r="G50" s="848" t="s">
        <v>1385</v>
      </c>
      <c r="H50" s="846">
        <f>SUM(I50:J50)</f>
        <v>0</v>
      </c>
      <c r="I50" s="847"/>
      <c r="J50" s="404"/>
      <c r="K50" s="846">
        <f>SUM(L50:U50)</f>
        <v>0</v>
      </c>
      <c r="L50" s="847"/>
      <c r="M50" s="847"/>
      <c r="N50" s="847"/>
      <c r="O50" s="847"/>
      <c r="P50" s="847"/>
      <c r="Q50" s="847"/>
      <c r="R50" s="847"/>
      <c r="S50" s="847"/>
      <c r="T50" s="847"/>
      <c r="U50" s="404"/>
      <c r="V50" s="845"/>
      <c r="AH50" s="79">
        <v>23</v>
      </c>
    </row>
    <row customHeight="1" ht="11.549999999999999">
      <c r="F51" s="250" t="s">
        <v>810</v>
      </c>
      <c r="G51" s="848" t="s">
        <v>1387</v>
      </c>
      <c r="H51" s="846">
        <f>SUM(I51:J51)</f>
        <v>0</v>
      </c>
      <c r="I51" s="847"/>
      <c r="J51" s="404"/>
      <c r="K51" s="846">
        <f>SUM(L51:U51)</f>
        <v>0</v>
      </c>
      <c r="L51" s="847"/>
      <c r="M51" s="847"/>
      <c r="N51" s="847"/>
      <c r="O51" s="847"/>
      <c r="P51" s="847"/>
      <c r="Q51" s="847"/>
      <c r="R51" s="847"/>
      <c r="S51" s="847"/>
      <c r="T51" s="847"/>
      <c r="U51" s="404"/>
      <c r="V51" s="845"/>
      <c r="AH51" s="79">
        <v>11</v>
      </c>
    </row>
    <row customHeight="1" ht="11.549999999999999">
      <c r="F52" s="250" t="s">
        <v>1396</v>
      </c>
      <c r="G52" s="848" t="s">
        <v>1389</v>
      </c>
      <c r="H52" s="846">
        <f>SUM(I52:J52)</f>
        <v>0</v>
      </c>
      <c r="I52" s="847"/>
      <c r="J52" s="404"/>
      <c r="K52" s="846">
        <f>SUM(L52:U52)</f>
        <v>0</v>
      </c>
      <c r="L52" s="847"/>
      <c r="M52" s="847"/>
      <c r="N52" s="847"/>
      <c r="O52" s="847"/>
      <c r="P52" s="847"/>
      <c r="Q52" s="847"/>
      <c r="R52" s="847"/>
      <c r="S52" s="847"/>
      <c r="T52" s="847"/>
      <c r="U52" s="404"/>
      <c r="V52" s="845"/>
      <c r="AH52" s="79">
        <v>11</v>
      </c>
    </row>
    <row customHeight="1" ht="35.699999999999996">
      <c r="F53" s="250" t="s">
        <v>1397</v>
      </c>
      <c r="G53" s="848" t="s">
        <v>1391</v>
      </c>
      <c r="H53" s="846">
        <f>SUM(I53:J53)</f>
        <v>0</v>
      </c>
      <c r="I53" s="847"/>
      <c r="J53" s="404"/>
      <c r="K53" s="846">
        <f>SUM(L53:U53)</f>
        <v>0</v>
      </c>
      <c r="L53" s="847"/>
      <c r="M53" s="847"/>
      <c r="N53" s="847"/>
      <c r="O53" s="847"/>
      <c r="P53" s="847"/>
      <c r="Q53" s="847"/>
      <c r="R53" s="847"/>
      <c r="S53" s="847"/>
      <c r="T53" s="847"/>
      <c r="U53" s="404"/>
      <c r="V53" s="845"/>
      <c r="AH53" s="79">
        <v>34</v>
      </c>
    </row>
    <row customHeight="1" ht="11.549999999999999">
      <c r="F54" s="250" t="s">
        <v>385</v>
      </c>
      <c r="G54" s="773" t="s">
        <v>1376</v>
      </c>
      <c r="H54" s="846">
        <f>SUM(I54:J54)</f>
        <v>0</v>
      </c>
      <c r="I54" s="846">
        <f>SUM(I55:I56)</f>
        <v>0</v>
      </c>
      <c r="J54" s="404"/>
      <c r="K54" s="846">
        <f>SUM(L54:U54)</f>
        <v>0</v>
      </c>
      <c r="L54" s="846">
        <f>SUM(L55:L56)</f>
        <v>0</v>
      </c>
      <c r="M54" s="846">
        <f>SUM(M55:M56)</f>
        <v>0</v>
      </c>
      <c r="N54" s="846">
        <f>SUM(N55:N56)</f>
        <v>0</v>
      </c>
      <c r="O54" s="846">
        <f>SUM(O55:O56)</f>
        <v>0</v>
      </c>
      <c r="P54" s="846">
        <f>SUM(P55:P56)</f>
        <v>0</v>
      </c>
      <c r="Q54" s="846">
        <f>SUM(Q55:Q56)</f>
        <v>0</v>
      </c>
      <c r="R54" s="846">
        <f>SUM(R55:R56)</f>
        <v>0</v>
      </c>
      <c r="S54" s="846">
        <f>SUM(S55:S56)</f>
        <v>0</v>
      </c>
      <c r="T54" s="846">
        <f>SUM(T55:T56)</f>
        <v>0</v>
      </c>
      <c r="U54" s="404"/>
      <c r="V54" s="845"/>
      <c r="AH54" s="79">
        <v>11</v>
      </c>
    </row>
    <row customHeight="1" ht="48.29999999999999">
      <c r="F55" s="250" t="s">
        <v>814</v>
      </c>
      <c r="G55" s="848" t="s">
        <v>1377</v>
      </c>
      <c r="H55" s="846">
        <f>SUM(I55:J55)</f>
        <v>0</v>
      </c>
      <c r="I55" s="847"/>
      <c r="J55" s="404"/>
      <c r="K55" s="846">
        <f>SUM(L55:U55)</f>
        <v>0</v>
      </c>
      <c r="L55" s="847"/>
      <c r="M55" s="847"/>
      <c r="N55" s="847"/>
      <c r="O55" s="847"/>
      <c r="P55" s="847"/>
      <c r="Q55" s="847"/>
      <c r="R55" s="847"/>
      <c r="S55" s="847"/>
      <c r="T55" s="847"/>
      <c r="U55" s="404"/>
      <c r="V55" s="845"/>
      <c r="AH55" s="79">
        <v>46</v>
      </c>
    </row>
    <row customHeight="1" ht="11.549999999999999">
      <c r="F56" s="250" t="s">
        <v>816</v>
      </c>
      <c r="G56" s="848" t="s">
        <v>1378</v>
      </c>
      <c r="H56" s="846">
        <f>SUM(I56:J56)</f>
        <v>0</v>
      </c>
      <c r="I56" s="847"/>
      <c r="J56" s="404"/>
      <c r="K56" s="846">
        <f>SUM(L56:U56)</f>
        <v>0</v>
      </c>
      <c r="L56" s="847"/>
      <c r="M56" s="847"/>
      <c r="N56" s="847"/>
      <c r="O56" s="847"/>
      <c r="P56" s="847"/>
      <c r="Q56" s="847"/>
      <c r="R56" s="847"/>
      <c r="S56" s="847"/>
      <c r="T56" s="847"/>
      <c r="U56" s="404"/>
      <c r="V56" s="845"/>
      <c r="AH56" s="79">
        <v>11</v>
      </c>
    </row>
    <row customHeight="1" ht="11.549999999999999">
      <c r="F57" s="250" t="s">
        <v>388</v>
      </c>
      <c r="G57" s="773" t="s">
        <v>1394</v>
      </c>
      <c r="H57" s="846">
        <f>SUM(I57:J57)</f>
        <v>0</v>
      </c>
      <c r="I57" s="847"/>
      <c r="J57" s="404"/>
      <c r="K57" s="846">
        <f>SUM(L57:U57)</f>
        <v>0</v>
      </c>
      <c r="L57" s="847"/>
      <c r="M57" s="847"/>
      <c r="N57" s="847"/>
      <c r="O57" s="847"/>
      <c r="P57" s="847"/>
      <c r="Q57" s="847"/>
      <c r="R57" s="847"/>
      <c r="S57" s="847"/>
      <c r="T57" s="847"/>
      <c r="U57" s="404"/>
      <c r="V57" s="845"/>
      <c r="AH57" s="79">
        <v>11</v>
      </c>
    </row>
    <row customHeight="1" ht="11.549999999999999">
      <c r="F58" s="250"/>
      <c r="G58" s="342" t="s">
        <v>1380</v>
      </c>
      <c r="H58" s="846">
        <f>SUM(I58:J58)</f>
        <v>0</v>
      </c>
      <c r="I58" s="846">
        <f>SUM(I38,I48)</f>
        <v>0</v>
      </c>
      <c r="J58" s="404"/>
      <c r="K58" s="846">
        <f>SUM(L58:U58)</f>
        <v>0</v>
      </c>
      <c r="L58" s="846">
        <f>SUM(L38,L48)</f>
        <v>0</v>
      </c>
      <c r="M58" s="846">
        <f>SUM(M38,M48)</f>
        <v>0</v>
      </c>
      <c r="N58" s="846">
        <f>SUM(N38,N48)</f>
        <v>0</v>
      </c>
      <c r="O58" s="846">
        <f>SUM(O38,O48)</f>
        <v>0</v>
      </c>
      <c r="P58" s="846">
        <f>SUM(P38,P48)</f>
        <v>0</v>
      </c>
      <c r="Q58" s="846">
        <f>SUM(Q38,Q48)</f>
        <v>0</v>
      </c>
      <c r="R58" s="846">
        <f>SUM(R38,R48)</f>
        <v>0</v>
      </c>
      <c r="S58" s="846">
        <f>SUM(S38,S48)</f>
        <v>0</v>
      </c>
      <c r="T58" s="846">
        <f>SUM(T38,T48)</f>
        <v>0</v>
      </c>
      <c r="U58" s="404"/>
      <c r="V58" s="845"/>
      <c r="AH58" s="79">
        <v>11</v>
      </c>
    </row>
    <row customHeight="1" ht="10.5" hidden="1">
      <c r="A59" s="129" t="s">
        <v>81</v>
      </c>
      <c r="B59" s="129">
        <v>0</v>
      </c>
      <c r="C59" s="129">
        <v>0</v>
      </c>
      <c r="D59" s="100">
        <v>0</v>
      </c>
      <c r="E59" s="79">
        <v>3</v>
      </c>
      <c r="F59" s="79">
        <v>6</v>
      </c>
      <c r="G59" s="79">
        <v>60</v>
      </c>
      <c r="H59" s="79">
        <v>0</v>
      </c>
      <c r="I59" s="79">
        <v>0</v>
      </c>
      <c r="J59" s="79">
        <v>0</v>
      </c>
      <c r="K59" s="79">
        <v>0</v>
      </c>
      <c r="L59" s="79">
        <v>0</v>
      </c>
      <c r="M59" s="79">
        <v>0</v>
      </c>
      <c r="N59" s="79">
        <v>0</v>
      </c>
      <c r="O59" s="79">
        <v>0</v>
      </c>
      <c r="P59" s="79">
        <v>0</v>
      </c>
      <c r="Q59" s="79">
        <v>0</v>
      </c>
      <c r="R59" s="79">
        <v>0</v>
      </c>
      <c r="S59" s="79">
        <v>0</v>
      </c>
      <c r="T59" s="79">
        <v>0</v>
      </c>
      <c r="U59" s="79">
        <v>0</v>
      </c>
      <c r="V59" s="79">
        <v>1</v>
      </c>
      <c r="W59" s="79">
        <v>8</v>
      </c>
      <c r="X59" s="79">
        <v>8</v>
      </c>
      <c r="Y59" s="79">
        <v>8</v>
      </c>
      <c r="Z59" s="79">
        <v>8</v>
      </c>
      <c r="AA59" s="79">
        <v>8</v>
      </c>
      <c r="AB59" s="79">
        <v>8</v>
      </c>
      <c r="AC59" s="79">
        <v>8</v>
      </c>
      <c r="AD59" s="79">
        <v>8</v>
      </c>
      <c r="AE59" s="79">
        <v>8</v>
      </c>
      <c r="AF59" s="79">
        <v>8</v>
      </c>
      <c r="AG59" s="79">
        <v>8</v>
      </c>
      <c r="AH59" s="79">
        <v>10</v>
      </c>
    </row>
  </sheetData>
  <sheetProtection formatColumns="0" formatRows="0" autoFilter="0" sort="0" insertRows="0" insertColumns="1" deleteRows="0" deleteColumns="0"/>
  <mergeCells count="11">
    <mergeCell ref="F5:J5"/>
    <mergeCell ref="F6:J6"/>
    <mergeCell ref="F9:J9"/>
    <mergeCell ref="G14:J14"/>
    <mergeCell ref="G37:J37"/>
    <mergeCell ref="F10:F12"/>
    <mergeCell ref="H10:J10"/>
    <mergeCell ref="H11:J11"/>
    <mergeCell ref="G10:G12"/>
    <mergeCell ref="K10:U10"/>
    <mergeCell ref="K11:U11"/>
  </mergeCells>
  <dataValidations count="1">
    <dataValidation type="decimal" allowBlank="1" showErrorMessage="1" errorTitle="Ошибка" error="Допускается ввод только неотрицательных чисел!" sqref="I29:I31 I33:I35 I40:I43 I45:I47 I50:I53 I55:I57 I16:I27 L16:T16 L17:T17 L18:T18 L19:T19 L20:T20 L21:T21 L22:T22 L23:T23 L24:T24 L25:T25 L26:T26 L27:T27 L29:T29 L30:T30 L31:T31 L33:T33 L34:T34 L35:T35 L40:T40 L41:T41 L42:T42 L43:T43 L45:T45 L46:T46 L47:T47 L50:T50 L51:T51 L52:T52 L53:T53 L55:T55 L56:T56 L57:T5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102E8-A83B-B83E-06B5-0.8512AE7D}" mc:Ignorable="x14ac xr xr2 xr3">
  <sheetPr>
    <tabColor theme="9" tint="-0.25"/>
  </sheetPr>
  <dimension ref="A1:GC28"/>
  <sheetViews>
    <sheetView topLeftCell="A1" showGridLines="0" zoomScale="90" workbookViewId="0">
      <selection activeCell="DE22" sqref="DE22"/>
    </sheetView>
  </sheetViews>
  <sheetFormatPr defaultColWidth="9.140625" customHeight="1" defaultRowHeight="12"/>
  <cols>
    <col min="1" max="4" style="4219" width="4.7109375" hidden="1" customWidth="1"/>
    <col min="5" max="5" style="4219" width="3.00390625" customWidth="1"/>
    <col min="6" max="6" style="4219" width="6.00390625" customWidth="1"/>
    <col min="7" max="7" style="4219" width="18.00390625" customWidth="1"/>
    <col min="8" max="8" style="4219" width="27.00390625" customWidth="1"/>
    <col min="9" max="9" style="4219" width="18.00390625" customWidth="1"/>
    <col min="10" max="14" style="4219" width="0.8515625" hidden="1" customWidth="1"/>
    <col min="15" max="28" style="4219" width="21.7109375" hidden="1" customWidth="1"/>
    <col min="29" max="71" style="4219" width="0.8515625" hidden="1" customWidth="1"/>
    <col min="72" max="79" style="4219" width="21.7109375" hidden="1" customWidth="1"/>
    <col min="80" max="81" style="4219" width="29.140625" hidden="1" customWidth="1"/>
    <col min="82" max="89" style="4219" width="21.7109375" hidden="1" customWidth="1"/>
    <col min="90" max="102" style="4219" width="0.7109375" hidden="1" customWidth="1"/>
    <col min="103" max="114" style="4219" width="21.7109375" customWidth="1"/>
    <col min="115" max="128" style="4219" width="0.7109375" customWidth="1"/>
    <col min="129" max="178" style="4219" width="0.7109375" hidden="1" customWidth="1"/>
    <col min="179" max="179" style="4219" width="0.140625" customWidth="1"/>
    <col min="180" max="184" style="4219" width="8.00390625" customWidth="1"/>
    <col min="185" max="185" style="4219" width="9.140625" hidden="1"/>
  </cols>
  <sheetData>
    <row customHeight="1" ht="12" hidden="1">
      <c r="GC1" s="849" t="s">
        <v>14</v>
      </c>
    </row>
    <row customHeight="1" ht="12" hidden="1">
      <c r="GC2" s="849">
        <v>0</v>
      </c>
    </row>
    <row customHeight="1" ht="12" hidden="1">
      <c r="GC3" s="849">
        <v>0</v>
      </c>
    </row>
    <row customHeight="1" ht="10.5">
      <c r="GC4" s="850">
        <v>10</v>
      </c>
    </row>
    <row customHeight="1" ht="27.299999999999997">
      <c r="E5" s="851"/>
      <c r="F5" s="85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GC5" s="853">
        <v>26</v>
      </c>
    </row>
    <row customHeight="1" ht="18.75">
      <c r="E6" s="338"/>
      <c r="F6" s="384" t="str">
        <f>IF(org=0,"Не определено",org)</f>
        <v>ГУП СК "Ставрополькрайводоканал"</v>
      </c>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5"/>
      <c r="AW6" s="385"/>
      <c r="AX6" s="385"/>
      <c r="AY6" s="385"/>
      <c r="AZ6" s="385"/>
      <c r="BA6" s="385"/>
      <c r="BB6" s="385"/>
      <c r="BC6" s="385"/>
      <c r="BD6" s="385"/>
      <c r="BE6" s="385"/>
      <c r="BF6" s="385"/>
      <c r="BG6" s="385"/>
      <c r="BH6" s="385"/>
      <c r="BI6" s="385"/>
      <c r="BJ6" s="385"/>
      <c r="BK6" s="385"/>
      <c r="BL6" s="385"/>
      <c r="BM6" s="385"/>
      <c r="BN6" s="385"/>
      <c r="BO6" s="385"/>
      <c r="BP6" s="385"/>
      <c r="BQ6" s="385"/>
      <c r="BR6" s="385"/>
      <c r="BS6" s="385"/>
      <c r="GC6" s="854">
        <v>18</v>
      </c>
    </row>
    <row customHeight="1" ht="10.5">
      <c r="GC7" s="855">
        <v>10</v>
      </c>
    </row>
    <row customHeight="1" ht="11.25" hidden="1">
      <c r="O8" s="856" t="s">
        <v>1398</v>
      </c>
      <c r="P8" s="857"/>
      <c r="Q8" s="857"/>
      <c r="R8" s="857"/>
      <c r="S8" s="857"/>
      <c r="T8" s="857"/>
      <c r="U8" s="857"/>
      <c r="V8" s="857"/>
      <c r="W8" s="857"/>
      <c r="X8" s="857"/>
      <c r="Y8" s="857"/>
      <c r="Z8" s="857"/>
      <c r="AA8" s="857"/>
      <c r="AB8" s="857"/>
      <c r="AC8" s="857"/>
      <c r="AD8" s="857"/>
      <c r="AE8" s="857"/>
      <c r="AF8" s="857"/>
      <c r="AG8" s="857"/>
      <c r="AH8" s="857"/>
      <c r="AI8" s="857"/>
      <c r="AJ8" s="857"/>
      <c r="AK8" s="857"/>
      <c r="AL8" s="857"/>
      <c r="AM8" s="857"/>
      <c r="AN8" s="857"/>
      <c r="AO8" s="857"/>
      <c r="AP8" s="857"/>
      <c r="AQ8" s="857"/>
      <c r="AR8" s="857"/>
      <c r="AS8" s="857"/>
      <c r="AT8" s="857"/>
      <c r="AU8" s="857"/>
      <c r="AV8" s="857"/>
      <c r="AW8" s="857"/>
      <c r="AX8" s="857"/>
      <c r="AY8" s="857"/>
      <c r="AZ8" s="857"/>
      <c r="BA8" s="857"/>
      <c r="BB8" s="857"/>
      <c r="BC8" s="857"/>
      <c r="BD8" s="857"/>
      <c r="BE8" s="857"/>
      <c r="BF8" s="857"/>
      <c r="BG8" s="857"/>
      <c r="BH8" s="857"/>
      <c r="BI8" s="857"/>
      <c r="BJ8" s="857"/>
      <c r="BK8" s="857"/>
      <c r="BL8" s="857"/>
      <c r="BM8" s="857"/>
      <c r="BN8" s="857"/>
      <c r="BO8" s="857"/>
      <c r="BP8" s="857"/>
      <c r="BQ8" s="857"/>
      <c r="BR8" s="857"/>
      <c r="BS8" s="858"/>
      <c r="BT8" s="859"/>
      <c r="BU8" s="860"/>
      <c r="BV8" s="860"/>
      <c r="BW8" s="860"/>
      <c r="BX8" s="860"/>
      <c r="BY8" s="860"/>
      <c r="BZ8" s="860"/>
      <c r="CA8" s="860"/>
      <c r="CB8" s="860"/>
      <c r="CC8" s="860"/>
      <c r="CD8" s="860"/>
      <c r="CE8" s="860"/>
      <c r="CF8" s="860"/>
      <c r="CG8" s="860"/>
      <c r="CH8" s="860"/>
      <c r="CI8" s="860"/>
      <c r="CJ8" s="860"/>
      <c r="CK8" s="860"/>
      <c r="CL8" s="860"/>
      <c r="CM8" s="860"/>
      <c r="CN8" s="860"/>
      <c r="CO8" s="860"/>
      <c r="CP8" s="860"/>
      <c r="CQ8" s="860"/>
      <c r="CR8" s="860"/>
      <c r="CS8" s="860"/>
      <c r="CT8" s="860"/>
      <c r="CU8" s="860"/>
      <c r="CV8" s="860"/>
      <c r="CW8" s="860"/>
      <c r="CX8" s="861"/>
      <c r="CY8" s="862"/>
      <c r="CZ8" s="863"/>
      <c r="DA8" s="863"/>
      <c r="DB8" s="863"/>
      <c r="DC8" s="863"/>
      <c r="DD8" s="863"/>
      <c r="DE8" s="863"/>
      <c r="DF8" s="863"/>
      <c r="DG8" s="863"/>
      <c r="DH8" s="863"/>
      <c r="DI8" s="863"/>
      <c r="DJ8" s="863"/>
      <c r="DK8" s="863"/>
      <c r="DL8" s="863"/>
      <c r="DM8" s="863"/>
      <c r="DN8" s="863"/>
      <c r="DO8" s="863"/>
      <c r="DP8" s="863"/>
      <c r="DQ8" s="863"/>
      <c r="DR8" s="863"/>
      <c r="DS8" s="863"/>
      <c r="DT8" s="863"/>
      <c r="DU8" s="863"/>
      <c r="DV8" s="863"/>
      <c r="DW8" s="863"/>
      <c r="DX8" s="864"/>
      <c r="DY8" s="865" t="s">
        <v>1399</v>
      </c>
      <c r="DZ8" s="866"/>
      <c r="EA8" s="866"/>
      <c r="EB8" s="866"/>
      <c r="EC8" s="866"/>
      <c r="ED8" s="866"/>
      <c r="EE8" s="866"/>
      <c r="EF8" s="866"/>
      <c r="EG8" s="866"/>
      <c r="EH8" s="866"/>
      <c r="EI8" s="866"/>
      <c r="EJ8" s="866"/>
      <c r="EK8" s="866"/>
      <c r="EL8" s="866"/>
      <c r="EM8" s="866"/>
      <c r="EN8" s="866"/>
      <c r="EO8" s="866"/>
      <c r="EP8" s="866"/>
      <c r="EQ8" s="866"/>
      <c r="ER8" s="866"/>
      <c r="ES8" s="866"/>
      <c r="ET8" s="866"/>
      <c r="EU8" s="866"/>
      <c r="EV8" s="866"/>
      <c r="EW8" s="866"/>
      <c r="EX8" s="866"/>
      <c r="EY8" s="866"/>
      <c r="EZ8" s="866"/>
      <c r="FA8" s="866"/>
      <c r="FB8" s="866"/>
      <c r="FC8" s="866"/>
      <c r="FD8" s="866"/>
      <c r="FE8" s="866"/>
      <c r="FF8" s="866"/>
      <c r="FG8" s="866"/>
      <c r="FH8" s="866"/>
      <c r="FI8" s="866"/>
      <c r="FJ8" s="866"/>
      <c r="FK8" s="866"/>
      <c r="FL8" s="866"/>
      <c r="FM8" s="866"/>
      <c r="FN8" s="866"/>
      <c r="FO8" s="866"/>
      <c r="FP8" s="866"/>
      <c r="FQ8" s="866"/>
      <c r="FR8" s="866"/>
      <c r="FS8" s="866"/>
      <c r="FT8" s="866"/>
      <c r="FU8" s="866"/>
      <c r="FV8" s="866"/>
      <c r="FW8" s="867"/>
      <c r="GC8" s="855">
        <v>0</v>
      </c>
    </row>
    <row customHeight="1" ht="11.25" hidden="1">
      <c r="FW9" s="868"/>
      <c r="GC9" s="855">
        <v>0</v>
      </c>
    </row>
    <row customHeight="1" ht="11.549999999999999">
      <c r="F10" s="825" t="s">
        <v>378</v>
      </c>
      <c r="G10" s="869"/>
      <c r="H10" s="869"/>
      <c r="I10" s="869"/>
      <c r="J10" s="869"/>
      <c r="K10" s="869"/>
      <c r="L10" s="869"/>
      <c r="M10" s="869"/>
      <c r="N10" s="869"/>
      <c r="O10" s="869"/>
      <c r="P10" s="869"/>
      <c r="Q10" s="869"/>
      <c r="R10" s="869"/>
      <c r="S10" s="869"/>
      <c r="T10" s="869"/>
      <c r="U10" s="869"/>
      <c r="V10" s="869"/>
      <c r="W10" s="869"/>
      <c r="X10" s="869"/>
      <c r="Y10" s="869"/>
      <c r="Z10" s="869"/>
      <c r="AA10" s="869"/>
      <c r="AB10" s="869"/>
      <c r="AC10" s="869"/>
      <c r="AD10" s="869"/>
      <c r="AE10" s="869"/>
      <c r="AF10" s="869"/>
      <c r="AG10" s="869"/>
      <c r="AH10" s="869"/>
      <c r="AI10" s="869"/>
      <c r="AJ10" s="869"/>
      <c r="AK10" s="869"/>
      <c r="AL10" s="869"/>
      <c r="AM10" s="869"/>
      <c r="AN10" s="869"/>
      <c r="AO10" s="869"/>
      <c r="AP10" s="869"/>
      <c r="AQ10" s="869"/>
      <c r="AR10" s="869"/>
      <c r="AS10" s="869"/>
      <c r="AT10" s="869"/>
      <c r="AU10" s="869"/>
      <c r="AV10" s="869"/>
      <c r="AW10" s="869"/>
      <c r="AX10" s="869"/>
      <c r="AY10" s="869"/>
      <c r="AZ10" s="869"/>
      <c r="BA10" s="869"/>
      <c r="BB10" s="869"/>
      <c r="BC10" s="869"/>
      <c r="BD10" s="869"/>
      <c r="BE10" s="869"/>
      <c r="BF10" s="869"/>
      <c r="BG10" s="869"/>
      <c r="BH10" s="869"/>
      <c r="BI10" s="869"/>
      <c r="BJ10" s="869"/>
      <c r="BK10" s="869"/>
      <c r="BL10" s="869"/>
      <c r="BM10" s="869"/>
      <c r="BN10" s="869"/>
      <c r="BO10" s="869"/>
      <c r="BP10" s="869"/>
      <c r="BQ10" s="869"/>
      <c r="BR10" s="869"/>
      <c r="BS10" s="869"/>
      <c r="BT10" s="869"/>
      <c r="BU10" s="869"/>
      <c r="BV10" s="869"/>
      <c r="BW10" s="869"/>
      <c r="BX10" s="869"/>
      <c r="BY10" s="869"/>
      <c r="BZ10" s="869"/>
      <c r="CA10" s="869"/>
      <c r="CB10" s="869"/>
      <c r="CC10" s="869"/>
      <c r="CD10" s="869"/>
      <c r="CE10" s="869"/>
      <c r="CF10" s="869"/>
      <c r="CG10" s="869"/>
      <c r="CH10" s="869"/>
      <c r="CI10" s="869"/>
      <c r="CJ10" s="869"/>
      <c r="CK10" s="869"/>
      <c r="CL10" s="869"/>
      <c r="CM10" s="869"/>
      <c r="CN10" s="869"/>
      <c r="CO10" s="869"/>
      <c r="CP10" s="869"/>
      <c r="CQ10" s="869"/>
      <c r="CR10" s="869"/>
      <c r="CS10" s="869"/>
      <c r="CT10" s="869"/>
      <c r="CU10" s="869"/>
      <c r="CV10" s="869"/>
      <c r="CW10" s="869"/>
      <c r="CX10" s="869"/>
      <c r="CY10" s="869"/>
      <c r="CZ10" s="869"/>
      <c r="DA10" s="869"/>
      <c r="DB10" s="869"/>
      <c r="DC10" s="869"/>
      <c r="DD10" s="869"/>
      <c r="DE10" s="869"/>
      <c r="DF10" s="869"/>
      <c r="DG10" s="869"/>
      <c r="DH10" s="869"/>
      <c r="DI10" s="869"/>
      <c r="DJ10" s="869"/>
      <c r="DK10" s="869"/>
      <c r="DL10" s="869"/>
      <c r="DM10" s="869"/>
      <c r="DN10" s="869"/>
      <c r="DO10" s="869"/>
      <c r="DP10" s="869"/>
      <c r="DQ10" s="869"/>
      <c r="DR10" s="869"/>
      <c r="DS10" s="869"/>
      <c r="DT10" s="869"/>
      <c r="DU10" s="869"/>
      <c r="DV10" s="869"/>
      <c r="DW10" s="869"/>
      <c r="DX10" s="869"/>
      <c r="DY10" s="869"/>
      <c r="DZ10" s="869"/>
      <c r="EA10" s="869"/>
      <c r="EB10" s="869"/>
      <c r="EC10" s="869"/>
      <c r="ED10" s="869"/>
      <c r="EE10" s="869"/>
      <c r="EF10" s="869"/>
      <c r="EG10" s="869"/>
      <c r="EH10" s="869"/>
      <c r="EI10" s="869"/>
      <c r="EJ10" s="869"/>
      <c r="EK10" s="869"/>
      <c r="EL10" s="869"/>
      <c r="EM10" s="869"/>
      <c r="EN10" s="869"/>
      <c r="EO10" s="869"/>
      <c r="EP10" s="869"/>
      <c r="EQ10" s="869"/>
      <c r="ER10" s="869"/>
      <c r="ES10" s="869"/>
      <c r="ET10" s="869"/>
      <c r="EU10" s="869"/>
      <c r="EV10" s="869"/>
      <c r="EW10" s="869"/>
      <c r="EX10" s="869"/>
      <c r="EY10" s="869"/>
      <c r="EZ10" s="869"/>
      <c r="FA10" s="869"/>
      <c r="FB10" s="869"/>
      <c r="FC10" s="869"/>
      <c r="FD10" s="869"/>
      <c r="FE10" s="869"/>
      <c r="FF10" s="869"/>
      <c r="FG10" s="869"/>
      <c r="FH10" s="869"/>
      <c r="FI10" s="869"/>
      <c r="FJ10" s="869"/>
      <c r="FK10" s="869"/>
      <c r="FL10" s="869"/>
      <c r="FM10" s="869"/>
      <c r="FN10" s="869"/>
      <c r="FO10" s="869"/>
      <c r="FP10" s="869"/>
      <c r="FQ10" s="869"/>
      <c r="FR10" s="869"/>
      <c r="FS10" s="869"/>
      <c r="FT10" s="869"/>
      <c r="FU10" s="869"/>
      <c r="FV10" s="221"/>
      <c r="FW10" s="868"/>
      <c r="GC10" s="855">
        <v>11</v>
      </c>
    </row>
    <row customHeight="1" ht="12.75">
      <c r="E11" s="870"/>
      <c r="F11" s="324" t="s">
        <v>87</v>
      </c>
      <c r="G11" s="324" t="s">
        <v>1400</v>
      </c>
      <c r="H11" s="324" t="s">
        <v>1401</v>
      </c>
      <c r="I11" s="324" t="s">
        <v>1402</v>
      </c>
      <c r="J11" s="871"/>
      <c r="K11" s="871"/>
      <c r="L11" s="871"/>
      <c r="M11" s="871"/>
      <c r="N11" s="871"/>
      <c r="O11" s="326" t="s">
        <v>1403</v>
      </c>
      <c r="P11" s="326"/>
      <c r="Q11" s="326"/>
      <c r="R11" s="326"/>
      <c r="S11" s="326"/>
      <c r="T11" s="326"/>
      <c r="U11" s="326"/>
      <c r="V11" s="326"/>
      <c r="W11" s="326"/>
      <c r="X11" s="326"/>
      <c r="Y11" s="326"/>
      <c r="Z11" s="326"/>
      <c r="AA11" s="326"/>
      <c r="AB11" s="326"/>
      <c r="AC11" s="872"/>
      <c r="AD11" s="872"/>
      <c r="AE11" s="872"/>
      <c r="AF11" s="872"/>
      <c r="AG11" s="872"/>
      <c r="AH11" s="872"/>
      <c r="AI11" s="872"/>
      <c r="AJ11" s="872"/>
      <c r="AK11" s="872"/>
      <c r="AL11" s="872"/>
      <c r="AM11" s="872"/>
      <c r="AN11" s="872"/>
      <c r="AO11" s="872"/>
      <c r="AP11" s="872"/>
      <c r="AQ11" s="872"/>
      <c r="AR11" s="872"/>
      <c r="AS11" s="872"/>
      <c r="AT11" s="872"/>
      <c r="AU11" s="872"/>
      <c r="AV11" s="872"/>
      <c r="AW11" s="872"/>
      <c r="AX11" s="872"/>
      <c r="AY11" s="872"/>
      <c r="AZ11" s="872"/>
      <c r="BA11" s="872"/>
      <c r="BB11" s="872"/>
      <c r="BC11" s="872"/>
      <c r="BD11" s="872"/>
      <c r="BE11" s="872"/>
      <c r="BF11" s="872"/>
      <c r="BG11" s="872"/>
      <c r="BH11" s="872"/>
      <c r="BI11" s="872"/>
      <c r="BJ11" s="872"/>
      <c r="BK11" s="872"/>
      <c r="BL11" s="872"/>
      <c r="BM11" s="872"/>
      <c r="BN11" s="872"/>
      <c r="BO11" s="872"/>
      <c r="BP11" s="872"/>
      <c r="BQ11" s="872"/>
      <c r="BR11" s="872"/>
      <c r="BS11" s="873"/>
      <c r="BT11" s="756" t="s">
        <v>1403</v>
      </c>
      <c r="BU11" s="757"/>
      <c r="BV11" s="757"/>
      <c r="BW11" s="757"/>
      <c r="BX11" s="757"/>
      <c r="BY11" s="757"/>
      <c r="BZ11" s="757"/>
      <c r="CA11" s="757"/>
      <c r="CB11" s="757"/>
      <c r="CC11" s="757"/>
      <c r="CD11" s="757"/>
      <c r="CE11" s="757"/>
      <c r="CF11" s="757"/>
      <c r="CG11" s="757"/>
      <c r="CH11" s="757"/>
      <c r="CI11" s="757"/>
      <c r="CJ11" s="757"/>
      <c r="CK11" s="874"/>
      <c r="CL11" s="875"/>
      <c r="CM11" s="872"/>
      <c r="CN11" s="872"/>
      <c r="CO11" s="872"/>
      <c r="CP11" s="872"/>
      <c r="CQ11" s="872"/>
      <c r="CR11" s="872"/>
      <c r="CS11" s="872"/>
      <c r="CT11" s="872"/>
      <c r="CU11" s="872"/>
      <c r="CV11" s="872"/>
      <c r="CW11" s="872"/>
      <c r="CX11" s="873"/>
      <c r="CY11" s="756" t="s">
        <v>1403</v>
      </c>
      <c r="CZ11" s="757"/>
      <c r="DA11" s="757"/>
      <c r="DB11" s="757"/>
      <c r="DC11" s="757"/>
      <c r="DD11" s="757"/>
      <c r="DE11" s="757"/>
      <c r="DF11" s="757"/>
      <c r="DG11" s="757"/>
      <c r="DH11" s="757"/>
      <c r="DI11" s="757"/>
      <c r="DJ11" s="874"/>
      <c r="DK11" s="875"/>
      <c r="DL11" s="872"/>
      <c r="DM11" s="872"/>
      <c r="DN11" s="872"/>
      <c r="DO11" s="872"/>
      <c r="DP11" s="872"/>
      <c r="DQ11" s="872"/>
      <c r="DR11" s="872"/>
      <c r="DS11" s="872"/>
      <c r="DT11" s="872"/>
      <c r="DU11" s="872"/>
      <c r="DV11" s="872"/>
      <c r="DW11" s="872"/>
      <c r="DX11" s="872"/>
      <c r="DY11" s="872"/>
      <c r="DZ11" s="872"/>
      <c r="EA11" s="872"/>
      <c r="EB11" s="872"/>
      <c r="EC11" s="872"/>
      <c r="ED11" s="872"/>
      <c r="EE11" s="872"/>
      <c r="EF11" s="872"/>
      <c r="EG11" s="872"/>
      <c r="EH11" s="872"/>
      <c r="EI11" s="872"/>
      <c r="EJ11" s="872"/>
      <c r="EK11" s="872"/>
      <c r="EL11" s="872"/>
      <c r="EM11" s="872"/>
      <c r="EN11" s="872"/>
      <c r="EO11" s="872"/>
      <c r="EP11" s="872"/>
      <c r="EQ11" s="872"/>
      <c r="ER11" s="872"/>
      <c r="ES11" s="872"/>
      <c r="ET11" s="872"/>
      <c r="EU11" s="872"/>
      <c r="EV11" s="872"/>
      <c r="EW11" s="872"/>
      <c r="EX11" s="872"/>
      <c r="EY11" s="872"/>
      <c r="EZ11" s="872"/>
      <c r="FA11" s="872"/>
      <c r="FB11" s="872"/>
      <c r="FC11" s="872"/>
      <c r="FD11" s="872"/>
      <c r="FE11" s="872"/>
      <c r="FF11" s="872"/>
      <c r="FG11" s="872"/>
      <c r="FH11" s="872"/>
      <c r="FI11" s="872"/>
      <c r="FJ11" s="872"/>
      <c r="FK11" s="872"/>
      <c r="FL11" s="872"/>
      <c r="FM11" s="872"/>
      <c r="FN11" s="872"/>
      <c r="FO11" s="872"/>
      <c r="FP11" s="872"/>
      <c r="FQ11" s="872"/>
      <c r="FR11" s="872"/>
      <c r="FS11" s="872"/>
      <c r="FT11" s="872"/>
      <c r="FU11" s="872"/>
      <c r="FV11" s="872"/>
      <c r="FW11" s="868"/>
      <c r="GC11" s="850">
        <v>12</v>
      </c>
    </row>
    <row customHeight="1" ht="12.75">
      <c r="E12" s="870"/>
      <c r="F12" s="324"/>
      <c r="G12" s="324"/>
      <c r="H12" s="324"/>
      <c r="I12" s="324"/>
      <c r="J12" s="871"/>
      <c r="K12" s="871"/>
      <c r="L12" s="871"/>
      <c r="M12" s="871"/>
      <c r="N12" s="871"/>
      <c r="O12" s="326" t="s">
        <v>1404</v>
      </c>
      <c r="P12" s="326"/>
      <c r="Q12" s="326"/>
      <c r="R12" s="326"/>
      <c r="S12" s="326" t="s">
        <v>1405</v>
      </c>
      <c r="T12" s="326"/>
      <c r="U12" s="326"/>
      <c r="V12" s="326"/>
      <c r="W12" s="326"/>
      <c r="X12" s="326"/>
      <c r="Y12" s="326"/>
      <c r="Z12" s="326"/>
      <c r="AA12" s="326"/>
      <c r="AB12" s="326"/>
      <c r="AC12" s="872"/>
      <c r="AD12" s="872"/>
      <c r="AE12" s="872"/>
      <c r="AF12" s="872"/>
      <c r="AG12" s="872"/>
      <c r="AH12" s="872"/>
      <c r="AI12" s="872"/>
      <c r="AJ12" s="872"/>
      <c r="AK12" s="872"/>
      <c r="AL12" s="872"/>
      <c r="AM12" s="872"/>
      <c r="AN12" s="872"/>
      <c r="AO12" s="872"/>
      <c r="AP12" s="872"/>
      <c r="AQ12" s="872"/>
      <c r="AR12" s="872"/>
      <c r="AS12" s="872"/>
      <c r="AT12" s="872"/>
      <c r="AU12" s="872"/>
      <c r="AV12" s="872"/>
      <c r="AW12" s="872"/>
      <c r="AX12" s="872"/>
      <c r="AY12" s="872"/>
      <c r="AZ12" s="872"/>
      <c r="BA12" s="872"/>
      <c r="BB12" s="872"/>
      <c r="BC12" s="872"/>
      <c r="BD12" s="872"/>
      <c r="BE12" s="872"/>
      <c r="BF12" s="872"/>
      <c r="BG12" s="872"/>
      <c r="BH12" s="872"/>
      <c r="BI12" s="872"/>
      <c r="BJ12" s="872"/>
      <c r="BK12" s="872"/>
      <c r="BL12" s="872"/>
      <c r="BM12" s="872"/>
      <c r="BN12" s="872"/>
      <c r="BO12" s="872"/>
      <c r="BP12" s="872"/>
      <c r="BQ12" s="872"/>
      <c r="BR12" s="872"/>
      <c r="BS12" s="873"/>
      <c r="BT12" s="756" t="s">
        <v>1406</v>
      </c>
      <c r="BU12" s="757"/>
      <c r="BV12" s="757"/>
      <c r="BW12" s="874"/>
      <c r="BX12" s="756" t="s">
        <v>1407</v>
      </c>
      <c r="BY12" s="757"/>
      <c r="BZ12" s="757"/>
      <c r="CA12" s="874"/>
      <c r="CB12" s="756" t="s">
        <v>1408</v>
      </c>
      <c r="CC12" s="874"/>
      <c r="CD12" s="756" t="s">
        <v>1409</v>
      </c>
      <c r="CE12" s="757"/>
      <c r="CF12" s="757"/>
      <c r="CG12" s="757"/>
      <c r="CH12" s="757"/>
      <c r="CI12" s="757"/>
      <c r="CJ12" s="757"/>
      <c r="CK12" s="874"/>
      <c r="CL12" s="875"/>
      <c r="CM12" s="872"/>
      <c r="CN12" s="872"/>
      <c r="CO12" s="872"/>
      <c r="CP12" s="872"/>
      <c r="CQ12" s="872"/>
      <c r="CR12" s="872"/>
      <c r="CS12" s="872"/>
      <c r="CT12" s="872"/>
      <c r="CU12" s="872"/>
      <c r="CV12" s="872"/>
      <c r="CW12" s="872"/>
      <c r="CX12" s="873"/>
      <c r="CY12" s="756" t="s">
        <v>1410</v>
      </c>
      <c r="CZ12" s="757"/>
      <c r="DA12" s="757"/>
      <c r="DB12" s="757"/>
      <c r="DC12" s="757"/>
      <c r="DD12" s="874"/>
      <c r="DE12" s="756" t="s">
        <v>1411</v>
      </c>
      <c r="DF12" s="874"/>
      <c r="DG12" s="756" t="s">
        <v>1409</v>
      </c>
      <c r="DH12" s="757"/>
      <c r="DI12" s="757"/>
      <c r="DJ12" s="874"/>
      <c r="DK12" s="875"/>
      <c r="DL12" s="872"/>
      <c r="DM12" s="872"/>
      <c r="DN12" s="872"/>
      <c r="DO12" s="872"/>
      <c r="DP12" s="872"/>
      <c r="DQ12" s="872"/>
      <c r="DR12" s="872"/>
      <c r="DS12" s="872"/>
      <c r="DT12" s="872"/>
      <c r="DU12" s="872"/>
      <c r="DV12" s="872"/>
      <c r="DW12" s="872"/>
      <c r="DX12" s="872"/>
      <c r="DY12" s="872"/>
      <c r="DZ12" s="872"/>
      <c r="EA12" s="872"/>
      <c r="EB12" s="872"/>
      <c r="EC12" s="872"/>
      <c r="ED12" s="872"/>
      <c r="EE12" s="872"/>
      <c r="EF12" s="872"/>
      <c r="EG12" s="872"/>
      <c r="EH12" s="872"/>
      <c r="EI12" s="872"/>
      <c r="EJ12" s="872"/>
      <c r="EK12" s="872"/>
      <c r="EL12" s="872"/>
      <c r="EM12" s="872"/>
      <c r="EN12" s="872"/>
      <c r="EO12" s="872"/>
      <c r="EP12" s="872"/>
      <c r="EQ12" s="872"/>
      <c r="ER12" s="872"/>
      <c r="ES12" s="872"/>
      <c r="ET12" s="872"/>
      <c r="EU12" s="872"/>
      <c r="EV12" s="872"/>
      <c r="EW12" s="872"/>
      <c r="EX12" s="872"/>
      <c r="EY12" s="872"/>
      <c r="EZ12" s="872"/>
      <c r="FA12" s="872"/>
      <c r="FB12" s="872"/>
      <c r="FC12" s="872"/>
      <c r="FD12" s="872"/>
      <c r="FE12" s="872"/>
      <c r="FF12" s="872"/>
      <c r="FG12" s="872"/>
      <c r="FH12" s="872"/>
      <c r="FI12" s="872"/>
      <c r="FJ12" s="872"/>
      <c r="FK12" s="872"/>
      <c r="FL12" s="872"/>
      <c r="FM12" s="872"/>
      <c r="FN12" s="872"/>
      <c r="FO12" s="872"/>
      <c r="FP12" s="872"/>
      <c r="FQ12" s="872"/>
      <c r="FR12" s="872"/>
      <c r="FS12" s="872"/>
      <c r="FT12" s="872"/>
      <c r="FU12" s="872"/>
      <c r="FV12" s="872"/>
      <c r="FW12" s="868"/>
      <c r="GC12" s="850">
        <v>12</v>
      </c>
    </row>
    <row customHeight="1" ht="37.8">
      <c r="E13" s="870"/>
      <c r="F13" s="324"/>
      <c r="G13" s="324"/>
      <c r="H13" s="324"/>
      <c r="I13" s="324"/>
      <c r="J13" s="871"/>
      <c r="K13" s="871"/>
      <c r="L13" s="871"/>
      <c r="M13" s="871"/>
      <c r="N13" s="871"/>
      <c r="O13" s="326" t="s">
        <v>1412</v>
      </c>
      <c r="P13" s="326"/>
      <c r="Q13" s="326"/>
      <c r="R13" s="326"/>
      <c r="S13" s="609" t="s">
        <v>1413</v>
      </c>
      <c r="T13" s="758"/>
      <c r="U13" s="152" t="s">
        <v>1414</v>
      </c>
      <c r="V13" s="152"/>
      <c r="W13" s="152"/>
      <c r="X13" s="152"/>
      <c r="Y13" s="152" t="s">
        <v>1415</v>
      </c>
      <c r="Z13" s="152"/>
      <c r="AA13" s="152"/>
      <c r="AB13" s="152"/>
      <c r="AC13" s="872"/>
      <c r="AD13" s="872"/>
      <c r="AE13" s="872"/>
      <c r="AF13" s="872"/>
      <c r="AG13" s="872"/>
      <c r="AH13" s="872"/>
      <c r="AI13" s="872"/>
      <c r="AJ13" s="872"/>
      <c r="AK13" s="872"/>
      <c r="AL13" s="872"/>
      <c r="AM13" s="872"/>
      <c r="AN13" s="872"/>
      <c r="AO13" s="872"/>
      <c r="AP13" s="872"/>
      <c r="AQ13" s="872"/>
      <c r="AR13" s="872"/>
      <c r="AS13" s="872"/>
      <c r="AT13" s="872"/>
      <c r="AU13" s="872"/>
      <c r="AV13" s="872"/>
      <c r="AW13" s="872"/>
      <c r="AX13" s="872"/>
      <c r="AY13" s="872"/>
      <c r="AZ13" s="872"/>
      <c r="BA13" s="872"/>
      <c r="BB13" s="872"/>
      <c r="BC13" s="872"/>
      <c r="BD13" s="872"/>
      <c r="BE13" s="872"/>
      <c r="BF13" s="872"/>
      <c r="BG13" s="872"/>
      <c r="BH13" s="872"/>
      <c r="BI13" s="872"/>
      <c r="BJ13" s="872"/>
      <c r="BK13" s="872"/>
      <c r="BL13" s="872"/>
      <c r="BM13" s="872"/>
      <c r="BN13" s="872"/>
      <c r="BO13" s="872"/>
      <c r="BP13" s="872"/>
      <c r="BQ13" s="872"/>
      <c r="BR13" s="872"/>
      <c r="BS13" s="873"/>
      <c r="BT13" s="609" t="s">
        <v>1416</v>
      </c>
      <c r="BU13" s="758"/>
      <c r="BV13" s="609" t="s">
        <v>1417</v>
      </c>
      <c r="BW13" s="758"/>
      <c r="BX13" s="609" t="s">
        <v>1418</v>
      </c>
      <c r="BY13" s="758"/>
      <c r="BZ13" s="609" t="s">
        <v>1419</v>
      </c>
      <c r="CA13" s="758"/>
      <c r="CB13" s="609" t="s">
        <v>1420</v>
      </c>
      <c r="CC13" s="758"/>
      <c r="CD13" s="609" t="s">
        <v>1421</v>
      </c>
      <c r="CE13" s="758"/>
      <c r="CF13" s="609" t="s">
        <v>1422</v>
      </c>
      <c r="CG13" s="758"/>
      <c r="CH13" s="756" t="s">
        <v>1423</v>
      </c>
      <c r="CI13" s="757"/>
      <c r="CJ13" s="757"/>
      <c r="CK13" s="874"/>
      <c r="CL13" s="875"/>
      <c r="CM13" s="872"/>
      <c r="CN13" s="872"/>
      <c r="CO13" s="872"/>
      <c r="CP13" s="872"/>
      <c r="CQ13" s="872"/>
      <c r="CR13" s="872"/>
      <c r="CS13" s="872"/>
      <c r="CT13" s="872"/>
      <c r="CU13" s="872"/>
      <c r="CV13" s="872"/>
      <c r="CW13" s="872"/>
      <c r="CX13" s="873"/>
      <c r="CY13" s="609" t="s">
        <v>1424</v>
      </c>
      <c r="CZ13" s="758"/>
      <c r="DA13" s="609" t="s">
        <v>1425</v>
      </c>
      <c r="DB13" s="758"/>
      <c r="DC13" s="609" t="s">
        <v>1426</v>
      </c>
      <c r="DD13" s="758"/>
      <c r="DE13" s="609" t="s">
        <v>1427</v>
      </c>
      <c r="DF13" s="758"/>
      <c r="DG13" s="756" t="s">
        <v>1428</v>
      </c>
      <c r="DH13" s="757"/>
      <c r="DI13" s="757"/>
      <c r="DJ13" s="874"/>
      <c r="DK13" s="875"/>
      <c r="DL13" s="872"/>
      <c r="DM13" s="872"/>
      <c r="DN13" s="872"/>
      <c r="DO13" s="872"/>
      <c r="DP13" s="872"/>
      <c r="DQ13" s="872"/>
      <c r="DR13" s="872"/>
      <c r="DS13" s="872"/>
      <c r="DT13" s="872"/>
      <c r="DU13" s="872"/>
      <c r="DV13" s="872"/>
      <c r="DW13" s="872"/>
      <c r="DX13" s="872"/>
      <c r="DY13" s="872"/>
      <c r="DZ13" s="872"/>
      <c r="EA13" s="872"/>
      <c r="EB13" s="872"/>
      <c r="EC13" s="872"/>
      <c r="ED13" s="872"/>
      <c r="EE13" s="872"/>
      <c r="EF13" s="872"/>
      <c r="EG13" s="872"/>
      <c r="EH13" s="872"/>
      <c r="EI13" s="872"/>
      <c r="EJ13" s="872"/>
      <c r="EK13" s="872"/>
      <c r="EL13" s="872"/>
      <c r="EM13" s="872"/>
      <c r="EN13" s="872"/>
      <c r="EO13" s="872"/>
      <c r="EP13" s="872"/>
      <c r="EQ13" s="872"/>
      <c r="ER13" s="872"/>
      <c r="ES13" s="872"/>
      <c r="ET13" s="872"/>
      <c r="EU13" s="872"/>
      <c r="EV13" s="872"/>
      <c r="EW13" s="872"/>
      <c r="EX13" s="872"/>
      <c r="EY13" s="872"/>
      <c r="EZ13" s="872"/>
      <c r="FA13" s="872"/>
      <c r="FB13" s="872"/>
      <c r="FC13" s="872"/>
      <c r="FD13" s="872"/>
      <c r="FE13" s="872"/>
      <c r="FF13" s="872"/>
      <c r="FG13" s="872"/>
      <c r="FH13" s="872"/>
      <c r="FI13" s="872"/>
      <c r="FJ13" s="872"/>
      <c r="FK13" s="872"/>
      <c r="FL13" s="872"/>
      <c r="FM13" s="872"/>
      <c r="FN13" s="872"/>
      <c r="FO13" s="872"/>
      <c r="FP13" s="872"/>
      <c r="FQ13" s="872"/>
      <c r="FR13" s="872"/>
      <c r="FS13" s="872"/>
      <c r="FT13" s="872"/>
      <c r="FU13" s="872"/>
      <c r="FV13" s="872"/>
      <c r="FW13" s="868"/>
      <c r="GC13" s="850">
        <v>36</v>
      </c>
    </row>
    <row customHeight="1" ht="37.8">
      <c r="E14" s="870"/>
      <c r="F14" s="324"/>
      <c r="G14" s="324"/>
      <c r="H14" s="324"/>
      <c r="I14" s="324"/>
      <c r="J14" s="871"/>
      <c r="K14" s="871"/>
      <c r="L14" s="871"/>
      <c r="M14" s="871"/>
      <c r="N14" s="871"/>
      <c r="O14" s="609" t="s">
        <v>1429</v>
      </c>
      <c r="P14" s="758"/>
      <c r="Q14" s="609" t="s">
        <v>1430</v>
      </c>
      <c r="R14" s="758"/>
      <c r="S14" s="612"/>
      <c r="T14" s="339"/>
      <c r="U14" s="609" t="s">
        <v>950</v>
      </c>
      <c r="V14" s="758"/>
      <c r="W14" s="609" t="s">
        <v>953</v>
      </c>
      <c r="X14" s="758"/>
      <c r="Y14" s="609" t="s">
        <v>950</v>
      </c>
      <c r="Z14" s="758"/>
      <c r="AA14" s="609" t="s">
        <v>960</v>
      </c>
      <c r="AB14" s="758"/>
      <c r="AC14" s="872"/>
      <c r="AD14" s="872"/>
      <c r="AE14" s="872"/>
      <c r="AF14" s="872"/>
      <c r="AG14" s="872"/>
      <c r="AH14" s="872"/>
      <c r="AI14" s="872"/>
      <c r="AJ14" s="872"/>
      <c r="AK14" s="872"/>
      <c r="AL14" s="872"/>
      <c r="AM14" s="872"/>
      <c r="AN14" s="872"/>
      <c r="AO14" s="872"/>
      <c r="AP14" s="872"/>
      <c r="AQ14" s="872"/>
      <c r="AR14" s="872"/>
      <c r="AS14" s="872"/>
      <c r="AT14" s="872"/>
      <c r="AU14" s="872"/>
      <c r="AV14" s="872"/>
      <c r="AW14" s="872"/>
      <c r="AX14" s="872"/>
      <c r="AY14" s="872"/>
      <c r="AZ14" s="872"/>
      <c r="BA14" s="872"/>
      <c r="BB14" s="872"/>
      <c r="BC14" s="872"/>
      <c r="BD14" s="872"/>
      <c r="BE14" s="872"/>
      <c r="BF14" s="872"/>
      <c r="BG14" s="872"/>
      <c r="BH14" s="872"/>
      <c r="BI14" s="872"/>
      <c r="BJ14" s="872"/>
      <c r="BK14" s="872"/>
      <c r="BL14" s="872"/>
      <c r="BM14" s="872"/>
      <c r="BN14" s="872"/>
      <c r="BO14" s="872"/>
      <c r="BP14" s="872"/>
      <c r="BQ14" s="872"/>
      <c r="BR14" s="872"/>
      <c r="BS14" s="873"/>
      <c r="BT14" s="612"/>
      <c r="BU14" s="339"/>
      <c r="BV14" s="612"/>
      <c r="BW14" s="339"/>
      <c r="BX14" s="612"/>
      <c r="BY14" s="339"/>
      <c r="BZ14" s="612"/>
      <c r="CA14" s="339"/>
      <c r="CB14" s="612"/>
      <c r="CC14" s="339"/>
      <c r="CD14" s="612"/>
      <c r="CE14" s="339"/>
      <c r="CF14" s="612"/>
      <c r="CG14" s="339"/>
      <c r="CH14" s="609" t="s">
        <v>1431</v>
      </c>
      <c r="CI14" s="758"/>
      <c r="CJ14" s="609" t="s">
        <v>1432</v>
      </c>
      <c r="CK14" s="758"/>
      <c r="CL14" s="875"/>
      <c r="CM14" s="872"/>
      <c r="CN14" s="872"/>
      <c r="CO14" s="872"/>
      <c r="CP14" s="872"/>
      <c r="CQ14" s="872"/>
      <c r="CR14" s="872"/>
      <c r="CS14" s="872"/>
      <c r="CT14" s="872"/>
      <c r="CU14" s="872"/>
      <c r="CV14" s="872"/>
      <c r="CW14" s="872"/>
      <c r="CX14" s="873"/>
      <c r="CY14" s="612"/>
      <c r="CZ14" s="339"/>
      <c r="DA14" s="612"/>
      <c r="DB14" s="339"/>
      <c r="DC14" s="612"/>
      <c r="DD14" s="339"/>
      <c r="DE14" s="612"/>
      <c r="DF14" s="339"/>
      <c r="DG14" s="609" t="s">
        <v>1433</v>
      </c>
      <c r="DH14" s="758"/>
      <c r="DI14" s="609" t="s">
        <v>1434</v>
      </c>
      <c r="DJ14" s="758"/>
      <c r="DK14" s="875"/>
      <c r="DL14" s="872"/>
      <c r="DM14" s="872"/>
      <c r="DN14" s="872"/>
      <c r="DO14" s="872"/>
      <c r="DP14" s="872"/>
      <c r="DQ14" s="872"/>
      <c r="DR14" s="872"/>
      <c r="DS14" s="872"/>
      <c r="DT14" s="872"/>
      <c r="DU14" s="872"/>
      <c r="DV14" s="872"/>
      <c r="DW14" s="872"/>
      <c r="DX14" s="872"/>
      <c r="DY14" s="872"/>
      <c r="DZ14" s="872"/>
      <c r="EA14" s="872"/>
      <c r="EB14" s="872"/>
      <c r="EC14" s="872"/>
      <c r="ED14" s="872"/>
      <c r="EE14" s="872"/>
      <c r="EF14" s="872"/>
      <c r="EG14" s="872"/>
      <c r="EH14" s="872"/>
      <c r="EI14" s="872"/>
      <c r="EJ14" s="872"/>
      <c r="EK14" s="872"/>
      <c r="EL14" s="872"/>
      <c r="EM14" s="872"/>
      <c r="EN14" s="872"/>
      <c r="EO14" s="872"/>
      <c r="EP14" s="872"/>
      <c r="EQ14" s="872"/>
      <c r="ER14" s="872"/>
      <c r="ES14" s="872"/>
      <c r="ET14" s="872"/>
      <c r="EU14" s="872"/>
      <c r="EV14" s="872"/>
      <c r="EW14" s="872"/>
      <c r="EX14" s="872"/>
      <c r="EY14" s="872"/>
      <c r="EZ14" s="872"/>
      <c r="FA14" s="872"/>
      <c r="FB14" s="872"/>
      <c r="FC14" s="872"/>
      <c r="FD14" s="872"/>
      <c r="FE14" s="872"/>
      <c r="FF14" s="872"/>
      <c r="FG14" s="872"/>
      <c r="FH14" s="872"/>
      <c r="FI14" s="872"/>
      <c r="FJ14" s="872"/>
      <c r="FK14" s="872"/>
      <c r="FL14" s="872"/>
      <c r="FM14" s="872"/>
      <c r="FN14" s="872"/>
      <c r="FO14" s="872"/>
      <c r="FP14" s="872"/>
      <c r="FQ14" s="872"/>
      <c r="FR14" s="872"/>
      <c r="FS14" s="872"/>
      <c r="FT14" s="872"/>
      <c r="FU14" s="872"/>
      <c r="FV14" s="872"/>
      <c r="FW14" s="868"/>
      <c r="GC14" s="850">
        <v>36</v>
      </c>
    </row>
    <row customHeight="1" ht="37.8">
      <c r="E15" s="870"/>
      <c r="F15" s="324"/>
      <c r="G15" s="324"/>
      <c r="H15" s="324"/>
      <c r="I15" s="324"/>
      <c r="J15" s="871"/>
      <c r="K15" s="871"/>
      <c r="L15" s="871"/>
      <c r="M15" s="871"/>
      <c r="N15" s="871"/>
      <c r="O15" s="618"/>
      <c r="P15" s="642"/>
      <c r="Q15" s="618"/>
      <c r="R15" s="642"/>
      <c r="S15" s="618"/>
      <c r="T15" s="642"/>
      <c r="U15" s="618"/>
      <c r="V15" s="642"/>
      <c r="W15" s="618"/>
      <c r="X15" s="642"/>
      <c r="Y15" s="618"/>
      <c r="Z15" s="642"/>
      <c r="AA15" s="618"/>
      <c r="AB15" s="642"/>
      <c r="AC15" s="872"/>
      <c r="AD15" s="872"/>
      <c r="AE15" s="872"/>
      <c r="AF15" s="872"/>
      <c r="AG15" s="872"/>
      <c r="AH15" s="872"/>
      <c r="AI15" s="872"/>
      <c r="AJ15" s="872"/>
      <c r="AK15" s="872"/>
      <c r="AL15" s="872"/>
      <c r="AM15" s="872"/>
      <c r="AN15" s="872"/>
      <c r="AO15" s="872"/>
      <c r="AP15" s="872"/>
      <c r="AQ15" s="872"/>
      <c r="AR15" s="872"/>
      <c r="AS15" s="872"/>
      <c r="AT15" s="872"/>
      <c r="AU15" s="872"/>
      <c r="AV15" s="872"/>
      <c r="AW15" s="872"/>
      <c r="AX15" s="872"/>
      <c r="AY15" s="872"/>
      <c r="AZ15" s="872"/>
      <c r="BA15" s="872"/>
      <c r="BB15" s="872"/>
      <c r="BC15" s="872"/>
      <c r="BD15" s="872"/>
      <c r="BE15" s="872"/>
      <c r="BF15" s="872"/>
      <c r="BG15" s="872"/>
      <c r="BH15" s="872"/>
      <c r="BI15" s="872"/>
      <c r="BJ15" s="872"/>
      <c r="BK15" s="872"/>
      <c r="BL15" s="872"/>
      <c r="BM15" s="872"/>
      <c r="BN15" s="872"/>
      <c r="BO15" s="872"/>
      <c r="BP15" s="872"/>
      <c r="BQ15" s="872"/>
      <c r="BR15" s="872"/>
      <c r="BS15" s="873"/>
      <c r="BT15" s="618"/>
      <c r="BU15" s="642"/>
      <c r="BV15" s="618"/>
      <c r="BW15" s="642"/>
      <c r="BX15" s="618"/>
      <c r="BY15" s="642"/>
      <c r="BZ15" s="618"/>
      <c r="CA15" s="642"/>
      <c r="CB15" s="618"/>
      <c r="CC15" s="642"/>
      <c r="CD15" s="618"/>
      <c r="CE15" s="642"/>
      <c r="CF15" s="618"/>
      <c r="CG15" s="642"/>
      <c r="CH15" s="618"/>
      <c r="CI15" s="642"/>
      <c r="CJ15" s="618"/>
      <c r="CK15" s="642"/>
      <c r="CL15" s="875"/>
      <c r="CM15" s="872"/>
      <c r="CN15" s="872"/>
      <c r="CO15" s="872"/>
      <c r="CP15" s="872"/>
      <c r="CQ15" s="872"/>
      <c r="CR15" s="872"/>
      <c r="CS15" s="872"/>
      <c r="CT15" s="872"/>
      <c r="CU15" s="872"/>
      <c r="CV15" s="872"/>
      <c r="CW15" s="872"/>
      <c r="CX15" s="873"/>
      <c r="CY15" s="618"/>
      <c r="CZ15" s="642"/>
      <c r="DA15" s="618"/>
      <c r="DB15" s="642"/>
      <c r="DC15" s="618"/>
      <c r="DD15" s="642"/>
      <c r="DE15" s="618"/>
      <c r="DF15" s="642"/>
      <c r="DG15" s="618"/>
      <c r="DH15" s="642"/>
      <c r="DI15" s="618"/>
      <c r="DJ15" s="642"/>
      <c r="DK15" s="875"/>
      <c r="DL15" s="872"/>
      <c r="DM15" s="872"/>
      <c r="DN15" s="872"/>
      <c r="DO15" s="872"/>
      <c r="DP15" s="872"/>
      <c r="DQ15" s="872"/>
      <c r="DR15" s="872"/>
      <c r="DS15" s="872"/>
      <c r="DT15" s="872"/>
      <c r="DU15" s="872"/>
      <c r="DV15" s="872"/>
      <c r="DW15" s="872"/>
      <c r="DX15" s="872"/>
      <c r="DY15" s="872"/>
      <c r="DZ15" s="872"/>
      <c r="EA15" s="872"/>
      <c r="EB15" s="872"/>
      <c r="EC15" s="872"/>
      <c r="ED15" s="872"/>
      <c r="EE15" s="872"/>
      <c r="EF15" s="872"/>
      <c r="EG15" s="872"/>
      <c r="EH15" s="872"/>
      <c r="EI15" s="872"/>
      <c r="EJ15" s="872"/>
      <c r="EK15" s="872"/>
      <c r="EL15" s="872"/>
      <c r="EM15" s="872"/>
      <c r="EN15" s="872"/>
      <c r="EO15" s="872"/>
      <c r="EP15" s="872"/>
      <c r="EQ15" s="872"/>
      <c r="ER15" s="872"/>
      <c r="ES15" s="872"/>
      <c r="ET15" s="872"/>
      <c r="EU15" s="872"/>
      <c r="EV15" s="872"/>
      <c r="EW15" s="872"/>
      <c r="EX15" s="872"/>
      <c r="EY15" s="872"/>
      <c r="EZ15" s="872"/>
      <c r="FA15" s="872"/>
      <c r="FB15" s="872"/>
      <c r="FC15" s="872"/>
      <c r="FD15" s="872"/>
      <c r="FE15" s="872"/>
      <c r="FF15" s="872"/>
      <c r="FG15" s="872"/>
      <c r="FH15" s="872"/>
      <c r="FI15" s="872"/>
      <c r="FJ15" s="872"/>
      <c r="FK15" s="872"/>
      <c r="FL15" s="872"/>
      <c r="FM15" s="872"/>
      <c r="FN15" s="872"/>
      <c r="FO15" s="872"/>
      <c r="FP15" s="872"/>
      <c r="FQ15" s="872"/>
      <c r="FR15" s="872"/>
      <c r="FS15" s="872"/>
      <c r="FT15" s="872"/>
      <c r="FU15" s="872"/>
      <c r="FV15" s="872"/>
      <c r="FW15" s="868"/>
      <c r="GC15" s="850">
        <v>36</v>
      </c>
    </row>
    <row customHeight="1" ht="12.75">
      <c r="E16" s="870"/>
      <c r="F16" s="324"/>
      <c r="G16" s="324"/>
      <c r="H16" s="324"/>
      <c r="I16" s="324"/>
      <c r="J16" s="871"/>
      <c r="K16" s="871"/>
      <c r="L16" s="871"/>
      <c r="M16" s="871"/>
      <c r="N16" s="871"/>
      <c r="O16" s="756" t="s">
        <v>940</v>
      </c>
      <c r="P16" s="874"/>
      <c r="Q16" s="756" t="s">
        <v>942</v>
      </c>
      <c r="R16" s="874"/>
      <c r="S16" s="756" t="s">
        <v>946</v>
      </c>
      <c r="T16" s="874"/>
      <c r="U16" s="756" t="s">
        <v>951</v>
      </c>
      <c r="V16" s="874"/>
      <c r="W16" s="756" t="s">
        <v>954</v>
      </c>
      <c r="X16" s="874"/>
      <c r="Y16" s="756" t="s">
        <v>958</v>
      </c>
      <c r="Z16" s="874"/>
      <c r="AA16" s="756" t="s">
        <v>961</v>
      </c>
      <c r="AB16" s="874"/>
      <c r="AC16" s="872"/>
      <c r="AD16" s="872"/>
      <c r="AE16" s="872"/>
      <c r="AF16" s="872"/>
      <c r="AG16" s="872"/>
      <c r="AH16" s="872"/>
      <c r="AI16" s="872"/>
      <c r="AJ16" s="872"/>
      <c r="AK16" s="872"/>
      <c r="AL16" s="872"/>
      <c r="AM16" s="872"/>
      <c r="AN16" s="872"/>
      <c r="AO16" s="872"/>
      <c r="AP16" s="872"/>
      <c r="AQ16" s="872"/>
      <c r="AR16" s="872"/>
      <c r="AS16" s="872"/>
      <c r="AT16" s="872"/>
      <c r="AU16" s="872"/>
      <c r="AV16" s="872"/>
      <c r="AW16" s="872"/>
      <c r="AX16" s="872"/>
      <c r="AY16" s="872"/>
      <c r="AZ16" s="872"/>
      <c r="BA16" s="872"/>
      <c r="BB16" s="872"/>
      <c r="BC16" s="872"/>
      <c r="BD16" s="872"/>
      <c r="BE16" s="872"/>
      <c r="BF16" s="872"/>
      <c r="BG16" s="872"/>
      <c r="BH16" s="872"/>
      <c r="BI16" s="872"/>
      <c r="BJ16" s="872"/>
      <c r="BK16" s="872"/>
      <c r="BL16" s="872"/>
      <c r="BM16" s="872"/>
      <c r="BN16" s="872"/>
      <c r="BO16" s="872"/>
      <c r="BP16" s="872"/>
      <c r="BQ16" s="872"/>
      <c r="BR16" s="872"/>
      <c r="BS16" s="873"/>
      <c r="BT16" s="756" t="s">
        <v>636</v>
      </c>
      <c r="BU16" s="874"/>
      <c r="BV16" s="756" t="s">
        <v>636</v>
      </c>
      <c r="BW16" s="874"/>
      <c r="BX16" s="756" t="s">
        <v>636</v>
      </c>
      <c r="BY16" s="874"/>
      <c r="BZ16" s="756" t="s">
        <v>636</v>
      </c>
      <c r="CA16" s="874"/>
      <c r="CB16" s="756" t="s">
        <v>1435</v>
      </c>
      <c r="CC16" s="874"/>
      <c r="CD16" s="756" t="s">
        <v>636</v>
      </c>
      <c r="CE16" s="874"/>
      <c r="CF16" s="756" t="s">
        <v>1436</v>
      </c>
      <c r="CG16" s="874"/>
      <c r="CH16" s="756" t="s">
        <v>1437</v>
      </c>
      <c r="CI16" s="874"/>
      <c r="CJ16" s="756" t="s">
        <v>1437</v>
      </c>
      <c r="CK16" s="874"/>
      <c r="CL16" s="875"/>
      <c r="CM16" s="872"/>
      <c r="CN16" s="872"/>
      <c r="CO16" s="872"/>
      <c r="CP16" s="872"/>
      <c r="CQ16" s="872"/>
      <c r="CR16" s="872"/>
      <c r="CS16" s="872"/>
      <c r="CT16" s="872"/>
      <c r="CU16" s="872"/>
      <c r="CV16" s="872"/>
      <c r="CW16" s="872"/>
      <c r="CX16" s="873"/>
      <c r="CY16" s="609" t="s">
        <v>636</v>
      </c>
      <c r="CZ16" s="758"/>
      <c r="DA16" s="609" t="s">
        <v>636</v>
      </c>
      <c r="DB16" s="758"/>
      <c r="DC16" s="609" t="s">
        <v>636</v>
      </c>
      <c r="DD16" s="758"/>
      <c r="DE16" s="756" t="s">
        <v>1435</v>
      </c>
      <c r="DF16" s="874"/>
      <c r="DG16" s="756" t="s">
        <v>1438</v>
      </c>
      <c r="DH16" s="874"/>
      <c r="DI16" s="756" t="s">
        <v>1438</v>
      </c>
      <c r="DJ16" s="874"/>
      <c r="DK16" s="875"/>
      <c r="DL16" s="872"/>
      <c r="DM16" s="872"/>
      <c r="DN16" s="872"/>
      <c r="DO16" s="872"/>
      <c r="DP16" s="872"/>
      <c r="DQ16" s="872"/>
      <c r="DR16" s="872"/>
      <c r="DS16" s="872"/>
      <c r="DT16" s="872"/>
      <c r="DU16" s="872"/>
      <c r="DV16" s="872"/>
      <c r="DW16" s="872"/>
      <c r="DX16" s="872"/>
      <c r="DY16" s="872"/>
      <c r="DZ16" s="872"/>
      <c r="EA16" s="872"/>
      <c r="EB16" s="872"/>
      <c r="EC16" s="872"/>
      <c r="ED16" s="872"/>
      <c r="EE16" s="872"/>
      <c r="EF16" s="872"/>
      <c r="EG16" s="872"/>
      <c r="EH16" s="872"/>
      <c r="EI16" s="872"/>
      <c r="EJ16" s="872"/>
      <c r="EK16" s="872"/>
      <c r="EL16" s="872"/>
      <c r="EM16" s="872"/>
      <c r="EN16" s="872"/>
      <c r="EO16" s="872"/>
      <c r="EP16" s="872"/>
      <c r="EQ16" s="872"/>
      <c r="ER16" s="872"/>
      <c r="ES16" s="872"/>
      <c r="ET16" s="872"/>
      <c r="EU16" s="872"/>
      <c r="EV16" s="872"/>
      <c r="EW16" s="872"/>
      <c r="EX16" s="872"/>
      <c r="EY16" s="872"/>
      <c r="EZ16" s="872"/>
      <c r="FA16" s="872"/>
      <c r="FB16" s="872"/>
      <c r="FC16" s="872"/>
      <c r="FD16" s="872"/>
      <c r="FE16" s="872"/>
      <c r="FF16" s="872"/>
      <c r="FG16" s="872"/>
      <c r="FH16" s="872"/>
      <c r="FI16" s="872"/>
      <c r="FJ16" s="872"/>
      <c r="FK16" s="872"/>
      <c r="FL16" s="872"/>
      <c r="FM16" s="872"/>
      <c r="FN16" s="872"/>
      <c r="FO16" s="872"/>
      <c r="FP16" s="872"/>
      <c r="FQ16" s="872"/>
      <c r="FR16" s="872"/>
      <c r="FS16" s="872"/>
      <c r="FT16" s="872"/>
      <c r="FU16" s="872"/>
      <c r="FV16" s="872"/>
      <c r="FW16" s="868"/>
      <c r="GC16" s="850">
        <v>12</v>
      </c>
    </row>
    <row customHeight="1" ht="15.75">
      <c r="E17" s="870"/>
      <c r="F17" s="324"/>
      <c r="G17" s="324"/>
      <c r="H17" s="324"/>
      <c r="I17" s="324"/>
      <c r="J17" s="871"/>
      <c r="K17" s="871"/>
      <c r="L17" s="871"/>
      <c r="M17" s="871"/>
      <c r="N17" s="871"/>
      <c r="O17" s="326" t="s">
        <v>1439</v>
      </c>
      <c r="P17" s="326" t="s">
        <v>1440</v>
      </c>
      <c r="Q17" s="326" t="s">
        <v>1439</v>
      </c>
      <c r="R17" s="326" t="s">
        <v>1440</v>
      </c>
      <c r="S17" s="326" t="s">
        <v>1439</v>
      </c>
      <c r="T17" s="326" t="s">
        <v>1440</v>
      </c>
      <c r="U17" s="326" t="s">
        <v>1439</v>
      </c>
      <c r="V17" s="326" t="s">
        <v>1440</v>
      </c>
      <c r="W17" s="326" t="s">
        <v>1439</v>
      </c>
      <c r="X17" s="326" t="s">
        <v>1440</v>
      </c>
      <c r="Y17" s="326" t="s">
        <v>1439</v>
      </c>
      <c r="Z17" s="326" t="s">
        <v>1440</v>
      </c>
      <c r="AA17" s="326" t="s">
        <v>1439</v>
      </c>
      <c r="AB17" s="326" t="s">
        <v>1440</v>
      </c>
      <c r="AC17" s="872"/>
      <c r="AD17" s="872"/>
      <c r="AE17" s="872"/>
      <c r="AF17" s="872"/>
      <c r="AG17" s="872"/>
      <c r="AH17" s="872"/>
      <c r="AI17" s="872"/>
      <c r="AJ17" s="872"/>
      <c r="AK17" s="872"/>
      <c r="AL17" s="872"/>
      <c r="AM17" s="872"/>
      <c r="AN17" s="872"/>
      <c r="AO17" s="872"/>
      <c r="AP17" s="872"/>
      <c r="AQ17" s="872"/>
      <c r="AR17" s="872"/>
      <c r="AS17" s="872"/>
      <c r="AT17" s="872"/>
      <c r="AU17" s="872"/>
      <c r="AV17" s="872"/>
      <c r="AW17" s="872"/>
      <c r="AX17" s="872"/>
      <c r="AY17" s="872"/>
      <c r="AZ17" s="872"/>
      <c r="BA17" s="872"/>
      <c r="BB17" s="872"/>
      <c r="BC17" s="872"/>
      <c r="BD17" s="872"/>
      <c r="BE17" s="872"/>
      <c r="BF17" s="872"/>
      <c r="BG17" s="872"/>
      <c r="BH17" s="872"/>
      <c r="BI17" s="872"/>
      <c r="BJ17" s="872"/>
      <c r="BK17" s="872"/>
      <c r="BL17" s="872"/>
      <c r="BM17" s="872"/>
      <c r="BN17" s="872"/>
      <c r="BO17" s="872"/>
      <c r="BP17" s="872"/>
      <c r="BQ17" s="872"/>
      <c r="BR17" s="872"/>
      <c r="BS17" s="873"/>
      <c r="BT17" s="326" t="s">
        <v>1439</v>
      </c>
      <c r="BU17" s="326" t="s">
        <v>1440</v>
      </c>
      <c r="BV17" s="326" t="s">
        <v>1439</v>
      </c>
      <c r="BW17" s="326" t="s">
        <v>1440</v>
      </c>
      <c r="BX17" s="326" t="s">
        <v>1439</v>
      </c>
      <c r="BY17" s="326" t="s">
        <v>1440</v>
      </c>
      <c r="BZ17" s="326" t="s">
        <v>1439</v>
      </c>
      <c r="CA17" s="326" t="s">
        <v>1440</v>
      </c>
      <c r="CB17" s="326" t="s">
        <v>1439</v>
      </c>
      <c r="CC17" s="326" t="s">
        <v>1440</v>
      </c>
      <c r="CD17" s="326" t="s">
        <v>1439</v>
      </c>
      <c r="CE17" s="326" t="s">
        <v>1440</v>
      </c>
      <c r="CF17" s="326" t="s">
        <v>1439</v>
      </c>
      <c r="CG17" s="326" t="s">
        <v>1440</v>
      </c>
      <c r="CH17" s="326" t="s">
        <v>1439</v>
      </c>
      <c r="CI17" s="326" t="s">
        <v>1440</v>
      </c>
      <c r="CJ17" s="326" t="s">
        <v>1439</v>
      </c>
      <c r="CK17" s="326" t="s">
        <v>1440</v>
      </c>
      <c r="CL17" s="875"/>
      <c r="CM17" s="872"/>
      <c r="CN17" s="872"/>
      <c r="CO17" s="872"/>
      <c r="CP17" s="872"/>
      <c r="CQ17" s="872"/>
      <c r="CR17" s="872"/>
      <c r="CS17" s="872"/>
      <c r="CT17" s="872"/>
      <c r="CU17" s="872"/>
      <c r="CV17" s="872"/>
      <c r="CW17" s="872"/>
      <c r="CX17" s="873"/>
      <c r="CY17" s="326" t="s">
        <v>1439</v>
      </c>
      <c r="CZ17" s="326" t="s">
        <v>1440</v>
      </c>
      <c r="DA17" s="326" t="s">
        <v>1439</v>
      </c>
      <c r="DB17" s="326" t="s">
        <v>1440</v>
      </c>
      <c r="DC17" s="326" t="s">
        <v>1439</v>
      </c>
      <c r="DD17" s="326" t="s">
        <v>1440</v>
      </c>
      <c r="DE17" s="326" t="s">
        <v>1439</v>
      </c>
      <c r="DF17" s="326" t="s">
        <v>1440</v>
      </c>
      <c r="DG17" s="326" t="s">
        <v>1439</v>
      </c>
      <c r="DH17" s="326" t="s">
        <v>1440</v>
      </c>
      <c r="DI17" s="326" t="s">
        <v>1439</v>
      </c>
      <c r="DJ17" s="326" t="s">
        <v>1440</v>
      </c>
      <c r="DK17" s="875"/>
      <c r="DL17" s="872"/>
      <c r="DM17" s="872"/>
      <c r="DN17" s="872"/>
      <c r="DO17" s="872"/>
      <c r="DP17" s="872"/>
      <c r="DQ17" s="872"/>
      <c r="DR17" s="872"/>
      <c r="DS17" s="872"/>
      <c r="DT17" s="872"/>
      <c r="DU17" s="872"/>
      <c r="DV17" s="872"/>
      <c r="DW17" s="872"/>
      <c r="DX17" s="872"/>
      <c r="DY17" s="872"/>
      <c r="DZ17" s="872"/>
      <c r="EA17" s="872"/>
      <c r="EB17" s="872"/>
      <c r="EC17" s="872"/>
      <c r="ED17" s="872"/>
      <c r="EE17" s="872"/>
      <c r="EF17" s="872"/>
      <c r="EG17" s="872"/>
      <c r="EH17" s="872"/>
      <c r="EI17" s="872"/>
      <c r="EJ17" s="872"/>
      <c r="EK17" s="872"/>
      <c r="EL17" s="872"/>
      <c r="EM17" s="872"/>
      <c r="EN17" s="872"/>
      <c r="EO17" s="872"/>
      <c r="EP17" s="872"/>
      <c r="EQ17" s="872"/>
      <c r="ER17" s="872"/>
      <c r="ES17" s="872"/>
      <c r="ET17" s="872"/>
      <c r="EU17" s="872"/>
      <c r="EV17" s="872"/>
      <c r="EW17" s="872"/>
      <c r="EX17" s="872"/>
      <c r="EY17" s="872"/>
      <c r="EZ17" s="872"/>
      <c r="FA17" s="872"/>
      <c r="FB17" s="872"/>
      <c r="FC17" s="872"/>
      <c r="FD17" s="872"/>
      <c r="FE17" s="872"/>
      <c r="FF17" s="872"/>
      <c r="FG17" s="872"/>
      <c r="FH17" s="872"/>
      <c r="FI17" s="872"/>
      <c r="FJ17" s="872"/>
      <c r="FK17" s="872"/>
      <c r="FL17" s="872"/>
      <c r="FM17" s="872"/>
      <c r="FN17" s="872"/>
      <c r="FO17" s="872"/>
      <c r="FP17" s="872"/>
      <c r="FQ17" s="872"/>
      <c r="FR17" s="872"/>
      <c r="FS17" s="872"/>
      <c r="FT17" s="872"/>
      <c r="FU17" s="872"/>
      <c r="FV17" s="872"/>
      <c r="FW17" s="876"/>
      <c r="GC17" s="850">
        <v>15</v>
      </c>
    </row>
    <row customHeight="1" ht="12" hidden="1">
      <c r="E18" s="877"/>
      <c r="F18" s="878"/>
      <c r="G18" s="878"/>
      <c r="H18" s="878"/>
      <c r="I18" s="878"/>
      <c r="J18" s="879"/>
      <c r="K18" s="879"/>
      <c r="L18" s="879"/>
      <c r="M18" s="879"/>
      <c r="N18" s="879"/>
      <c r="O18" s="878"/>
      <c r="P18" s="878"/>
      <c r="Q18" s="878"/>
      <c r="R18" s="878"/>
      <c r="S18" s="878"/>
      <c r="T18" s="878"/>
      <c r="U18" s="880"/>
      <c r="V18" s="880"/>
      <c r="W18" s="880"/>
      <c r="X18" s="880"/>
      <c r="Y18" s="880"/>
      <c r="Z18" s="880"/>
      <c r="AA18" s="880"/>
      <c r="AB18" s="878"/>
      <c r="AC18" s="879"/>
      <c r="AD18" s="879"/>
      <c r="AE18" s="879"/>
      <c r="AF18" s="879"/>
      <c r="AG18" s="879"/>
      <c r="AH18" s="879"/>
      <c r="AI18" s="879"/>
      <c r="AJ18" s="879"/>
      <c r="AK18" s="879"/>
      <c r="AL18" s="879"/>
      <c r="AM18" s="879"/>
      <c r="AN18" s="879"/>
      <c r="AO18" s="879"/>
      <c r="AP18" s="879"/>
      <c r="AQ18" s="879"/>
      <c r="AR18" s="879"/>
      <c r="AS18" s="879"/>
      <c r="AT18" s="879"/>
      <c r="AU18" s="879"/>
      <c r="AV18" s="879"/>
      <c r="AW18" s="879"/>
      <c r="AX18" s="879"/>
      <c r="AY18" s="879"/>
      <c r="AZ18" s="879"/>
      <c r="BA18" s="879"/>
      <c r="BB18" s="879"/>
      <c r="BC18" s="879"/>
      <c r="BD18" s="879"/>
      <c r="BE18" s="879"/>
      <c r="BF18" s="879"/>
      <c r="BG18" s="879"/>
      <c r="BH18" s="879"/>
      <c r="BI18" s="879"/>
      <c r="BJ18" s="879"/>
      <c r="BK18" s="879"/>
      <c r="BL18" s="879"/>
      <c r="BM18" s="879"/>
      <c r="BN18" s="879"/>
      <c r="BO18" s="879"/>
      <c r="BP18" s="879"/>
      <c r="BQ18" s="879"/>
      <c r="BR18" s="879"/>
      <c r="BS18" s="879"/>
      <c r="BT18" s="881"/>
      <c r="BU18" s="881"/>
      <c r="BV18" s="881"/>
      <c r="BW18" s="881"/>
      <c r="BX18" s="881"/>
      <c r="BY18" s="881"/>
      <c r="BZ18" s="881"/>
      <c r="CA18" s="881"/>
      <c r="CB18" s="881"/>
      <c r="CC18" s="881"/>
      <c r="CD18" s="881"/>
      <c r="CE18" s="881"/>
      <c r="CF18" s="881"/>
      <c r="CG18" s="881"/>
      <c r="CH18" s="881"/>
      <c r="CI18" s="881"/>
      <c r="CJ18" s="881"/>
      <c r="CK18" s="881"/>
      <c r="CL18" s="879"/>
      <c r="CM18" s="879"/>
      <c r="CN18" s="879"/>
      <c r="CO18" s="879"/>
      <c r="CP18" s="879"/>
      <c r="CQ18" s="879"/>
      <c r="CR18" s="879"/>
      <c r="CS18" s="879"/>
      <c r="CT18" s="879"/>
      <c r="CU18" s="879"/>
      <c r="CV18" s="879"/>
      <c r="CW18" s="879"/>
      <c r="CX18" s="879"/>
      <c r="CY18" s="881"/>
      <c r="CZ18" s="881"/>
      <c r="DA18" s="881"/>
      <c r="DB18" s="881"/>
      <c r="DC18" s="881"/>
      <c r="DD18" s="881"/>
      <c r="DE18" s="881"/>
      <c r="DF18" s="881"/>
      <c r="DG18" s="881"/>
      <c r="DH18" s="881"/>
      <c r="DI18" s="881"/>
      <c r="DJ18" s="881"/>
      <c r="DK18" s="879"/>
      <c r="DL18" s="879"/>
      <c r="DM18" s="879"/>
      <c r="DN18" s="879"/>
      <c r="DO18" s="879"/>
      <c r="DP18" s="879"/>
      <c r="DQ18" s="879"/>
      <c r="DR18" s="879"/>
      <c r="DS18" s="879"/>
      <c r="DT18" s="879"/>
      <c r="DU18" s="879"/>
      <c r="DV18" s="879"/>
      <c r="DW18" s="879"/>
      <c r="DX18" s="879"/>
      <c r="DY18" s="879"/>
      <c r="DZ18" s="879"/>
      <c r="EA18" s="879"/>
      <c r="EB18" s="879"/>
      <c r="EC18" s="879"/>
      <c r="ED18" s="879"/>
      <c r="EE18" s="879"/>
      <c r="EF18" s="879"/>
      <c r="EG18" s="879"/>
      <c r="EH18" s="879"/>
      <c r="EI18" s="879"/>
      <c r="EJ18" s="879"/>
      <c r="EK18" s="879"/>
      <c r="EL18" s="879"/>
      <c r="EM18" s="879"/>
      <c r="EN18" s="879"/>
      <c r="EO18" s="879"/>
      <c r="EP18" s="879"/>
      <c r="EQ18" s="879"/>
      <c r="ER18" s="879"/>
      <c r="ES18" s="879"/>
      <c r="ET18" s="879"/>
      <c r="EU18" s="879"/>
      <c r="EV18" s="879"/>
      <c r="EW18" s="879"/>
      <c r="EX18" s="879"/>
      <c r="EY18" s="879"/>
      <c r="EZ18" s="879"/>
      <c r="FA18" s="879"/>
      <c r="FB18" s="879"/>
      <c r="FC18" s="879"/>
      <c r="FD18" s="879"/>
      <c r="FE18" s="879"/>
      <c r="FF18" s="879"/>
      <c r="FG18" s="879"/>
      <c r="FH18" s="879"/>
      <c r="FI18" s="879"/>
      <c r="FJ18" s="879"/>
      <c r="FK18" s="879"/>
      <c r="FL18" s="879"/>
      <c r="FM18" s="879"/>
      <c r="FN18" s="879"/>
      <c r="FO18" s="879"/>
      <c r="FP18" s="879"/>
      <c r="FQ18" s="879"/>
      <c r="FR18" s="879"/>
      <c r="FS18" s="879"/>
      <c r="FT18" s="879"/>
      <c r="FU18" s="879"/>
      <c r="FV18" s="879"/>
      <c r="FW18" s="878"/>
      <c r="GC18" s="849">
        <v>0</v>
      </c>
    </row>
    <row customHeight="1" ht="11.25" hidden="1">
      <c r="E19" s="877"/>
      <c r="F19" s="878"/>
      <c r="G19" s="878"/>
      <c r="H19" s="878"/>
      <c r="I19" s="878"/>
      <c r="J19" s="878"/>
      <c r="K19" s="878"/>
      <c r="L19" s="878"/>
      <c r="M19" s="878"/>
      <c r="N19" s="878"/>
      <c r="O19" s="878"/>
      <c r="P19" s="878"/>
      <c r="Q19" s="878"/>
      <c r="R19" s="878"/>
      <c r="S19" s="878"/>
      <c r="T19" s="878"/>
      <c r="U19" s="880"/>
      <c r="V19" s="880"/>
      <c r="W19" s="880"/>
      <c r="X19" s="880"/>
      <c r="Y19" s="880"/>
      <c r="Z19" s="880"/>
      <c r="AA19" s="880"/>
      <c r="AB19" s="878"/>
      <c r="AC19" s="878"/>
      <c r="AD19" s="878"/>
      <c r="AE19" s="878"/>
      <c r="AF19" s="878"/>
      <c r="AG19" s="878"/>
      <c r="AH19" s="878"/>
      <c r="AI19" s="878"/>
      <c r="AJ19" s="878"/>
      <c r="AK19" s="878"/>
      <c r="AL19" s="878"/>
      <c r="AM19" s="878"/>
      <c r="AN19" s="878"/>
      <c r="AO19" s="878"/>
      <c r="AP19" s="878"/>
      <c r="AQ19" s="878"/>
      <c r="AR19" s="878"/>
      <c r="AS19" s="878"/>
      <c r="AT19" s="878"/>
      <c r="AU19" s="878"/>
      <c r="AV19" s="878"/>
      <c r="AW19" s="878"/>
      <c r="AX19" s="878"/>
      <c r="AY19" s="878"/>
      <c r="AZ19" s="878"/>
      <c r="BA19" s="878"/>
      <c r="BB19" s="878"/>
      <c r="BC19" s="878"/>
      <c r="BD19" s="878"/>
      <c r="BE19" s="878"/>
      <c r="BF19" s="878"/>
      <c r="BG19" s="878"/>
      <c r="BH19" s="878"/>
      <c r="BI19" s="878"/>
      <c r="BJ19" s="878"/>
      <c r="BK19" s="878"/>
      <c r="BL19" s="878"/>
      <c r="BM19" s="878"/>
      <c r="BN19" s="878"/>
      <c r="BO19" s="878"/>
      <c r="BP19" s="878"/>
      <c r="BQ19" s="878"/>
      <c r="BR19" s="878"/>
      <c r="BS19" s="878"/>
      <c r="BT19" s="878"/>
      <c r="BU19" s="878"/>
      <c r="BV19" s="878"/>
      <c r="BW19" s="878"/>
      <c r="BX19" s="878"/>
      <c r="BY19" s="878"/>
      <c r="BZ19" s="878"/>
      <c r="CA19" s="878"/>
      <c r="CB19" s="878"/>
      <c r="CC19" s="878"/>
      <c r="CD19" s="878"/>
      <c r="CE19" s="878"/>
      <c r="CF19" s="878"/>
      <c r="CG19" s="878"/>
      <c r="CH19" s="878"/>
      <c r="CI19" s="878"/>
      <c r="CJ19" s="878"/>
      <c r="CK19" s="878"/>
      <c r="CL19" s="878"/>
      <c r="CM19" s="878"/>
      <c r="CN19" s="878"/>
      <c r="CO19" s="878"/>
      <c r="CP19" s="878"/>
      <c r="CQ19" s="878"/>
      <c r="CR19" s="878"/>
      <c r="CS19" s="878"/>
      <c r="CT19" s="878"/>
      <c r="CU19" s="878"/>
      <c r="CV19" s="878"/>
      <c r="CW19" s="878"/>
      <c r="CX19" s="878"/>
      <c r="CY19" s="878"/>
      <c r="CZ19" s="878"/>
      <c r="DA19" s="878"/>
      <c r="DB19" s="878"/>
      <c r="DC19" s="878"/>
      <c r="DD19" s="878"/>
      <c r="DE19" s="878"/>
      <c r="DF19" s="878"/>
      <c r="DG19" s="878"/>
      <c r="DH19" s="878"/>
      <c r="DI19" s="878"/>
      <c r="DJ19" s="878"/>
      <c r="DK19" s="878"/>
      <c r="DL19" s="878"/>
      <c r="DM19" s="878"/>
      <c r="DN19" s="878"/>
      <c r="DO19" s="878"/>
      <c r="DP19" s="878"/>
      <c r="DQ19" s="878"/>
      <c r="DR19" s="878"/>
      <c r="DS19" s="878"/>
      <c r="DT19" s="878"/>
      <c r="DU19" s="878"/>
      <c r="DV19" s="878"/>
      <c r="DW19" s="878"/>
      <c r="DX19" s="878"/>
      <c r="DY19" s="878"/>
      <c r="DZ19" s="878"/>
      <c r="EA19" s="878"/>
      <c r="EB19" s="878"/>
      <c r="EC19" s="878"/>
      <c r="ED19" s="878"/>
      <c r="EE19" s="878"/>
      <c r="EF19" s="878"/>
      <c r="EG19" s="878"/>
      <c r="EH19" s="878"/>
      <c r="EI19" s="878"/>
      <c r="EJ19" s="878"/>
      <c r="EK19" s="878"/>
      <c r="EL19" s="878"/>
      <c r="EM19" s="878"/>
      <c r="EN19" s="878"/>
      <c r="EO19" s="878"/>
      <c r="EP19" s="878"/>
      <c r="EQ19" s="878"/>
      <c r="ER19" s="878"/>
      <c r="ES19" s="878"/>
      <c r="ET19" s="878"/>
      <c r="EU19" s="878"/>
      <c r="EV19" s="878"/>
      <c r="EW19" s="878"/>
      <c r="EX19" s="878"/>
      <c r="EY19" s="878"/>
      <c r="EZ19" s="878"/>
      <c r="FA19" s="878"/>
      <c r="FB19" s="878"/>
      <c r="FC19" s="878"/>
      <c r="FD19" s="878"/>
      <c r="FE19" s="878"/>
      <c r="FF19" s="878"/>
      <c r="FG19" s="878"/>
      <c r="FH19" s="878"/>
      <c r="FI19" s="878"/>
      <c r="FJ19" s="878"/>
      <c r="FK19" s="878"/>
      <c r="FL19" s="878"/>
      <c r="FM19" s="878"/>
      <c r="FN19" s="878"/>
      <c r="FO19" s="878"/>
      <c r="FP19" s="878"/>
      <c r="FQ19" s="878"/>
      <c r="FR19" s="878"/>
      <c r="FS19" s="878"/>
      <c r="FT19" s="878"/>
      <c r="FU19" s="878"/>
      <c r="FV19" s="878"/>
      <c r="FW19" s="878"/>
      <c r="GC19" s="849">
        <v>0</v>
      </c>
    </row>
    <row customHeight="1" ht="11.25" hidden="1">
      <c r="E20" s="877"/>
      <c r="F20" s="882" t="s">
        <v>454</v>
      </c>
      <c r="G20" s="308"/>
      <c r="H20" s="883"/>
      <c r="I20" s="883"/>
      <c r="J20" s="883"/>
      <c r="K20" s="883"/>
      <c r="L20" s="883"/>
      <c r="M20" s="883"/>
      <c r="N20" s="883"/>
      <c r="O20" s="308"/>
      <c r="P20" s="308"/>
      <c r="Q20" s="308"/>
      <c r="R20" s="308"/>
      <c r="S20" s="308"/>
      <c r="T20" s="308"/>
      <c r="U20" s="884"/>
      <c r="V20" s="884"/>
      <c r="W20" s="884"/>
      <c r="X20" s="884"/>
      <c r="Y20" s="884"/>
      <c r="Z20" s="884"/>
      <c r="AA20" s="884"/>
      <c r="AB20" s="308"/>
      <c r="AC20" s="883"/>
      <c r="AD20" s="883"/>
      <c r="AE20" s="883"/>
      <c r="AF20" s="883"/>
      <c r="AG20" s="883"/>
      <c r="AH20" s="883"/>
      <c r="AI20" s="883"/>
      <c r="AJ20" s="883"/>
      <c r="AK20" s="883"/>
      <c r="AL20" s="883"/>
      <c r="AM20" s="883"/>
      <c r="AN20" s="883"/>
      <c r="AO20" s="883"/>
      <c r="AP20" s="883"/>
      <c r="AQ20" s="883"/>
      <c r="AR20" s="883"/>
      <c r="AS20" s="883"/>
      <c r="AT20" s="883"/>
      <c r="AU20" s="883"/>
      <c r="AV20" s="883"/>
      <c r="AW20" s="883"/>
      <c r="AX20" s="883"/>
      <c r="AY20" s="883"/>
      <c r="AZ20" s="883"/>
      <c r="BA20" s="883"/>
      <c r="BB20" s="883"/>
      <c r="BC20" s="883"/>
      <c r="BD20" s="883"/>
      <c r="BE20" s="883"/>
      <c r="BF20" s="883"/>
      <c r="BG20" s="883"/>
      <c r="BH20" s="883"/>
      <c r="BI20" s="883"/>
      <c r="BJ20" s="883"/>
      <c r="BK20" s="883"/>
      <c r="BL20" s="883"/>
      <c r="BM20" s="883"/>
      <c r="BN20" s="883"/>
      <c r="BO20" s="883"/>
      <c r="BP20" s="883"/>
      <c r="BQ20" s="883"/>
      <c r="BR20" s="883"/>
      <c r="BS20" s="883"/>
      <c r="BT20" s="883"/>
      <c r="BU20" s="883"/>
      <c r="BV20" s="883"/>
      <c r="BW20" s="883"/>
      <c r="BX20" s="883"/>
      <c r="BY20" s="883"/>
      <c r="BZ20" s="883"/>
      <c r="CA20" s="883"/>
      <c r="CB20" s="883"/>
      <c r="CC20" s="883"/>
      <c r="CD20" s="883"/>
      <c r="CE20" s="883"/>
      <c r="CF20" s="883"/>
      <c r="CG20" s="883"/>
      <c r="CH20" s="883"/>
      <c r="CI20" s="883"/>
      <c r="CJ20" s="883"/>
      <c r="CK20" s="883"/>
      <c r="CL20" s="885"/>
      <c r="CM20" s="885"/>
      <c r="CN20" s="885"/>
      <c r="CO20" s="885"/>
      <c r="CP20" s="885"/>
      <c r="CQ20" s="885"/>
      <c r="CR20" s="885"/>
      <c r="CS20" s="885"/>
      <c r="CT20" s="885"/>
      <c r="CU20" s="885"/>
      <c r="CV20" s="885"/>
      <c r="CW20" s="885"/>
      <c r="CX20" s="885"/>
      <c r="CY20" s="885"/>
      <c r="CZ20" s="885"/>
      <c r="DA20" s="885"/>
      <c r="DB20" s="885"/>
      <c r="DC20" s="885"/>
      <c r="DD20" s="885"/>
      <c r="DE20" s="885"/>
      <c r="DF20" s="885"/>
      <c r="DG20" s="885"/>
      <c r="DH20" s="885"/>
      <c r="DI20" s="885"/>
      <c r="DJ20" s="885"/>
      <c r="DK20" s="885"/>
      <c r="DL20" s="885"/>
      <c r="DM20" s="885"/>
      <c r="DN20" s="885"/>
      <c r="DO20" s="885"/>
      <c r="DP20" s="885"/>
      <c r="DQ20" s="885"/>
      <c r="DR20" s="885"/>
      <c r="DS20" s="885"/>
      <c r="DT20" s="885"/>
      <c r="DU20" s="885"/>
      <c r="DV20" s="885"/>
      <c r="DW20" s="885"/>
      <c r="DX20" s="885"/>
      <c r="DY20" s="885"/>
      <c r="DZ20" s="885"/>
      <c r="EA20" s="885"/>
      <c r="EB20" s="885"/>
      <c r="EC20" s="885"/>
      <c r="ED20" s="885"/>
      <c r="EE20" s="885"/>
      <c r="EF20" s="885"/>
      <c r="EG20" s="885"/>
      <c r="EH20" s="885"/>
      <c r="EI20" s="885"/>
      <c r="EJ20" s="885"/>
      <c r="EK20" s="885"/>
      <c r="EL20" s="885"/>
      <c r="EM20" s="885"/>
      <c r="EN20" s="885"/>
      <c r="EO20" s="885"/>
      <c r="EP20" s="885"/>
      <c r="EQ20" s="885"/>
      <c r="ER20" s="885"/>
      <c r="ES20" s="885"/>
      <c r="ET20" s="885"/>
      <c r="EU20" s="885"/>
      <c r="EV20" s="885"/>
      <c r="EW20" s="885"/>
      <c r="EX20" s="885"/>
      <c r="EY20" s="885"/>
      <c r="EZ20" s="885"/>
      <c r="FA20" s="885"/>
      <c r="FB20" s="885"/>
      <c r="FC20" s="885"/>
      <c r="FD20" s="885"/>
      <c r="FE20" s="885"/>
      <c r="FF20" s="885"/>
      <c r="FG20" s="885"/>
      <c r="FH20" s="885"/>
      <c r="FI20" s="885"/>
      <c r="FJ20" s="885"/>
      <c r="FK20" s="885"/>
      <c r="FL20" s="885"/>
      <c r="FM20" s="885"/>
      <c r="FN20" s="885"/>
      <c r="FO20" s="885"/>
      <c r="FP20" s="885"/>
      <c r="FQ20" s="885"/>
      <c r="FR20" s="885"/>
      <c r="FS20" s="885"/>
      <c r="FT20" s="885"/>
      <c r="FU20" s="885"/>
      <c r="FV20" s="885"/>
      <c r="FW20" s="885"/>
      <c r="GC20" s="849">
        <v>0</v>
      </c>
    </row>
    <row s="4219" customFormat="1" customHeight="1" ht="21">
      <c r="A21" s="0" t="s">
        <v>1113</v>
      </c>
      <c r="B21" s="0"/>
      <c r="C21" s="0"/>
      <c r="D21" s="0"/>
      <c r="E21" s="877" t="s">
        <v>22</v>
      </c>
      <c r="F21" s="1152" t="str">
        <f>INDEX(IP_MAIN_LIST_NAME_IP,MATCH(A21,IP_MAIN_LIST_IP_ID,0))&amp;" ("&amp;INDEX(IP_MAIN_START_DATE,MATCH(A21,IP_MAIN_LIST_IP_ID,0))&amp;"-"&amp;INDEX(IP_MAIN_END_DATE,MATCH(A21,IP_MAIN_LIST_IP_ID,0))&amp;")"</f>
        <v>Инвестиционная программа № 358 от 28.12.2019 ГУП СК "Ставрополькрайводоканал" в сфере водоснабжения и водоотведения в отношении систем водоснабжения и водоотведения на 2020-2028 годы (01.01.2020-31.12.2028)</v>
      </c>
      <c r="G21" s="1153"/>
      <c r="H21" s="1154"/>
      <c r="I21" s="1154"/>
      <c r="J21" s="1154"/>
      <c r="K21" s="1154"/>
      <c r="L21" s="1154"/>
      <c r="M21" s="1154"/>
      <c r="N21" s="1154"/>
      <c r="O21" s="1153"/>
      <c r="P21" s="1153"/>
      <c r="Q21" s="1153"/>
      <c r="R21" s="1153"/>
      <c r="S21" s="1153"/>
      <c r="T21" s="1153"/>
      <c r="U21" s="1155"/>
      <c r="V21" s="1155"/>
      <c r="W21" s="1155"/>
      <c r="X21" s="1155"/>
      <c r="Y21" s="1155"/>
      <c r="Z21" s="1155"/>
      <c r="AA21" s="1155"/>
      <c r="AB21" s="1153"/>
      <c r="AC21" s="1154"/>
      <c r="AD21" s="1154"/>
      <c r="AE21" s="1154"/>
      <c r="AF21" s="1154"/>
      <c r="AG21" s="1154"/>
      <c r="AH21" s="1154"/>
      <c r="AI21" s="1154"/>
      <c r="AJ21" s="1154"/>
      <c r="AK21" s="1154"/>
      <c r="AL21" s="1154"/>
      <c r="AM21" s="1154"/>
      <c r="AN21" s="1154"/>
      <c r="AO21" s="1154"/>
      <c r="AP21" s="1154"/>
      <c r="AQ21" s="1154"/>
      <c r="AR21" s="1154"/>
      <c r="AS21" s="1154"/>
      <c r="AT21" s="1154"/>
      <c r="AU21" s="1154"/>
      <c r="AV21" s="1154"/>
      <c r="AW21" s="1154"/>
      <c r="AX21" s="1154"/>
      <c r="AY21" s="1154"/>
      <c r="AZ21" s="1154"/>
      <c r="BA21" s="1154"/>
      <c r="BB21" s="1154"/>
      <c r="BC21" s="1154"/>
      <c r="BD21" s="1154"/>
      <c r="BE21" s="1154"/>
      <c r="BF21" s="1154"/>
      <c r="BG21" s="1154"/>
      <c r="BH21" s="1154"/>
      <c r="BI21" s="1154"/>
      <c r="BJ21" s="1154"/>
      <c r="BK21" s="1154"/>
      <c r="BL21" s="1154"/>
      <c r="BM21" s="1154"/>
      <c r="BN21" s="1154"/>
      <c r="BO21" s="1154"/>
      <c r="BP21" s="1154"/>
      <c r="BQ21" s="1154"/>
      <c r="BR21" s="1154"/>
      <c r="BS21" s="1154"/>
      <c r="BT21" s="1154"/>
      <c r="BU21" s="1154"/>
      <c r="BV21" s="1154"/>
      <c r="BW21" s="1154"/>
      <c r="BX21" s="1154"/>
      <c r="BY21" s="1154"/>
      <c r="BZ21" s="1154"/>
      <c r="CA21" s="1154"/>
      <c r="CB21" s="1154"/>
      <c r="CC21" s="1154"/>
      <c r="CD21" s="1154"/>
      <c r="CE21" s="1154"/>
      <c r="CF21" s="1154"/>
      <c r="CG21" s="1154"/>
      <c r="CH21" s="1154"/>
      <c r="CI21" s="1154"/>
      <c r="CJ21" s="1154"/>
      <c r="CK21" s="1154"/>
      <c r="CL21" s="1156"/>
      <c r="CM21" s="1156"/>
      <c r="CN21" s="1156"/>
      <c r="CO21" s="1156"/>
      <c r="CP21" s="1156"/>
      <c r="CQ21" s="1156"/>
      <c r="CR21" s="1156"/>
      <c r="CS21" s="1156"/>
      <c r="CT21" s="1156"/>
      <c r="CU21" s="1156"/>
      <c r="CV21" s="1156"/>
      <c r="CW21" s="1156"/>
      <c r="CX21" s="1156"/>
      <c r="CY21" s="1156"/>
      <c r="CZ21" s="1156"/>
      <c r="DA21" s="1156"/>
      <c r="DB21" s="1156"/>
      <c r="DC21" s="1156"/>
      <c r="DD21" s="1156"/>
      <c r="DE21" s="1156"/>
      <c r="DF21" s="1156"/>
      <c r="DG21" s="1156"/>
      <c r="DH21" s="1156"/>
      <c r="DI21" s="1156"/>
      <c r="DJ21" s="1156"/>
      <c r="DK21" s="1156"/>
      <c r="DL21" s="1156"/>
      <c r="DM21" s="1156"/>
      <c r="DN21" s="1156"/>
      <c r="DO21" s="1156"/>
      <c r="DP21" s="1156"/>
      <c r="DQ21" s="1156"/>
      <c r="DR21" s="1156"/>
      <c r="DS21" s="1156"/>
      <c r="DT21" s="1156"/>
      <c r="DU21" s="1156"/>
      <c r="DV21" s="1156"/>
      <c r="DW21" s="1156"/>
      <c r="DX21" s="1156"/>
      <c r="DY21" s="1156"/>
      <c r="DZ21" s="1156"/>
      <c r="EA21" s="1156"/>
      <c r="EB21" s="1156"/>
      <c r="EC21" s="1156"/>
      <c r="ED21" s="1156"/>
      <c r="EE21" s="1156"/>
      <c r="EF21" s="1156"/>
      <c r="EG21" s="1156"/>
      <c r="EH21" s="1156"/>
      <c r="EI21" s="1156"/>
      <c r="EJ21" s="1156"/>
      <c r="EK21" s="1156"/>
      <c r="EL21" s="1156"/>
      <c r="EM21" s="1156"/>
      <c r="EN21" s="1156"/>
      <c r="EO21" s="1156"/>
      <c r="EP21" s="1156"/>
      <c r="EQ21" s="1156"/>
      <c r="ER21" s="1156"/>
      <c r="ES21" s="1156"/>
      <c r="ET21" s="1156"/>
      <c r="EU21" s="1156"/>
      <c r="EV21" s="1156"/>
      <c r="EW21" s="1156"/>
      <c r="EX21" s="1156"/>
      <c r="EY21" s="1156"/>
      <c r="EZ21" s="1156"/>
      <c r="FA21" s="1156"/>
      <c r="FB21" s="1156"/>
      <c r="FC21" s="1156"/>
      <c r="FD21" s="1156"/>
      <c r="FE21" s="1156"/>
      <c r="FF21" s="1156"/>
      <c r="FG21" s="1156"/>
      <c r="FH21" s="1156"/>
      <c r="FI21" s="1156"/>
      <c r="FJ21" s="1156"/>
      <c r="FK21" s="1156"/>
      <c r="FL21" s="1156"/>
      <c r="FM21" s="1156"/>
      <c r="FN21" s="1156"/>
      <c r="FO21" s="1156"/>
      <c r="FP21" s="1156"/>
      <c r="FQ21" s="1156"/>
      <c r="FR21" s="1156"/>
      <c r="FS21" s="1156"/>
      <c r="FT21" s="1156"/>
      <c r="FU21" s="1156"/>
      <c r="FV21" s="1157"/>
      <c r="FW21" s="885"/>
      <c r="FX21" s="0"/>
      <c r="FY21" s="0"/>
      <c r="FZ21" s="0"/>
      <c r="GA21" s="0"/>
      <c r="GB21" s="0"/>
    </row>
    <row s="4219" customFormat="1" customHeight="1" ht="24.75">
      <c r="A22" s="0" t="s">
        <v>1113</v>
      </c>
      <c r="B22" s="0"/>
      <c r="C22" s="0"/>
      <c r="D22" s="0"/>
      <c r="E22" s="0"/>
      <c r="F22" s="759">
        <v>1</v>
      </c>
      <c r="G22" s="124" t="s">
        <v>1104</v>
      </c>
      <c r="H22" s="120" t="s">
        <v>1441</v>
      </c>
      <c r="I22" s="1158"/>
      <c r="J22" s="1159"/>
      <c r="K22" s="1159"/>
      <c r="L22" s="1159"/>
      <c r="M22" s="1159"/>
      <c r="N22" s="1159"/>
      <c r="O22" s="1160"/>
      <c r="P22" s="1160"/>
      <c r="Q22" s="1160"/>
      <c r="R22" s="1160"/>
      <c r="S22" s="1160"/>
      <c r="T22" s="1160"/>
      <c r="U22" s="1160"/>
      <c r="V22" s="1160"/>
      <c r="W22" s="1160"/>
      <c r="X22" s="1160"/>
      <c r="Y22" s="1160"/>
      <c r="Z22" s="1160"/>
      <c r="AA22" s="1160"/>
      <c r="AB22" s="1160"/>
      <c r="AC22" s="1159"/>
      <c r="AD22" s="1159"/>
      <c r="AE22" s="1159"/>
      <c r="AF22" s="1159"/>
      <c r="AG22" s="1159"/>
      <c r="AH22" s="1159"/>
      <c r="AI22" s="1159"/>
      <c r="AJ22" s="1159"/>
      <c r="AK22" s="1159"/>
      <c r="AL22" s="1159"/>
      <c r="AM22" s="1159"/>
      <c r="AN22" s="1159"/>
      <c r="AO22" s="1159"/>
      <c r="AP22" s="1159"/>
      <c r="AQ22" s="1159"/>
      <c r="AR22" s="1159"/>
      <c r="AS22" s="1159"/>
      <c r="AT22" s="1159"/>
      <c r="AU22" s="1159"/>
      <c r="AV22" s="1159"/>
      <c r="AW22" s="1159"/>
      <c r="AX22" s="1159"/>
      <c r="AY22" s="1159"/>
      <c r="AZ22" s="1159"/>
      <c r="BA22" s="1159"/>
      <c r="BB22" s="1159"/>
      <c r="BC22" s="1159"/>
      <c r="BD22" s="1159"/>
      <c r="BE22" s="1159"/>
      <c r="BF22" s="1159"/>
      <c r="BG22" s="1159"/>
      <c r="BH22" s="1159"/>
      <c r="BI22" s="1159"/>
      <c r="BJ22" s="1159"/>
      <c r="BK22" s="1159"/>
      <c r="BL22" s="1159"/>
      <c r="BM22" s="1159"/>
      <c r="BN22" s="1159"/>
      <c r="BO22" s="1159"/>
      <c r="BP22" s="1159"/>
      <c r="BQ22" s="1159"/>
      <c r="BR22" s="1159"/>
      <c r="BS22" s="1159"/>
      <c r="BT22" s="1160"/>
      <c r="BU22" s="1160"/>
      <c r="BV22" s="1160"/>
      <c r="BW22" s="1160"/>
      <c r="BX22" s="1160"/>
      <c r="BY22" s="1160"/>
      <c r="BZ22" s="1160"/>
      <c r="CA22" s="1160"/>
      <c r="CB22" s="1160"/>
      <c r="CC22" s="1160"/>
      <c r="CD22" s="1160"/>
      <c r="CE22" s="1160"/>
      <c r="CF22" s="1160"/>
      <c r="CG22" s="1160"/>
      <c r="CH22" s="1160"/>
      <c r="CI22" s="1160"/>
      <c r="CJ22" s="1160"/>
      <c r="CK22" s="1160"/>
      <c r="CL22" s="1159"/>
      <c r="CM22" s="1159"/>
      <c r="CN22" s="1159"/>
      <c r="CO22" s="1159"/>
      <c r="CP22" s="1159"/>
      <c r="CQ22" s="1159"/>
      <c r="CR22" s="1159"/>
      <c r="CS22" s="1159"/>
      <c r="CT22" s="1159"/>
      <c r="CU22" s="1159"/>
      <c r="CV22" s="1159"/>
      <c r="CW22" s="1159"/>
      <c r="CX22" s="1159"/>
      <c r="CY22" s="1160">
        <v>0</v>
      </c>
      <c r="CZ22" s="1160">
        <v>0</v>
      </c>
      <c r="DA22" s="1160">
        <v>0</v>
      </c>
      <c r="DB22" s="1160">
        <v>0</v>
      </c>
      <c r="DC22" s="1160">
        <v>3.53</v>
      </c>
      <c r="DD22" s="1160">
        <v>3.48</v>
      </c>
      <c r="DE22" s="1160">
        <v>3.53</v>
      </c>
      <c r="DF22" s="1160">
        <v>10.92</v>
      </c>
      <c r="DG22" s="1160">
        <v>0.842</v>
      </c>
      <c r="DH22" s="1160">
        <v>0.795</v>
      </c>
      <c r="DI22" s="1160">
        <v>0.842</v>
      </c>
      <c r="DJ22" s="1160">
        <v>0.795</v>
      </c>
      <c r="DK22" s="1159"/>
      <c r="DL22" s="1159"/>
      <c r="DM22" s="1159"/>
      <c r="DN22" s="1159"/>
      <c r="DO22" s="1159"/>
      <c r="DP22" s="1159"/>
      <c r="DQ22" s="1159"/>
      <c r="DR22" s="1159"/>
      <c r="DS22" s="1159"/>
      <c r="DT22" s="1159"/>
      <c r="DU22" s="1159"/>
      <c r="DV22" s="1159"/>
      <c r="DW22" s="1159"/>
      <c r="DX22" s="1159"/>
      <c r="DY22" s="1159"/>
      <c r="DZ22" s="1159"/>
      <c r="EA22" s="1159"/>
      <c r="EB22" s="1159"/>
      <c r="EC22" s="1159"/>
      <c r="ED22" s="1159"/>
      <c r="EE22" s="1159"/>
      <c r="EF22" s="1159"/>
      <c r="EG22" s="1159"/>
      <c r="EH22" s="1159"/>
      <c r="EI22" s="1159"/>
      <c r="EJ22" s="1159"/>
      <c r="EK22" s="1159"/>
      <c r="EL22" s="1159"/>
      <c r="EM22" s="1159"/>
      <c r="EN22" s="1159"/>
      <c r="EO22" s="1159"/>
      <c r="EP22" s="1159"/>
      <c r="EQ22" s="1159"/>
      <c r="ER22" s="1159"/>
      <c r="ES22" s="1159"/>
      <c r="ET22" s="1159"/>
      <c r="EU22" s="1159"/>
      <c r="EV22" s="1159"/>
      <c r="EW22" s="1159"/>
      <c r="EX22" s="1159"/>
      <c r="EY22" s="1159"/>
      <c r="EZ22" s="1159"/>
      <c r="FA22" s="1159"/>
      <c r="FB22" s="1159"/>
      <c r="FC22" s="1159"/>
      <c r="FD22" s="1159"/>
      <c r="FE22" s="1159"/>
      <c r="FF22" s="1159"/>
      <c r="FG22" s="1159"/>
      <c r="FH22" s="1159"/>
      <c r="FI22" s="1159"/>
      <c r="FJ22" s="1159"/>
      <c r="FK22" s="1159"/>
      <c r="FL22" s="1159"/>
      <c r="FM22" s="1159"/>
      <c r="FN22" s="1159"/>
      <c r="FO22" s="1159"/>
      <c r="FP22" s="1159"/>
      <c r="FQ22" s="1159"/>
      <c r="FR22" s="1159"/>
      <c r="FS22" s="1159"/>
      <c r="FT22" s="1159"/>
      <c r="FU22" s="1159"/>
      <c r="FV22" s="1159"/>
      <c r="FW22" s="1159"/>
      <c r="FX22" s="0"/>
      <c r="FY22" s="0"/>
      <c r="FZ22" s="0"/>
      <c r="GA22" s="0"/>
      <c r="GB22" s="0"/>
    </row>
    <row s="4219" customFormat="1" customHeight="1" ht="12">
      <c r="A23" s="0" t="s">
        <v>1113</v>
      </c>
      <c r="B23" s="0"/>
      <c r="C23" s="0"/>
      <c r="D23" s="0"/>
      <c r="E23" s="0"/>
      <c r="F23" s="1161"/>
      <c r="G23" s="1118" t="s">
        <v>1442</v>
      </c>
      <c r="H23" s="1118"/>
      <c r="I23" s="1118"/>
      <c r="J23" s="1118"/>
      <c r="K23" s="1118"/>
      <c r="L23" s="1118"/>
      <c r="M23" s="1118"/>
      <c r="N23" s="1118"/>
      <c r="O23" s="1118"/>
      <c r="P23" s="1118"/>
      <c r="Q23" s="1118"/>
      <c r="R23" s="1118"/>
      <c r="S23" s="1118"/>
      <c r="T23" s="1118"/>
      <c r="U23" s="1118"/>
      <c r="V23" s="1118"/>
      <c r="W23" s="1118"/>
      <c r="X23" s="1118"/>
      <c r="Y23" s="1118"/>
      <c r="Z23" s="1118"/>
      <c r="AA23" s="1118"/>
      <c r="AB23" s="1118"/>
      <c r="AC23" s="1118"/>
      <c r="AD23" s="1118"/>
      <c r="AE23" s="1118"/>
      <c r="AF23" s="1118"/>
      <c r="AG23" s="1118"/>
      <c r="AH23" s="1118"/>
      <c r="AI23" s="1118"/>
      <c r="AJ23" s="1118"/>
      <c r="AK23" s="1118"/>
      <c r="AL23" s="1118"/>
      <c r="AM23" s="1118"/>
      <c r="AN23" s="1118"/>
      <c r="AO23" s="1118"/>
      <c r="AP23" s="1118"/>
      <c r="AQ23" s="1118"/>
      <c r="AR23" s="1118"/>
      <c r="AS23" s="1118"/>
      <c r="AT23" s="1118"/>
      <c r="AU23" s="1118"/>
      <c r="AV23" s="1118"/>
      <c r="AW23" s="1118"/>
      <c r="AX23" s="1118"/>
      <c r="AY23" s="1118"/>
      <c r="AZ23" s="1118"/>
      <c r="BA23" s="1118"/>
      <c r="BB23" s="1118"/>
      <c r="BC23" s="1118"/>
      <c r="BD23" s="1118"/>
      <c r="BE23" s="1118"/>
      <c r="BF23" s="1118"/>
      <c r="BG23" s="1118"/>
      <c r="BH23" s="1118"/>
      <c r="BI23" s="1118"/>
      <c r="BJ23" s="1118"/>
      <c r="BK23" s="1118"/>
      <c r="BL23" s="1118"/>
      <c r="BM23" s="1118"/>
      <c r="BN23" s="1118"/>
      <c r="BO23" s="1118"/>
      <c r="BP23" s="1118"/>
      <c r="BQ23" s="1118"/>
      <c r="BR23" s="1118"/>
      <c r="BS23" s="1118"/>
      <c r="BT23" s="1118"/>
      <c r="BU23" s="1118"/>
      <c r="BV23" s="1118"/>
      <c r="BW23" s="1118"/>
      <c r="BX23" s="1118"/>
      <c r="BY23" s="1118"/>
      <c r="BZ23" s="1118"/>
      <c r="CA23" s="1118"/>
      <c r="CB23" s="1118"/>
      <c r="CC23" s="1118"/>
      <c r="CD23" s="1118"/>
      <c r="CE23" s="1118"/>
      <c r="CF23" s="1118"/>
      <c r="CG23" s="1118"/>
      <c r="CH23" s="1118"/>
      <c r="CI23" s="1118"/>
      <c r="CJ23" s="1118"/>
      <c r="CK23" s="1118"/>
      <c r="CL23" s="1118"/>
      <c r="CM23" s="1118"/>
      <c r="CN23" s="1118"/>
      <c r="CO23" s="1118"/>
      <c r="CP23" s="1118"/>
      <c r="CQ23" s="1118"/>
      <c r="CR23" s="1118"/>
      <c r="CS23" s="1118"/>
      <c r="CT23" s="1118"/>
      <c r="CU23" s="1118"/>
      <c r="CV23" s="1118"/>
      <c r="CW23" s="1118"/>
      <c r="CX23" s="1118"/>
      <c r="CY23" s="1118"/>
      <c r="CZ23" s="1118"/>
      <c r="DA23" s="1118"/>
      <c r="DB23" s="1118"/>
      <c r="DC23" s="1118"/>
      <c r="DD23" s="1118"/>
      <c r="DE23" s="1118"/>
      <c r="DF23" s="1118"/>
      <c r="DG23" s="1118"/>
      <c r="DH23" s="1118"/>
      <c r="DI23" s="1118"/>
      <c r="DJ23" s="1118"/>
      <c r="DK23" s="1118"/>
      <c r="DL23" s="1118"/>
      <c r="DM23" s="1118"/>
      <c r="DN23" s="1118"/>
      <c r="DO23" s="1118"/>
      <c r="DP23" s="1118"/>
      <c r="DQ23" s="1118"/>
      <c r="DR23" s="1118"/>
      <c r="DS23" s="1118"/>
      <c r="DT23" s="1118"/>
      <c r="DU23" s="1118"/>
      <c r="DV23" s="1118"/>
      <c r="DW23" s="1118"/>
      <c r="DX23" s="1118"/>
      <c r="DY23" s="1118"/>
      <c r="DZ23" s="1118"/>
      <c r="EA23" s="1118"/>
      <c r="EB23" s="1118"/>
      <c r="EC23" s="1118"/>
      <c r="ED23" s="1118"/>
      <c r="EE23" s="1118"/>
      <c r="EF23" s="1118"/>
      <c r="EG23" s="1118"/>
      <c r="EH23" s="1118"/>
      <c r="EI23" s="1118"/>
      <c r="EJ23" s="1118"/>
      <c r="EK23" s="1118"/>
      <c r="EL23" s="1118"/>
      <c r="EM23" s="1118"/>
      <c r="EN23" s="1118"/>
      <c r="EO23" s="1118"/>
      <c r="EP23" s="1118"/>
      <c r="EQ23" s="1118"/>
      <c r="ER23" s="1118"/>
      <c r="ES23" s="1118"/>
      <c r="ET23" s="1118"/>
      <c r="EU23" s="1118"/>
      <c r="EV23" s="1118"/>
      <c r="EW23" s="1118"/>
      <c r="EX23" s="1118"/>
      <c r="EY23" s="1118"/>
      <c r="EZ23" s="1118"/>
      <c r="FA23" s="1118"/>
      <c r="FB23" s="1118"/>
      <c r="FC23" s="1118"/>
      <c r="FD23" s="1118"/>
      <c r="FE23" s="1118"/>
      <c r="FF23" s="1118"/>
      <c r="FG23" s="1118"/>
      <c r="FH23" s="1118"/>
      <c r="FI23" s="1118"/>
      <c r="FJ23" s="1118"/>
      <c r="FK23" s="1118"/>
      <c r="FL23" s="1118"/>
      <c r="FM23" s="1118"/>
      <c r="FN23" s="1118"/>
      <c r="FO23" s="1118"/>
      <c r="FP23" s="1118"/>
      <c r="FQ23" s="1118"/>
      <c r="FR23" s="1118"/>
      <c r="FS23" s="1118"/>
      <c r="FT23" s="1118"/>
      <c r="FU23" s="1118"/>
      <c r="FV23" s="1118"/>
      <c r="FW23" s="1162"/>
      <c r="FX23" s="0"/>
      <c r="FY23" s="0"/>
      <c r="FZ23" s="0"/>
      <c r="GA23" s="0"/>
      <c r="GB23" s="0"/>
    </row>
    <row customHeight="1" ht="12.75">
      <c r="F24" s="877"/>
      <c r="G24" s="877"/>
      <c r="H24" s="877"/>
      <c r="I24" s="877"/>
      <c r="J24" s="877"/>
      <c r="K24" s="877"/>
      <c r="L24" s="877"/>
      <c r="M24" s="877"/>
      <c r="N24" s="877"/>
      <c r="O24" s="877"/>
      <c r="P24" s="877"/>
      <c r="Q24" s="877"/>
      <c r="R24" s="877"/>
      <c r="S24" s="886"/>
      <c r="T24" s="886"/>
      <c r="U24" s="877"/>
      <c r="V24" s="877"/>
      <c r="W24" s="877"/>
      <c r="X24" s="877"/>
      <c r="Y24" s="877"/>
      <c r="Z24" s="877"/>
      <c r="AA24" s="877"/>
      <c r="AB24" s="877"/>
      <c r="AC24" s="877"/>
      <c r="AD24" s="877"/>
      <c r="AE24" s="877"/>
      <c r="AF24" s="877"/>
      <c r="AG24" s="877"/>
      <c r="AH24" s="877"/>
      <c r="AI24" s="877"/>
      <c r="AJ24" s="877"/>
      <c r="AK24" s="877"/>
      <c r="AL24" s="877"/>
      <c r="AM24" s="877"/>
      <c r="AN24" s="877"/>
      <c r="AO24" s="877"/>
      <c r="AP24" s="877"/>
      <c r="AQ24" s="877"/>
      <c r="AR24" s="877"/>
      <c r="AS24" s="877"/>
      <c r="AT24" s="877"/>
      <c r="AU24" s="877"/>
      <c r="AV24" s="877"/>
      <c r="AW24" s="877"/>
      <c r="AX24" s="877"/>
      <c r="AY24" s="877"/>
      <c r="AZ24" s="877"/>
      <c r="BA24" s="877"/>
      <c r="BB24" s="877"/>
      <c r="BC24" s="877"/>
      <c r="BD24" s="877"/>
      <c r="BE24" s="877"/>
      <c r="BF24" s="877"/>
      <c r="BG24" s="877"/>
      <c r="BH24" s="877"/>
      <c r="BI24" s="877"/>
      <c r="BJ24" s="877"/>
      <c r="BK24" s="877"/>
      <c r="BL24" s="877"/>
      <c r="BM24" s="877"/>
      <c r="BN24" s="877"/>
      <c r="BO24" s="877"/>
      <c r="BP24" s="877"/>
      <c r="BQ24" s="877"/>
      <c r="BR24" s="877"/>
      <c r="BS24" s="877"/>
      <c r="BT24" s="877"/>
      <c r="BU24" s="877"/>
      <c r="BV24" s="877"/>
      <c r="BW24" s="877"/>
      <c r="BX24" s="877"/>
      <c r="BY24" s="877"/>
      <c r="BZ24" s="877"/>
      <c r="CA24" s="877"/>
      <c r="CB24" s="877"/>
      <c r="CC24" s="877"/>
      <c r="CD24" s="877"/>
      <c r="CE24" s="877"/>
      <c r="CF24" s="877"/>
      <c r="CG24" s="877"/>
      <c r="CH24" s="877"/>
      <c r="CI24" s="877"/>
      <c r="CJ24" s="877"/>
      <c r="CK24" s="877"/>
      <c r="CL24" s="877"/>
      <c r="CM24" s="877"/>
      <c r="CN24" s="877"/>
      <c r="CO24" s="877"/>
      <c r="CP24" s="877"/>
      <c r="CQ24" s="877"/>
      <c r="CR24" s="877"/>
      <c r="CS24" s="877"/>
      <c r="CT24" s="877"/>
      <c r="CU24" s="877"/>
      <c r="CV24" s="877"/>
      <c r="CW24" s="877"/>
      <c r="CX24" s="877"/>
      <c r="CY24" s="877"/>
      <c r="CZ24" s="877"/>
      <c r="DA24" s="877"/>
      <c r="DB24" s="877"/>
      <c r="DC24" s="877"/>
      <c r="DD24" s="877"/>
      <c r="DE24" s="877"/>
      <c r="DF24" s="877"/>
      <c r="DG24" s="877"/>
      <c r="DH24" s="877"/>
      <c r="DI24" s="877"/>
      <c r="DJ24" s="877"/>
      <c r="DK24" s="877"/>
      <c r="DL24" s="877"/>
      <c r="DM24" s="877"/>
      <c r="DN24" s="877"/>
      <c r="DO24" s="877"/>
      <c r="DP24" s="877"/>
      <c r="DQ24" s="877"/>
      <c r="DR24" s="877"/>
      <c r="DS24" s="877"/>
      <c r="DT24" s="877"/>
      <c r="DU24" s="877"/>
      <c r="DV24" s="877"/>
      <c r="DW24" s="877"/>
      <c r="DX24" s="877"/>
      <c r="DY24" s="877"/>
      <c r="DZ24" s="877"/>
      <c r="EA24" s="877"/>
      <c r="EB24" s="877"/>
      <c r="EC24" s="877"/>
      <c r="ED24" s="877"/>
      <c r="EE24" s="877"/>
      <c r="EF24" s="877"/>
      <c r="EG24" s="877"/>
      <c r="EH24" s="877"/>
      <c r="EI24" s="877"/>
      <c r="EJ24" s="877"/>
      <c r="EK24" s="877"/>
      <c r="EL24" s="877"/>
      <c r="EM24" s="877"/>
      <c r="EN24" s="877"/>
      <c r="EO24" s="877"/>
      <c r="EP24" s="877"/>
      <c r="EQ24" s="877"/>
      <c r="ER24" s="877"/>
      <c r="ES24" s="877"/>
      <c r="ET24" s="877"/>
      <c r="EU24" s="877"/>
      <c r="EV24" s="877"/>
      <c r="EW24" s="877"/>
      <c r="EX24" s="877"/>
      <c r="EY24" s="877"/>
      <c r="EZ24" s="877"/>
      <c r="FA24" s="877"/>
      <c r="FB24" s="877"/>
      <c r="FC24" s="877"/>
      <c r="FD24" s="877"/>
      <c r="FE24" s="877"/>
      <c r="FF24" s="877"/>
      <c r="FG24" s="877"/>
      <c r="FH24" s="877"/>
      <c r="FI24" s="877"/>
      <c r="FJ24" s="877"/>
      <c r="FK24" s="877"/>
      <c r="FL24" s="877"/>
      <c r="FM24" s="877"/>
      <c r="FN24" s="877"/>
      <c r="FO24" s="877"/>
      <c r="FP24" s="877"/>
      <c r="FQ24" s="877"/>
      <c r="FR24" s="877"/>
      <c r="FS24" s="877"/>
      <c r="FT24" s="877"/>
      <c r="FU24" s="877"/>
      <c r="FV24" s="877"/>
      <c r="FW24" s="877"/>
      <c r="GC24" s="849">
        <v>12</v>
      </c>
    </row>
    <row customHeight="1" ht="12.75">
      <c r="GC25" s="849">
        <v>12</v>
      </c>
    </row>
    <row customHeight="1" ht="12.75">
      <c r="GC26" s="850">
        <v>12</v>
      </c>
    </row>
    <row customHeight="1" ht="12.75">
      <c r="GC27" s="850">
        <v>12</v>
      </c>
    </row>
    <row customHeight="1" ht="12" hidden="1">
      <c r="A28" s="850" t="s">
        <v>81</v>
      </c>
      <c r="B28" s="887">
        <v>0</v>
      </c>
      <c r="C28" s="850">
        <v>0</v>
      </c>
      <c r="D28" s="850">
        <v>0</v>
      </c>
      <c r="E28" s="850">
        <v>3</v>
      </c>
      <c r="F28" s="850">
        <v>6</v>
      </c>
      <c r="G28" s="850">
        <v>18</v>
      </c>
      <c r="H28" s="850">
        <v>27</v>
      </c>
      <c r="I28" s="850">
        <v>18</v>
      </c>
      <c r="J28" s="850">
        <v>0</v>
      </c>
      <c r="K28" s="850">
        <v>0</v>
      </c>
      <c r="L28" s="850">
        <v>0</v>
      </c>
      <c r="M28" s="850">
        <v>0</v>
      </c>
      <c r="N28" s="850">
        <v>0</v>
      </c>
      <c r="O28" s="850">
        <v>0</v>
      </c>
      <c r="P28" s="850">
        <v>0</v>
      </c>
      <c r="Q28" s="850">
        <v>0</v>
      </c>
      <c r="R28" s="850">
        <v>0</v>
      </c>
      <c r="S28" s="850">
        <v>0</v>
      </c>
      <c r="T28" s="850">
        <v>0</v>
      </c>
      <c r="U28" s="850">
        <v>0</v>
      </c>
      <c r="V28" s="850">
        <v>0</v>
      </c>
      <c r="W28" s="850">
        <v>0</v>
      </c>
      <c r="X28" s="850">
        <v>0</v>
      </c>
      <c r="Y28" s="850">
        <v>0</v>
      </c>
      <c r="Z28" s="850">
        <v>0</v>
      </c>
      <c r="AA28" s="850">
        <v>0</v>
      </c>
      <c r="AB28" s="850">
        <v>0</v>
      </c>
      <c r="AC28" s="850">
        <v>0</v>
      </c>
      <c r="AD28" s="850">
        <v>0</v>
      </c>
      <c r="AE28" s="850">
        <v>0</v>
      </c>
      <c r="AF28" s="850">
        <v>0</v>
      </c>
      <c r="AG28" s="850">
        <v>0</v>
      </c>
      <c r="AH28" s="850">
        <v>0</v>
      </c>
      <c r="AI28" s="850">
        <v>0</v>
      </c>
      <c r="AJ28" s="850">
        <v>0</v>
      </c>
      <c r="AK28" s="850">
        <v>0</v>
      </c>
      <c r="AL28" s="850">
        <v>0</v>
      </c>
      <c r="AM28" s="850">
        <v>0</v>
      </c>
      <c r="AN28" s="850">
        <v>0</v>
      </c>
      <c r="AO28" s="850">
        <v>0</v>
      </c>
      <c r="AP28" s="850">
        <v>0</v>
      </c>
      <c r="AQ28" s="850">
        <v>0</v>
      </c>
      <c r="AR28" s="850">
        <v>0</v>
      </c>
      <c r="AS28" s="850">
        <v>0</v>
      </c>
      <c r="AT28" s="850">
        <v>0</v>
      </c>
      <c r="AU28" s="850">
        <v>0</v>
      </c>
      <c r="AV28" s="850">
        <v>0</v>
      </c>
      <c r="AW28" s="850">
        <v>0</v>
      </c>
      <c r="AX28" s="850">
        <v>0</v>
      </c>
      <c r="AY28" s="850">
        <v>0</v>
      </c>
      <c r="AZ28" s="850">
        <v>0</v>
      </c>
      <c r="BA28" s="850">
        <v>0</v>
      </c>
      <c r="BB28" s="850">
        <v>0</v>
      </c>
      <c r="BC28" s="850">
        <v>0</v>
      </c>
      <c r="BD28" s="850">
        <v>0</v>
      </c>
      <c r="BE28" s="850">
        <v>0</v>
      </c>
      <c r="BF28" s="850">
        <v>0</v>
      </c>
      <c r="BG28" s="850">
        <v>0</v>
      </c>
      <c r="BH28" s="850">
        <v>0</v>
      </c>
      <c r="BI28" s="850">
        <v>0</v>
      </c>
      <c r="BJ28" s="850">
        <v>0</v>
      </c>
      <c r="BK28" s="850">
        <v>0</v>
      </c>
      <c r="BL28" s="850">
        <v>0</v>
      </c>
      <c r="BM28" s="850">
        <v>0</v>
      </c>
      <c r="BN28" s="850">
        <v>0</v>
      </c>
      <c r="BO28" s="850">
        <v>0</v>
      </c>
      <c r="BP28" s="850">
        <v>0</v>
      </c>
      <c r="BQ28" s="850">
        <v>0</v>
      </c>
      <c r="BR28" s="850">
        <v>0</v>
      </c>
      <c r="BS28" s="850">
        <v>0</v>
      </c>
      <c r="BT28" s="850">
        <v>0</v>
      </c>
      <c r="BU28" s="850">
        <v>0</v>
      </c>
      <c r="BV28" s="850">
        <v>0</v>
      </c>
      <c r="BW28" s="850">
        <v>0</v>
      </c>
      <c r="BX28" s="850">
        <v>0</v>
      </c>
      <c r="BY28" s="850">
        <v>0</v>
      </c>
      <c r="BZ28" s="850">
        <v>0</v>
      </c>
      <c r="CA28" s="850">
        <v>0</v>
      </c>
      <c r="CB28" s="850">
        <v>0</v>
      </c>
      <c r="CC28" s="850">
        <v>0</v>
      </c>
      <c r="CD28" s="850">
        <v>0</v>
      </c>
      <c r="CE28" s="850">
        <v>0</v>
      </c>
      <c r="CF28" s="850">
        <v>0</v>
      </c>
      <c r="CG28" s="850">
        <v>0</v>
      </c>
      <c r="CH28" s="850">
        <v>0</v>
      </c>
      <c r="CI28" s="850">
        <v>0</v>
      </c>
      <c r="CJ28" s="850">
        <v>0</v>
      </c>
      <c r="CK28" s="850">
        <v>0</v>
      </c>
      <c r="CL28" s="850">
        <v>0</v>
      </c>
      <c r="CM28" s="850">
        <v>0</v>
      </c>
      <c r="CN28" s="850">
        <v>0</v>
      </c>
      <c r="CO28" s="850">
        <v>0</v>
      </c>
      <c r="CP28" s="850">
        <v>0</v>
      </c>
      <c r="CQ28" s="850">
        <v>0</v>
      </c>
      <c r="CR28" s="850">
        <v>0</v>
      </c>
      <c r="CS28" s="850">
        <v>0</v>
      </c>
      <c r="CT28" s="850">
        <v>0</v>
      </c>
      <c r="CU28" s="850">
        <v>0</v>
      </c>
      <c r="CV28" s="850">
        <v>0</v>
      </c>
      <c r="CW28" s="850">
        <v>0</v>
      </c>
      <c r="CX28" s="850">
        <v>0</v>
      </c>
      <c r="CY28" s="850">
        <v>0</v>
      </c>
      <c r="CZ28" s="850">
        <v>0</v>
      </c>
      <c r="DA28" s="850">
        <v>0</v>
      </c>
      <c r="DB28" s="850">
        <v>0</v>
      </c>
      <c r="DC28" s="850">
        <v>0</v>
      </c>
      <c r="DD28" s="850">
        <v>0</v>
      </c>
      <c r="DE28" s="850">
        <v>0</v>
      </c>
      <c r="DF28" s="850">
        <v>0</v>
      </c>
      <c r="DG28" s="850">
        <v>0</v>
      </c>
      <c r="DH28" s="850">
        <v>0</v>
      </c>
      <c r="DI28" s="850">
        <v>0</v>
      </c>
      <c r="DJ28" s="850">
        <v>0</v>
      </c>
      <c r="DK28" s="850">
        <v>0</v>
      </c>
      <c r="DL28" s="850">
        <v>0</v>
      </c>
      <c r="DM28" s="850">
        <v>0</v>
      </c>
      <c r="DN28" s="850">
        <v>0</v>
      </c>
      <c r="DO28" s="850">
        <v>0</v>
      </c>
      <c r="DP28" s="850">
        <v>0</v>
      </c>
      <c r="DQ28" s="850">
        <v>0</v>
      </c>
      <c r="DR28" s="850">
        <v>0</v>
      </c>
      <c r="DS28" s="850">
        <v>0</v>
      </c>
      <c r="DT28" s="850">
        <v>0</v>
      </c>
      <c r="DU28" s="850">
        <v>0</v>
      </c>
      <c r="DV28" s="850">
        <v>0</v>
      </c>
      <c r="DW28" s="850">
        <v>0</v>
      </c>
      <c r="DX28" s="850">
        <v>0</v>
      </c>
      <c r="DY28" s="850">
        <v>0</v>
      </c>
      <c r="DZ28" s="850">
        <v>0</v>
      </c>
      <c r="EA28" s="850">
        <v>0</v>
      </c>
      <c r="EB28" s="850">
        <v>0</v>
      </c>
      <c r="EC28" s="850">
        <v>0</v>
      </c>
      <c r="ED28" s="850">
        <v>0</v>
      </c>
      <c r="EE28" s="850">
        <v>0</v>
      </c>
      <c r="EF28" s="850">
        <v>0</v>
      </c>
      <c r="EG28" s="850">
        <v>0</v>
      </c>
      <c r="EH28" s="850">
        <v>0</v>
      </c>
      <c r="EI28" s="850">
        <v>0</v>
      </c>
      <c r="EJ28" s="850">
        <v>0</v>
      </c>
      <c r="EK28" s="850">
        <v>0</v>
      </c>
      <c r="EL28" s="850">
        <v>0</v>
      </c>
      <c r="EM28" s="850">
        <v>0</v>
      </c>
      <c r="EN28" s="850">
        <v>0</v>
      </c>
      <c r="EO28" s="850">
        <v>0</v>
      </c>
      <c r="EP28" s="850">
        <v>0</v>
      </c>
      <c r="EQ28" s="850">
        <v>0</v>
      </c>
      <c r="ER28" s="850">
        <v>0</v>
      </c>
      <c r="ES28" s="850">
        <v>0</v>
      </c>
      <c r="ET28" s="850">
        <v>0</v>
      </c>
      <c r="EU28" s="850">
        <v>0</v>
      </c>
      <c r="EV28" s="850">
        <v>0</v>
      </c>
      <c r="EW28" s="850">
        <v>0</v>
      </c>
      <c r="EX28" s="850">
        <v>0</v>
      </c>
      <c r="EY28" s="850">
        <v>0</v>
      </c>
      <c r="EZ28" s="850">
        <v>0</v>
      </c>
      <c r="FA28" s="850">
        <v>0</v>
      </c>
      <c r="FB28" s="850">
        <v>0</v>
      </c>
      <c r="FC28" s="850">
        <v>0</v>
      </c>
      <c r="FD28" s="850">
        <v>0</v>
      </c>
      <c r="FE28" s="850">
        <v>0</v>
      </c>
      <c r="FF28" s="850">
        <v>0</v>
      </c>
      <c r="FG28" s="850">
        <v>0</v>
      </c>
      <c r="FH28" s="850">
        <v>0</v>
      </c>
      <c r="FI28" s="850">
        <v>0</v>
      </c>
      <c r="FJ28" s="850">
        <v>0</v>
      </c>
      <c r="FK28" s="850">
        <v>0</v>
      </c>
      <c r="FL28" s="850">
        <v>0</v>
      </c>
      <c r="FM28" s="850">
        <v>0</v>
      </c>
      <c r="FN28" s="850">
        <v>0</v>
      </c>
      <c r="FO28" s="850">
        <v>0</v>
      </c>
      <c r="FP28" s="850">
        <v>0</v>
      </c>
      <c r="FQ28" s="850">
        <v>0</v>
      </c>
      <c r="FR28" s="850">
        <v>0</v>
      </c>
      <c r="FS28" s="850">
        <v>0</v>
      </c>
      <c r="FT28" s="850">
        <v>0</v>
      </c>
      <c r="FU28" s="850">
        <v>0</v>
      </c>
      <c r="FV28" s="850">
        <v>0</v>
      </c>
      <c r="FW28" s="850">
        <v>0</v>
      </c>
      <c r="FX28" s="850">
        <v>8</v>
      </c>
      <c r="FY28" s="850">
        <v>8</v>
      </c>
      <c r="FZ28" s="850">
        <v>8</v>
      </c>
      <c r="GA28" s="850">
        <v>8</v>
      </c>
      <c r="GB28" s="850">
        <v>8</v>
      </c>
      <c r="GC28" s="85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47">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22">
      <formula1>900</formula1>
    </dataValidation>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CE2632-8929-1669-0ADF-0.7E3EE4DF}" mc:Ignorable="x14ac xr xr2 xr3">
  <sheetPr>
    <tabColor theme="2" tint="-0.1"/>
  </sheetPr>
  <dimension ref="A1:V23"/>
  <sheetViews>
    <sheetView topLeftCell="A1" showGridLines="0" zoomScale="90" workbookViewId="0">
      <selection activeCell="K8" sqref="K8"/>
    </sheetView>
  </sheetViews>
  <sheetFormatPr defaultColWidth="10.57421875" customHeight="1" defaultRowHeight="15"/>
  <cols>
    <col min="1" max="2" style="4219" width="9.140625" hidden="1" customWidth="1"/>
    <col min="3" max="3" style="4219" width="4.00390625" customWidth="1"/>
    <col min="4" max="4" style="4219" width="6.00390625" customWidth="1"/>
    <col min="5" max="5" style="4219" width="36.00390625" customWidth="1"/>
    <col min="6" max="6" style="4219" width="9.00390625" customWidth="1"/>
    <col min="7" max="7" style="4219" width="42.421875" hidden="1" customWidth="1"/>
    <col min="8" max="8" style="4219" width="40.7109375" customWidth="1"/>
    <col min="9" max="11" style="4219" width="42.421875" customWidth="1"/>
    <col min="12" max="12" style="4219" width="93.00390625" customWidth="1"/>
    <col min="13" max="21" style="4219" width="10.00390625" customWidth="1"/>
    <col min="22" max="22" style="4219" width="10.57421875" hidden="1"/>
  </cols>
  <sheetData>
    <row customHeight="1" ht="15" hidden="1">
      <c r="H1" s="100">
        <v>4</v>
      </c>
      <c r="V1" s="100" t="s">
        <v>14</v>
      </c>
    </row>
    <row customHeight="1" ht="22.5" hidden="1">
      <c r="C2" s="821" t="s">
        <v>102</v>
      </c>
      <c r="D2" s="208"/>
      <c r="E2" s="422"/>
      <c r="F2" s="152" t="str">
        <f>IF(TEMPLATE_SPHERE="HEAT","Гкал/час","тыс. куб. м/сутки")</f>
        <v>тыс. куб. м/сутки</v>
      </c>
      <c r="G2" s="784"/>
      <c r="H2" s="784"/>
      <c r="I2" s="784"/>
      <c r="J2" s="784"/>
      <c r="K2" s="784"/>
      <c r="L2" s="450"/>
      <c r="V2" s="79">
        <v>0</v>
      </c>
    </row>
    <row customHeight="1" ht="15" hidden="1">
      <c r="V3" s="100">
        <v>0</v>
      </c>
    </row>
    <row customHeight="1" ht="15.75">
      <c r="V4" s="79">
        <v>15</v>
      </c>
    </row>
    <row customHeight="1" ht="39.75">
      <c r="D5" s="42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426"/>
      <c r="F5" s="426"/>
      <c r="G5" s="426"/>
      <c r="H5" s="426"/>
      <c r="I5" s="426"/>
      <c r="J5" s="426"/>
      <c r="K5" s="426"/>
      <c r="V5" s="79">
        <v>38</v>
      </c>
    </row>
    <row customHeight="1" ht="15.75">
      <c r="D6" s="287" t="str">
        <f>IF(org=0,"Не определено",org)</f>
        <v>ГУП СК "Ставрополькрайводоканал"</v>
      </c>
      <c r="E6" s="287"/>
      <c r="F6" s="287"/>
      <c r="G6" s="287"/>
      <c r="H6" s="287"/>
      <c r="I6" s="287"/>
      <c r="J6" s="287"/>
      <c r="K6" s="287"/>
      <c r="V6" s="79">
        <v>15</v>
      </c>
    </row>
    <row customHeight="1" ht="15.75">
      <c r="H7" s="320"/>
      <c r="I7" s="0" t="s">
        <v>22</v>
      </c>
      <c r="J7" s="0" t="s">
        <v>22</v>
      </c>
      <c r="K7" s="0" t="s">
        <v>22</v>
      </c>
      <c r="V7" s="79">
        <v>15</v>
      </c>
    </row>
    <row customHeight="1" ht="1.05">
      <c r="H8" s="100" t="s">
        <v>195</v>
      </c>
      <c r="I8" s="79" t="s">
        <v>202</v>
      </c>
      <c r="J8" s="79" t="s">
        <v>205</v>
      </c>
      <c r="K8" s="79" t="s">
        <v>199</v>
      </c>
      <c r="V8" s="79">
        <v>1</v>
      </c>
    </row>
    <row customHeight="1" ht="15.75">
      <c r="D9" s="663"/>
      <c r="E9" s="664" t="s">
        <v>186</v>
      </c>
      <c r="F9" s="665"/>
      <c r="G9" s="815" t="str">
        <f>IF(G8="","",INDEX(DIFFERENTIATION_UNMERGE_VD,MATCH(G8,DIFFERENTIATION_ID_DIFF,0)))</f>
        <v/>
      </c>
      <c r="H9" s="815" t="str">
        <f>IF(H8="","",INDEX(DIFFERENTIATION_UNMERGE_VD,MATCH(H8,DIFFERENTIATION_ID_DIFF,0)))</f>
        <v>Водоотведение</v>
      </c>
      <c r="I9" s="815" t="str">
        <f>IF(I8="","",INDEX(DIFFERENTIATION_UNMERGE_VD,MATCH(I8,DIFFERENTIATION_ID_DIFF,0)))</f>
        <v>Водоотведение</v>
      </c>
      <c r="J9" s="815" t="str">
        <f>IF(J8="","",INDEX(DIFFERENTIATION_UNMERGE_VD,MATCH(J8,DIFFERENTIATION_ID_DIFF,0)))</f>
        <v>Подключение (технологическое присоединение) к централизованной системе водоотведения</v>
      </c>
      <c r="K9" s="815" t="str">
        <f>IF(K8="","",INDEX(DIFFERENTIATION_UNMERGE_VD,MATCH(K8,DIFFERENTIATION_ID_DIFF,0)))</f>
        <v>Водоотведение</v>
      </c>
      <c r="L9" s="152" t="s">
        <v>379</v>
      </c>
      <c r="V9" s="79">
        <v>15</v>
      </c>
    </row>
    <row customHeight="1" ht="15.75">
      <c r="D10" s="663"/>
      <c r="E10" s="664" t="s">
        <v>642</v>
      </c>
      <c r="F10" s="665"/>
      <c r="G10" s="815" t="str">
        <f>IF(G8="","",INDEX(DIFFERENTIATION_UNMERGE_AREA,MATCH(G8,DIFFERENTIATION_ID_DIFF,0)))</f>
        <v/>
      </c>
      <c r="H10" s="815" t="str">
        <f>IF(H8="","",INDEX(DIFFERENTIATION_UNMERGE_AREA,MATCH(H8,DIFFERENTIATION_ID_DIFF,0)))</f>
        <v>Территория 1</v>
      </c>
      <c r="I10" s="815" t="str">
        <f>IF(I8="","",INDEX(DIFFERENTIATION_UNMERGE_AREA,MATCH(I8,DIFFERENTIATION_ID_DIFF,0)))</f>
        <v>Территория 2</v>
      </c>
      <c r="J10" s="815" t="str">
        <f>IF(J8="","",INDEX(DIFFERENTIATION_UNMERGE_AREA,MATCH(J8,DIFFERENTIATION_ID_DIFF,0)))</f>
        <v>Территория 1</v>
      </c>
      <c r="K10" s="815" t="str">
        <f>IF(K8="","",INDEX(DIFFERENTIATION_UNMERGE_AREA,MATCH(K8,DIFFERENTIATION_ID_DIFF,0)))</f>
        <v>Территория 1</v>
      </c>
      <c r="L10" s="152"/>
      <c r="V10" s="79">
        <v>15</v>
      </c>
    </row>
    <row customHeight="1" ht="15.75">
      <c r="D11" s="663"/>
      <c r="E11" s="664" t="s">
        <v>643</v>
      </c>
      <c r="F11" s="665"/>
      <c r="G11" s="815" t="str">
        <f>IF(G8="","",INDEX(DIFFERENTIATION_UNMERGE_SYSTEM,MATCH(G8,DIFFERENTIATION_ID_DIFF,0)))</f>
        <v/>
      </c>
      <c r="H11" s="815" t="str">
        <f>IF(H8="","",INDEX(DIFFERENTIATION_UNMERGE_SYSTEM,MATCH(H8,DIFFERENTIATION_ID_DIFF,0)))</f>
        <v>Потребители Ставропольского края</v>
      </c>
      <c r="I11" s="815" t="str">
        <f>IF(I8="","",INDEX(DIFFERENTIATION_UNMERGE_SYSTEM,MATCH(I8,DIFFERENTIATION_ID_DIFF,0)))</f>
        <v>Потребители, осуществляющие деятельность в сфере водоотведения (Карачаево-Черкесская Республика)</v>
      </c>
      <c r="J11" s="815" t="str">
        <f>IF(J8="","",INDEX(DIFFERENTIATION_UNMERGE_SYSTEM,MATCH(J8,DIFFERENTIATION_ID_DIFF,0)))</f>
        <v>Подключение к централизованным системам водоотведения ГУП СК "Ставрополькрайводоканал"</v>
      </c>
      <c r="K11" s="815" t="str">
        <f>IF(K8="","",INDEX(DIFFERENTIATION_UNMERGE_SYSTEM,MATCH(K8,DIFFERENTIATION_ID_DIFF,0)))</f>
        <v>Водоотведение (услуга по очистке сточных вод)</v>
      </c>
      <c r="L11" s="152"/>
      <c r="V11" s="79">
        <v>15</v>
      </c>
    </row>
    <row customHeight="1" ht="15.75">
      <c r="D12" s="667" t="s">
        <v>378</v>
      </c>
      <c r="E12" s="668"/>
      <c r="F12" s="668"/>
      <c r="G12" s="664"/>
      <c r="H12" s="664"/>
      <c r="I12" s="664"/>
      <c r="J12" s="664"/>
      <c r="K12" s="664"/>
      <c r="L12" s="152"/>
      <c r="V12" s="79">
        <v>15</v>
      </c>
    </row>
    <row customHeight="1" ht="35.699999999999996">
      <c r="D13" s="152" t="s">
        <v>87</v>
      </c>
      <c r="E13" s="152" t="s">
        <v>380</v>
      </c>
      <c r="F13" s="152" t="s">
        <v>644</v>
      </c>
      <c r="G13" s="84" t="s">
        <v>381</v>
      </c>
      <c r="H13" s="84" t="s">
        <v>381</v>
      </c>
      <c r="I13" s="84" t="s">
        <v>381</v>
      </c>
      <c r="J13" s="84" t="s">
        <v>381</v>
      </c>
      <c r="K13" s="84" t="s">
        <v>381</v>
      </c>
      <c r="L13" s="152"/>
      <c r="V13" s="79">
        <v>34</v>
      </c>
    </row>
    <row customHeight="1" ht="15" hidden="1">
      <c r="D14" s="888" t="s">
        <v>98</v>
      </c>
      <c r="E14" s="888" t="s">
        <v>101</v>
      </c>
      <c r="F14" s="888" t="s">
        <v>89</v>
      </c>
      <c r="G14" s="821" t="str">
        <f>G1&amp;".1"</f>
        <v>.1</v>
      </c>
      <c r="H14" s="821" t="str">
        <f>H1&amp;".1"</f>
        <v>4.1</v>
      </c>
      <c r="I14" s="821" t="str">
        <f>I1&amp;".1"</f>
        <v>.1</v>
      </c>
      <c r="J14" s="821" t="str">
        <f>J1&amp;".1"</f>
        <v>.1</v>
      </c>
      <c r="K14" s="821" t="str">
        <f>K1&amp;".1"</f>
        <v>.1</v>
      </c>
      <c r="L14" s="450"/>
      <c r="V14" s="79">
        <v>0</v>
      </c>
    </row>
    <row customHeight="1" ht="15.75">
      <c r="D15" s="152">
        <v>1</v>
      </c>
      <c r="E15" s="253" t="str">
        <f>TP_P_A</f>
        <v>Количество поданных заявлений </v>
      </c>
      <c r="F15" s="152" t="s">
        <v>1443</v>
      </c>
      <c r="G15" s="889"/>
      <c r="H15" s="889"/>
      <c r="I15" s="889"/>
      <c r="J15" s="889"/>
      <c r="K15" s="889"/>
      <c r="L15" s="75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V15" s="79">
        <v>15</v>
      </c>
    </row>
    <row customHeight="1" ht="15.75">
      <c r="D16" s="152">
        <v>2</v>
      </c>
      <c r="E16" s="253" t="str">
        <f>TP_P_B</f>
        <v>Количество исполненных заявлений </v>
      </c>
      <c r="F16" s="152" t="s">
        <v>1443</v>
      </c>
      <c r="G16" s="889"/>
      <c r="H16" s="889"/>
      <c r="I16" s="889"/>
      <c r="J16" s="889"/>
      <c r="K16" s="889"/>
      <c r="L16" s="75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V16" s="79">
        <v>15</v>
      </c>
    </row>
    <row customHeight="1" ht="77.7">
      <c r="D17" s="152">
        <v>3</v>
      </c>
      <c r="E17" s="2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152" t="s">
        <v>1443</v>
      </c>
      <c r="G17" s="889"/>
      <c r="H17" s="889"/>
      <c r="I17" s="889"/>
      <c r="J17" s="889"/>
      <c r="K17" s="889"/>
      <c r="L17" s="753"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V17" s="79">
        <v>74</v>
      </c>
    </row>
    <row customHeight="1" ht="54.75">
      <c r="D18" s="152">
        <v>4</v>
      </c>
      <c r="E18" s="253" t="str">
        <f>TP_P_V_1</f>
        <v>Причины отказа в заключении договора о подключении (технологическом присоединении) к централизованной системе водоотведения</v>
      </c>
      <c r="F18" s="152" t="s">
        <v>384</v>
      </c>
      <c r="G18" s="629"/>
      <c r="H18" s="629"/>
      <c r="I18" s="629"/>
      <c r="J18" s="629"/>
      <c r="K18" s="629"/>
      <c r="L18" s="25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V18" s="79">
        <v>52</v>
      </c>
    </row>
    <row customHeight="1" ht="60">
      <c r="D19" s="152">
        <v>5</v>
      </c>
      <c r="E19" s="2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152" t="str">
        <f>IF(TEMPLATE_SPHERE="HEAT","Гкал/час","тыс. куб. м/сутки")</f>
        <v>тыс. куб. м/сутки</v>
      </c>
      <c r="G19" s="890">
        <f>SUM(G20:G22)</f>
        <v>0</v>
      </c>
      <c r="H19" s="890">
        <f>SUM(H20:H22)</f>
        <v>0</v>
      </c>
      <c r="I19" s="890">
        <f>SUM(I20:I22)</f>
        <v>0</v>
      </c>
      <c r="J19" s="890">
        <f>SUM(J20:J22)</f>
        <v>0</v>
      </c>
      <c r="K19" s="890">
        <f>SUM(K20:K22)</f>
        <v>0</v>
      </c>
      <c r="L19" s="753"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V19" s="79">
        <v>57</v>
      </c>
    </row>
    <row customHeight="1" ht="15" hidden="1">
      <c r="D20" s="79" t="s">
        <v>1444</v>
      </c>
      <c r="L20" s="891"/>
      <c r="V20" s="79">
        <v>0</v>
      </c>
    </row>
    <row customHeight="1" ht="29.25">
      <c r="D21" s="208" t="s">
        <v>391</v>
      </c>
      <c r="E21" s="106"/>
      <c r="F21" s="152" t="str">
        <f>IF(TEMPLATE_SPHERE="HEAT","Гкал/час","тыс. куб. м/сутки")</f>
        <v>тыс. куб. м/сутки</v>
      </c>
      <c r="G21" s="784"/>
      <c r="H21" s="784"/>
      <c r="I21" s="784"/>
      <c r="J21" s="784"/>
      <c r="K21" s="784"/>
      <c r="L21" s="276"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V21" s="79">
        <v>28</v>
      </c>
    </row>
    <row customHeight="1" ht="15.75">
      <c r="D22" s="762"/>
      <c r="E22" s="167" t="s">
        <v>1445</v>
      </c>
      <c r="F22" s="681"/>
      <c r="G22" s="681"/>
      <c r="H22" s="681"/>
      <c r="I22" s="681"/>
      <c r="J22" s="681"/>
      <c r="K22" s="681"/>
      <c r="L22" s="280"/>
      <c r="V22" s="79">
        <v>15</v>
      </c>
    </row>
    <row customHeight="1" ht="22.5" hidden="1">
      <c r="A23" s="77" t="s">
        <v>81</v>
      </c>
      <c r="B23" s="79">
        <v>0</v>
      </c>
      <c r="C23" s="821">
        <v>4</v>
      </c>
      <c r="D23" s="79">
        <v>6</v>
      </c>
      <c r="E23" s="79">
        <v>36</v>
      </c>
      <c r="F23" s="79">
        <v>9</v>
      </c>
      <c r="G23" s="79">
        <v>0</v>
      </c>
      <c r="H23" s="79">
        <v>40</v>
      </c>
      <c r="I23" s="79">
        <v>0</v>
      </c>
      <c r="J23" s="79">
        <v>0</v>
      </c>
      <c r="K23" s="79">
        <v>0</v>
      </c>
      <c r="L23" s="100">
        <v>93</v>
      </c>
      <c r="M23" s="79">
        <v>10</v>
      </c>
      <c r="N23" s="79">
        <v>10</v>
      </c>
      <c r="O23" s="79">
        <v>10</v>
      </c>
      <c r="P23" s="79">
        <v>10</v>
      </c>
      <c r="Q23" s="79">
        <v>10</v>
      </c>
      <c r="R23" s="79">
        <v>10</v>
      </c>
      <c r="S23" s="79">
        <v>10</v>
      </c>
      <c r="T23" s="79">
        <v>10</v>
      </c>
      <c r="U23" s="822">
        <v>10</v>
      </c>
      <c r="V23" s="79">
        <v>23</v>
      </c>
    </row>
  </sheetData>
  <sheetProtection formatColumns="0" formatRows="0" autoFilter="0" sort="0" insertRows="0" insertColumns="1" deleteRows="0" deleteColumns="0"/>
  <mergeCells count="8">
    <mergeCell ref="L21:L22"/>
    <mergeCell ref="L9:L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K2 G21:K21">
      <formula1>-9.99999999999999E+23</formula1>
      <formula2>9.99999999999999E+23</formula2>
    </dataValidation>
    <dataValidation type="whole" allowBlank="1" showErrorMessage="1" errorTitle="Ошибка" error="Допускается ввод только неотрицательных целых чисел!" sqref="G15:K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K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12A4B-652D-4B83-8099-0.6BB898E5}"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2" style="4219" width="9.140625" hidden="1" customWidth="1"/>
    <col min="3" max="3" style="4219" width="3.00390625" customWidth="1"/>
    <col min="4" max="4" style="4219" width="6.00390625" customWidth="1"/>
    <col min="5" max="6" style="4219" width="64.00390625" customWidth="1"/>
    <col min="7" max="7" style="4219" width="140.00390625" customWidth="1"/>
    <col min="8" max="16" style="4219" width="10.00390625" customWidth="1"/>
    <col min="17" max="17" style="4219" width="10.57421875" hidden="1"/>
  </cols>
  <sheetData>
    <row customHeight="1" ht="22.5" hidden="1">
      <c r="Q1" s="79" t="s">
        <v>14</v>
      </c>
    </row>
    <row customHeight="1" ht="14.25" hidden="1">
      <c r="Q2" s="79">
        <v>0</v>
      </c>
    </row>
    <row customHeight="1" ht="14.25" hidden="1">
      <c r="Q3" s="79">
        <v>0</v>
      </c>
    </row>
    <row customHeight="1" ht="3">
      <c r="C4" s="497"/>
      <c r="D4" s="101"/>
      <c r="E4" s="101"/>
      <c r="F4" s="754"/>
      <c r="G4" s="754"/>
      <c r="Q4" s="79">
        <v>3</v>
      </c>
    </row>
    <row customHeight="1" ht="29.25">
      <c r="C5" s="497"/>
      <c r="D5" s="23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39"/>
      <c r="F5" s="239"/>
      <c r="G5" s="240"/>
      <c r="Q5" s="79">
        <v>28</v>
      </c>
    </row>
    <row customHeight="1" ht="18.75">
      <c r="C6" s="497"/>
      <c r="D6" s="384" t="str">
        <f>IF(org=0,"Не определено",org)</f>
        <v>ГУП СК "Ставрополькрайводоканал"</v>
      </c>
      <c r="E6" s="385"/>
      <c r="F6" s="385"/>
      <c r="G6" s="386"/>
      <c r="Q6" s="79">
        <v>18</v>
      </c>
    </row>
    <row customHeight="1" ht="14.699999999999998">
      <c r="C7" s="497"/>
      <c r="D7" s="101"/>
      <c r="E7" s="93"/>
      <c r="F7" s="320"/>
      <c r="G7" s="755"/>
      <c r="Q7" s="79">
        <v>14</v>
      </c>
    </row>
    <row customHeight="1" ht="1.05">
      <c r="C8" s="497"/>
      <c r="D8" s="101"/>
      <c r="E8" s="93"/>
      <c r="F8" s="320"/>
      <c r="G8" s="755"/>
      <c r="Q8" s="79">
        <v>1</v>
      </c>
    </row>
    <row customHeight="1" ht="14.699999999999998">
      <c r="C9" s="497"/>
      <c r="D9" s="326" t="s">
        <v>378</v>
      </c>
      <c r="E9" s="326"/>
      <c r="F9" s="326"/>
      <c r="G9" s="759" t="s">
        <v>379</v>
      </c>
      <c r="Q9" s="79">
        <v>14</v>
      </c>
    </row>
    <row customHeight="1" ht="24">
      <c r="C10" s="497"/>
      <c r="D10" s="326" t="s">
        <v>87</v>
      </c>
      <c r="E10" s="246" t="s">
        <v>380</v>
      </c>
      <c r="F10" s="246" t="s">
        <v>468</v>
      </c>
      <c r="G10" s="759"/>
      <c r="Q10" s="79">
        <v>23</v>
      </c>
    </row>
    <row customHeight="1" ht="12" hidden="1">
      <c r="C11" s="497"/>
      <c r="D11" s="398"/>
      <c r="E11" s="398"/>
      <c r="F11" s="398"/>
      <c r="G11" s="398"/>
      <c r="Q11" s="79">
        <v>0</v>
      </c>
    </row>
    <row customHeight="1" ht="65.25">
      <c r="C12" s="497"/>
      <c r="D12" s="323">
        <v>1</v>
      </c>
      <c r="E12" s="89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46" t="s">
        <v>384</v>
      </c>
      <c r="G12" s="450"/>
      <c r="Q12" s="79">
        <v>62</v>
      </c>
    </row>
    <row customHeight="1" ht="24">
      <c r="C13" s="497"/>
      <c r="D13" s="323" t="s">
        <v>1348</v>
      </c>
      <c r="E13" s="824"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46" t="s">
        <v>384</v>
      </c>
      <c r="G13" s="450"/>
      <c r="Q13" s="79">
        <v>23</v>
      </c>
    </row>
    <row customHeight="1" ht="14.699999999999998">
      <c r="C14" s="497"/>
      <c r="D14" s="323" t="s">
        <v>1384</v>
      </c>
      <c r="E14" s="893"/>
      <c r="F14" s="440"/>
      <c r="G14" s="2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9">
        <v>14</v>
      </c>
    </row>
    <row customHeight="1" ht="15.75">
      <c r="C15" s="497"/>
      <c r="D15" s="762"/>
      <c r="E15" s="237" t="s">
        <v>1446</v>
      </c>
      <c r="F15" s="763"/>
      <c r="G15" s="280"/>
      <c r="Q15" s="79">
        <v>15</v>
      </c>
    </row>
    <row customHeight="1" ht="14.699999999999998">
      <c r="C16" s="497"/>
      <c r="D16" s="323" t="s">
        <v>1350</v>
      </c>
      <c r="E16" s="82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46" t="s">
        <v>384</v>
      </c>
      <c r="G16" s="506"/>
      <c r="Q16" s="79">
        <v>14</v>
      </c>
    </row>
    <row customHeight="1" ht="14.699999999999998">
      <c r="C17" s="497"/>
      <c r="D17" s="323" t="s">
        <v>1392</v>
      </c>
      <c r="E17" s="893"/>
      <c r="F17" s="742"/>
      <c r="G17" s="2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79">
        <v>14</v>
      </c>
    </row>
    <row customHeight="1" ht="22.049999999999997">
      <c r="C18" s="497"/>
      <c r="D18" s="762"/>
      <c r="E18" s="237" t="s">
        <v>1447</v>
      </c>
      <c r="F18" s="894"/>
      <c r="G18" s="280"/>
      <c r="Q18" s="79">
        <v>21</v>
      </c>
    </row>
    <row customHeight="1" ht="256.5" hidden="1">
      <c r="C19" s="497"/>
      <c r="D19" s="323" t="s">
        <v>1352</v>
      </c>
      <c r="E19" s="824" t="s">
        <v>1448</v>
      </c>
      <c r="F19" s="742"/>
      <c r="G19" s="506" t="s">
        <v>1449</v>
      </c>
      <c r="Q19" s="79">
        <v>0</v>
      </c>
    </row>
    <row customHeight="1" ht="15" hidden="1">
      <c r="C20" s="497"/>
      <c r="D20" s="325">
        <v>2</v>
      </c>
      <c r="E20" s="824" t="s">
        <v>1450</v>
      </c>
      <c r="F20" s="246" t="s">
        <v>384</v>
      </c>
      <c r="G20" s="506"/>
      <c r="Q20" s="79">
        <v>14</v>
      </c>
    </row>
    <row customHeight="1" ht="18.75" hidden="1">
      <c r="C21" s="497"/>
      <c r="D21" s="895" t="s">
        <v>732</v>
      </c>
      <c r="E21" s="896"/>
      <c r="F21" s="897"/>
      <c r="G21" s="898"/>
      <c r="Q21" s="79">
        <v>0</v>
      </c>
    </row>
    <row customHeight="1" ht="15.75" hidden="1">
      <c r="C22" s="497"/>
      <c r="D22" s="762"/>
      <c r="E22" s="167" t="s">
        <v>400</v>
      </c>
      <c r="F22" s="894"/>
      <c r="G22" s="705"/>
      <c r="Q22" s="79">
        <v>15</v>
      </c>
    </row>
    <row customHeight="1" ht="22.5">
      <c r="C23" s="497"/>
      <c r="D23" s="323" t="s">
        <v>101</v>
      </c>
      <c r="E23" s="892" t="s">
        <v>1451</v>
      </c>
      <c r="F23" s="246" t="s">
        <v>384</v>
      </c>
      <c r="G23" s="450"/>
      <c r="Q23" s="79">
        <v>0</v>
      </c>
    </row>
    <row customHeight="1" ht="14.25">
      <c r="C24" s="497"/>
      <c r="D24" s="323" t="s">
        <v>804</v>
      </c>
      <c r="E24" s="824" t="s">
        <v>1452</v>
      </c>
      <c r="F24" s="246" t="s">
        <v>384</v>
      </c>
      <c r="G24" s="506"/>
      <c r="Q24" s="79">
        <v>0</v>
      </c>
    </row>
    <row customHeight="1" ht="14.25">
      <c r="C25" s="497"/>
      <c r="D25" s="323" t="s">
        <v>807</v>
      </c>
      <c r="E25" s="893"/>
      <c r="F25" s="742"/>
      <c r="G25" s="276" t="s">
        <v>1453</v>
      </c>
      <c r="Q25" s="79">
        <v>0</v>
      </c>
    </row>
    <row customHeight="1" ht="22.5">
      <c r="C26" s="497"/>
      <c r="D26" s="762"/>
      <c r="E26" s="237" t="s">
        <v>1454</v>
      </c>
      <c r="F26" s="894"/>
      <c r="G26" s="280"/>
      <c r="Q26" s="79">
        <v>0</v>
      </c>
    </row>
    <row customHeight="1" ht="22.5">
      <c r="C27" s="497"/>
      <c r="D27" s="323" t="s">
        <v>89</v>
      </c>
      <c r="E27" s="892" t="s">
        <v>1455</v>
      </c>
      <c r="F27" s="246" t="s">
        <v>384</v>
      </c>
      <c r="G27" s="450"/>
      <c r="Q27" s="79">
        <v>0</v>
      </c>
    </row>
    <row customHeight="1" ht="14.25">
      <c r="C28" s="497"/>
      <c r="D28" s="323" t="s">
        <v>402</v>
      </c>
      <c r="E28" s="824" t="s">
        <v>1456</v>
      </c>
      <c r="F28" s="246" t="s">
        <v>384</v>
      </c>
      <c r="G28" s="506"/>
      <c r="Q28" s="79">
        <v>0</v>
      </c>
    </row>
    <row customHeight="1" ht="14.25">
      <c r="C29" s="497"/>
      <c r="D29" s="323" t="s">
        <v>404</v>
      </c>
      <c r="E29" s="899" t="s">
        <v>22</v>
      </c>
      <c r="F29" s="781" t="s">
        <v>22</v>
      </c>
      <c r="G29" s="276" t="s">
        <v>1457</v>
      </c>
      <c r="Q29" s="79">
        <v>0</v>
      </c>
    </row>
    <row customHeight="1" ht="22.5">
      <c r="C30" s="497"/>
      <c r="D30" s="762"/>
      <c r="E30" s="237" t="s">
        <v>1454</v>
      </c>
      <c r="F30" s="894"/>
      <c r="G30" s="280"/>
      <c r="Q30" s="79">
        <v>0</v>
      </c>
    </row>
    <row customHeight="1" ht="3">
      <c r="Q31" s="79">
        <v>3</v>
      </c>
    </row>
    <row customHeight="1" ht="14.699999999999998">
      <c r="Q32" s="79">
        <v>14</v>
      </c>
    </row>
    <row customHeight="1" ht="14.699999999999998">
      <c r="Q33" s="79">
        <v>14</v>
      </c>
    </row>
    <row customHeight="1" ht="14.699999999999998">
      <c r="Q34" s="79">
        <v>14</v>
      </c>
    </row>
    <row customHeight="1" ht="14.699999999999998">
      <c r="Q35" s="79">
        <v>14</v>
      </c>
    </row>
    <row customHeight="1" ht="22.5" hidden="1">
      <c r="A36" s="530" t="s">
        <v>81</v>
      </c>
      <c r="B36" s="100">
        <v>0</v>
      </c>
      <c r="C36" s="531">
        <v>3</v>
      </c>
      <c r="D36" s="79">
        <v>6</v>
      </c>
      <c r="E36" s="79">
        <v>64</v>
      </c>
      <c r="F36" s="79">
        <v>64</v>
      </c>
      <c r="G36" s="79">
        <v>140</v>
      </c>
      <c r="H36" s="79">
        <v>10</v>
      </c>
      <c r="I36" s="151">
        <v>10</v>
      </c>
      <c r="J36" s="151">
        <v>10</v>
      </c>
      <c r="K36" s="79">
        <v>10</v>
      </c>
      <c r="L36" s="79">
        <v>10</v>
      </c>
      <c r="M36" s="79">
        <v>10</v>
      </c>
      <c r="N36" s="79">
        <v>10</v>
      </c>
      <c r="O36" s="79">
        <v>10</v>
      </c>
      <c r="P36" s="79">
        <v>10</v>
      </c>
      <c r="Q36" s="79">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CE2D4-A397-39B4-52E9-0.5CBF0A5A}"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2" style="4219" width="9.140625" hidden="1" customWidth="1"/>
    <col min="3" max="3" style="4219" width="3.00390625" customWidth="1"/>
    <col min="4" max="4" style="4219" width="6.00390625" customWidth="1"/>
    <col min="5" max="5" style="4219" width="63.00390625" customWidth="1"/>
    <col min="6" max="6" style="4219" width="1.7109375" hidden="1" customWidth="1"/>
    <col min="7" max="8" style="4219" width="35.00390625" customWidth="1"/>
    <col min="9" max="9" style="4219" width="91.00390625" customWidth="1"/>
    <col min="10" max="10" style="4219" width="68.00390625" customWidth="1"/>
    <col min="11" max="12" style="4219" width="10.00390625" customWidth="1"/>
    <col min="13" max="13" style="4219" width="10.57421875" hidden="1"/>
  </cols>
  <sheetData>
    <row customHeight="1" ht="22.5" hidden="1">
      <c r="M1" s="79" t="s">
        <v>14</v>
      </c>
    </row>
    <row customHeight="1" ht="18.75" hidden="1">
      <c r="C2" s="752" t="s">
        <v>102</v>
      </c>
      <c r="D2" s="323"/>
      <c r="E2" s="105"/>
      <c r="F2" s="246"/>
      <c r="G2" s="246" t="s">
        <v>384</v>
      </c>
      <c r="H2" s="440"/>
      <c r="M2" s="79">
        <v>0</v>
      </c>
    </row>
    <row customHeight="1" ht="14.25" hidden="1">
      <c r="M3" s="79">
        <v>0</v>
      </c>
    </row>
    <row customHeight="1" ht="18.75" hidden="1">
      <c r="C4" s="752" t="s">
        <v>102</v>
      </c>
      <c r="D4" s="323"/>
      <c r="E4" s="824" t="s">
        <v>1458</v>
      </c>
      <c r="F4" s="246"/>
      <c r="G4" s="900"/>
      <c r="H4" s="246" t="s">
        <v>384</v>
      </c>
      <c r="M4" s="79">
        <v>0</v>
      </c>
    </row>
    <row customHeight="1" ht="14.25" hidden="1">
      <c r="M5" s="79">
        <v>0</v>
      </c>
    </row>
    <row customHeight="1" ht="18.75" hidden="1">
      <c r="C6" s="752" t="s">
        <v>102</v>
      </c>
      <c r="D6" s="323"/>
      <c r="E6" s="901" t="s">
        <v>1459</v>
      </c>
      <c r="F6" s="246"/>
      <c r="G6" s="900"/>
      <c r="H6" s="246" t="s">
        <v>384</v>
      </c>
      <c r="M6" s="79">
        <v>0</v>
      </c>
    </row>
    <row customHeight="1" ht="14.25" hidden="1">
      <c r="M7" s="79">
        <v>0</v>
      </c>
    </row>
    <row customHeight="1" ht="18.75" hidden="1">
      <c r="C8" s="752" t="s">
        <v>102</v>
      </c>
      <c r="D8" s="323"/>
      <c r="E8" s="901" t="s">
        <v>1460</v>
      </c>
      <c r="F8" s="246"/>
      <c r="G8" s="900"/>
      <c r="H8" s="246" t="s">
        <v>384</v>
      </c>
      <c r="M8" s="79">
        <v>0</v>
      </c>
    </row>
    <row customHeight="1" ht="14.25" hidden="1">
      <c r="M9" s="79">
        <v>0</v>
      </c>
    </row>
    <row customHeight="1" ht="18.75" hidden="1">
      <c r="C10" s="752" t="s">
        <v>102</v>
      </c>
      <c r="D10" s="323"/>
      <c r="E10" s="901" t="s">
        <v>1461</v>
      </c>
      <c r="F10" s="246"/>
      <c r="G10" s="366"/>
      <c r="H10" s="246" t="s">
        <v>384</v>
      </c>
      <c r="L10" s="151" t="s">
        <v>1462</v>
      </c>
      <c r="M10" s="79">
        <v>0</v>
      </c>
    </row>
    <row customHeight="1" ht="14.25" hidden="1">
      <c r="M11" s="79">
        <v>0</v>
      </c>
    </row>
    <row customHeight="1" ht="14.25" hidden="1">
      <c r="M12" s="79">
        <v>0</v>
      </c>
    </row>
    <row customHeight="1" ht="14.699999999999998">
      <c r="C13" s="497"/>
      <c r="D13" s="101"/>
      <c r="E13" s="101"/>
      <c r="F13" s="101"/>
      <c r="G13" s="101"/>
      <c r="H13" s="754"/>
      <c r="I13" s="754"/>
      <c r="M13" s="79">
        <v>14</v>
      </c>
    </row>
    <row customHeight="1" ht="29.25">
      <c r="C14" s="497"/>
      <c r="D14" s="23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39"/>
      <c r="F14" s="239"/>
      <c r="G14" s="239"/>
      <c r="H14" s="240"/>
      <c r="M14" s="79">
        <v>28</v>
      </c>
    </row>
    <row customHeight="1" ht="14.699999999999998">
      <c r="C15" s="497"/>
      <c r="D15" s="384" t="str">
        <f>IF(org=0,"Не определено",org)</f>
        <v>ГУП СК "Ставрополькрайводоканал"</v>
      </c>
      <c r="E15" s="385"/>
      <c r="F15" s="385"/>
      <c r="G15" s="385"/>
      <c r="H15" s="386"/>
      <c r="M15" s="79">
        <v>14</v>
      </c>
    </row>
    <row customHeight="1" ht="14.699999999999998">
      <c r="C16" s="497"/>
      <c r="D16" s="101"/>
      <c r="E16" s="93"/>
      <c r="F16" s="93"/>
      <c r="G16" s="93"/>
      <c r="H16" s="320"/>
      <c r="I16" s="755"/>
      <c r="M16" s="79">
        <v>14</v>
      </c>
    </row>
    <row customHeight="1" ht="14.25" hidden="1">
      <c r="C17" s="497"/>
      <c r="D17" s="101"/>
      <c r="E17" s="93"/>
      <c r="F17" s="93"/>
      <c r="G17" s="93"/>
      <c r="H17" s="320"/>
      <c r="I17" s="755"/>
      <c r="M17" s="79">
        <v>0</v>
      </c>
    </row>
    <row customHeight="1" ht="22.049999999999997">
      <c r="C18" s="497"/>
      <c r="D18" s="326" t="s">
        <v>378</v>
      </c>
      <c r="E18" s="326"/>
      <c r="F18" s="326"/>
      <c r="G18" s="326"/>
      <c r="H18" s="326"/>
      <c r="I18" s="759" t="s">
        <v>379</v>
      </c>
      <c r="M18" s="79">
        <v>21</v>
      </c>
    </row>
    <row customHeight="1" ht="22.049999999999997">
      <c r="C19" s="497"/>
      <c r="D19" s="326" t="s">
        <v>87</v>
      </c>
      <c r="E19" s="246" t="s">
        <v>380</v>
      </c>
      <c r="F19" s="246"/>
      <c r="G19" s="246" t="s">
        <v>381</v>
      </c>
      <c r="H19" s="246" t="s">
        <v>468</v>
      </c>
      <c r="I19" s="759"/>
      <c r="M19" s="79">
        <v>21</v>
      </c>
    </row>
    <row customHeight="1" ht="12" hidden="1">
      <c r="C20" s="497"/>
      <c r="D20" s="398"/>
      <c r="E20" s="398"/>
      <c r="F20" s="398"/>
      <c r="G20" s="398"/>
      <c r="H20" s="398"/>
      <c r="I20" s="398"/>
      <c r="M20" s="79">
        <v>0</v>
      </c>
    </row>
    <row customHeight="1" ht="14.699999999999998">
      <c r="C21" s="497"/>
      <c r="D21" s="323">
        <v>1</v>
      </c>
      <c r="E21" s="761" t="s">
        <v>1463</v>
      </c>
      <c r="F21" s="761"/>
      <c r="G21" s="761"/>
      <c r="H21" s="761"/>
      <c r="I21" s="753"/>
      <c r="M21" s="79">
        <v>14</v>
      </c>
    </row>
    <row customHeight="1" ht="21">
      <c r="C22" s="497"/>
      <c r="D22" s="323" t="s">
        <v>1348</v>
      </c>
      <c r="E22" s="824" t="s">
        <v>1464</v>
      </c>
      <c r="F22" s="246"/>
      <c r="G22" s="902"/>
      <c r="H22" s="246" t="s">
        <v>384</v>
      </c>
      <c r="I22" s="450" t="s">
        <v>1465</v>
      </c>
      <c r="M22" s="79">
        <v>20</v>
      </c>
    </row>
    <row customHeight="1" ht="60">
      <c r="C23" s="497"/>
      <c r="D23" s="323" t="s">
        <v>1350</v>
      </c>
      <c r="E23" s="824" t="s">
        <v>1466</v>
      </c>
      <c r="F23" s="246"/>
      <c r="G23" s="900"/>
      <c r="H23" s="440"/>
      <c r="I23" s="253" t="s">
        <v>1467</v>
      </c>
      <c r="M23" s="79">
        <v>57</v>
      </c>
    </row>
    <row customHeight="1" ht="14.699999999999998">
      <c r="B24" s="100">
        <v>3</v>
      </c>
      <c r="C24" s="497"/>
      <c r="D24" s="323">
        <v>2</v>
      </c>
      <c r="E24" s="76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46"/>
      <c r="G24" s="246" t="s">
        <v>384</v>
      </c>
      <c r="H24" s="440"/>
      <c r="I24" s="298" t="s">
        <v>727</v>
      </c>
      <c r="M24" s="79">
        <v>14</v>
      </c>
    </row>
    <row customHeight="1" ht="48.29999999999999">
      <c r="C25" s="497"/>
      <c r="D25" s="323">
        <v>3</v>
      </c>
      <c r="E25" s="7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761"/>
      <c r="G25" s="761"/>
      <c r="H25" s="761"/>
      <c r="I25" s="753"/>
      <c r="M25" s="79">
        <v>46</v>
      </c>
    </row>
    <row customHeight="1" ht="14.699999999999998">
      <c r="C26" s="497"/>
      <c r="D26" s="323" t="s">
        <v>402</v>
      </c>
      <c r="E26" s="105"/>
      <c r="F26" s="246"/>
      <c r="G26" s="246" t="s">
        <v>384</v>
      </c>
      <c r="H26" s="440"/>
      <c r="I26" s="276" t="s">
        <v>1468</v>
      </c>
      <c r="M26" s="79">
        <v>14</v>
      </c>
    </row>
    <row customHeight="1" ht="15.75">
      <c r="A27" s="903" t="s">
        <v>98</v>
      </c>
      <c r="C27" s="497"/>
      <c r="D27" s="762"/>
      <c r="E27" s="167" t="s">
        <v>400</v>
      </c>
      <c r="F27" s="237"/>
      <c r="G27" s="237"/>
      <c r="H27" s="763"/>
      <c r="I27" s="280"/>
      <c r="M27" s="79">
        <v>15</v>
      </c>
    </row>
    <row customHeight="1" ht="39.75">
      <c r="B28" s="100">
        <v>3</v>
      </c>
      <c r="C28" s="497"/>
      <c r="D28" s="323">
        <v>4</v>
      </c>
      <c r="E28" s="7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761"/>
      <c r="G28" s="761"/>
      <c r="H28" s="761"/>
      <c r="I28" s="753"/>
      <c r="M28" s="79">
        <v>38</v>
      </c>
    </row>
    <row customHeight="1" ht="21">
      <c r="C29" s="497"/>
      <c r="D29" s="323" t="s">
        <v>855</v>
      </c>
      <c r="E29" s="824" t="s">
        <v>1458</v>
      </c>
      <c r="F29" s="246"/>
      <c r="G29" s="900"/>
      <c r="H29" s="246" t="s">
        <v>384</v>
      </c>
      <c r="I29" s="276" t="s">
        <v>1469</v>
      </c>
      <c r="M29" s="79">
        <v>20</v>
      </c>
    </row>
    <row customHeight="1" ht="15.75">
      <c r="A30" s="903" t="s">
        <v>101</v>
      </c>
      <c r="C30" s="497"/>
      <c r="D30" s="762"/>
      <c r="E30" s="167" t="s">
        <v>400</v>
      </c>
      <c r="F30" s="237"/>
      <c r="G30" s="237"/>
      <c r="H30" s="763"/>
      <c r="I30" s="280"/>
      <c r="M30" s="79">
        <v>15</v>
      </c>
    </row>
    <row customHeight="1" ht="31.5">
      <c r="B31" s="100">
        <v>3</v>
      </c>
      <c r="C31" s="497"/>
      <c r="D31" s="323">
        <v>5</v>
      </c>
      <c r="E31" s="7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761"/>
      <c r="G31" s="761"/>
      <c r="H31" s="761"/>
      <c r="I31" s="753"/>
      <c r="M31" s="79">
        <v>30</v>
      </c>
    </row>
    <row customHeight="1" ht="27.299999999999997">
      <c r="C32" s="497"/>
      <c r="D32" s="323" t="s">
        <v>391</v>
      </c>
      <c r="E32" s="82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824"/>
      <c r="G32" s="824"/>
      <c r="H32" s="824"/>
      <c r="I32" s="753"/>
      <c r="M32" s="79">
        <v>26</v>
      </c>
    </row>
    <row customHeight="1" ht="14.699999999999998">
      <c r="C33" s="497"/>
      <c r="D33" s="323" t="s">
        <v>1470</v>
      </c>
      <c r="E33" s="901" t="s">
        <v>1459</v>
      </c>
      <c r="F33" s="246"/>
      <c r="G33" s="900"/>
      <c r="H33" s="246" t="s">
        <v>384</v>
      </c>
      <c r="I33" s="276" t="s">
        <v>1471</v>
      </c>
      <c r="M33" s="79">
        <v>14</v>
      </c>
    </row>
    <row customHeight="1" ht="15.75">
      <c r="A34" s="903" t="s">
        <v>89</v>
      </c>
      <c r="C34" s="497"/>
      <c r="D34" s="762"/>
      <c r="E34" s="237" t="s">
        <v>400</v>
      </c>
      <c r="F34" s="637"/>
      <c r="G34" s="637"/>
      <c r="H34" s="763"/>
      <c r="I34" s="280"/>
      <c r="M34" s="79">
        <v>15</v>
      </c>
    </row>
    <row customHeight="1" ht="25.2">
      <c r="C35" s="497"/>
      <c r="D35" s="323" t="s">
        <v>996</v>
      </c>
      <c r="E35" s="82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824"/>
      <c r="G35" s="824"/>
      <c r="H35" s="824"/>
      <c r="I35" s="753"/>
      <c r="M35" s="79">
        <v>24</v>
      </c>
    </row>
    <row customHeight="1" ht="14.699999999999998">
      <c r="C36" s="497"/>
      <c r="D36" s="323" t="s">
        <v>1472</v>
      </c>
      <c r="E36" s="901" t="s">
        <v>1460</v>
      </c>
      <c r="F36" s="246"/>
      <c r="G36" s="900"/>
      <c r="H36" s="246" t="s">
        <v>384</v>
      </c>
      <c r="I36" s="253" t="s">
        <v>1473</v>
      </c>
      <c r="M36" s="79">
        <v>14</v>
      </c>
    </row>
    <row customHeight="1" ht="15.75">
      <c r="A37" s="903" t="s">
        <v>90</v>
      </c>
      <c r="C37" s="497"/>
      <c r="D37" s="762"/>
      <c r="E37" s="237" t="s">
        <v>400</v>
      </c>
      <c r="F37" s="637"/>
      <c r="G37" s="637"/>
      <c r="H37" s="763"/>
      <c r="I37" s="253"/>
      <c r="M37" s="79">
        <v>15</v>
      </c>
    </row>
    <row customHeight="1" ht="27.299999999999997">
      <c r="C38" s="497"/>
      <c r="D38" s="323" t="s">
        <v>997</v>
      </c>
      <c r="E38" s="82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824"/>
      <c r="G38" s="824"/>
      <c r="H38" s="824"/>
      <c r="I38" s="753"/>
      <c r="M38" s="79">
        <v>26</v>
      </c>
    </row>
    <row customHeight="1" ht="14.699999999999998">
      <c r="C39" s="497"/>
      <c r="D39" s="323" t="s">
        <v>998</v>
      </c>
      <c r="E39" s="901" t="s">
        <v>1461</v>
      </c>
      <c r="F39" s="246"/>
      <c r="G39" s="366"/>
      <c r="H39" s="246" t="s">
        <v>384</v>
      </c>
      <c r="I39" s="276" t="s">
        <v>1474</v>
      </c>
      <c r="L39" s="151" t="s">
        <v>1462</v>
      </c>
      <c r="M39" s="79">
        <v>14</v>
      </c>
    </row>
    <row customHeight="1" ht="15.75">
      <c r="A40" s="903" t="s">
        <v>109</v>
      </c>
      <c r="C40" s="497"/>
      <c r="D40" s="762"/>
      <c r="E40" s="237" t="s">
        <v>400</v>
      </c>
      <c r="F40" s="637"/>
      <c r="G40" s="637"/>
      <c r="H40" s="763"/>
      <c r="I40" s="280"/>
      <c r="M40" s="79">
        <v>15</v>
      </c>
    </row>
    <row customHeight="1" ht="3">
      <c r="M41" s="296">
        <v>3</v>
      </c>
    </row>
    <row customHeight="1" ht="26.25">
      <c r="D42" s="776" t="s">
        <v>918</v>
      </c>
      <c r="E42" s="77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M42" s="79">
        <v>25</v>
      </c>
    </row>
    <row customHeight="1" ht="22.5" hidden="1">
      <c r="A43" s="104" t="s">
        <v>81</v>
      </c>
      <c r="B43" s="100">
        <v>0</v>
      </c>
      <c r="C43" s="531">
        <v>3</v>
      </c>
      <c r="D43" s="79">
        <v>6</v>
      </c>
      <c r="E43" s="79">
        <v>63</v>
      </c>
      <c r="F43" s="79">
        <v>0</v>
      </c>
      <c r="G43" s="79">
        <v>35</v>
      </c>
      <c r="H43" s="79">
        <v>35</v>
      </c>
      <c r="I43" s="79">
        <v>91</v>
      </c>
      <c r="J43" s="79">
        <v>68</v>
      </c>
      <c r="K43" s="151">
        <v>10</v>
      </c>
      <c r="L43" s="151">
        <v>10</v>
      </c>
      <c r="M43" s="7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B501C-E4E1-3382-A313-0.7D100D56}"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219" width="25.140625" hidden="1" customWidth="1"/>
    <col min="3" max="3" style="4219" width="9.140625" hidden="1" customWidth="1"/>
    <col min="4" max="4" style="4219" width="3.00390625" customWidth="1"/>
    <col min="5" max="5" style="4219" width="6.00390625" customWidth="1"/>
    <col min="6" max="6" style="4219" width="46.7109375" customWidth="1"/>
    <col min="7" max="7" style="4219" width="35.00390625" customWidth="1"/>
    <col min="8" max="8" style="4219" width="3.00390625" customWidth="1"/>
    <col min="9" max="10" style="4219" width="11.00390625" customWidth="1"/>
    <col min="11" max="12" style="4219" width="35.00390625" customWidth="1"/>
    <col min="13" max="13" style="4219" width="84.00390625" customWidth="1"/>
    <col min="14" max="33" style="4219" width="10.00390625" customWidth="1"/>
    <col min="34" max="34" style="4219" width="10.57421875" hidden="1"/>
  </cols>
  <sheetData>
    <row customHeight="1" ht="22.5" hidden="1">
      <c r="N1" s="138">
        <f>_xlfn.IFERROR(MATCH("метод экономически обоснованных расходов (затрат)",OFFER_METHOD,0),0)</f>
        <v>0</v>
      </c>
      <c r="AH1" s="79" t="s">
        <v>14</v>
      </c>
    </row>
    <row customHeight="1" ht="18.75" hidden="1">
      <c r="A2" s="296" t="s">
        <v>235</v>
      </c>
      <c r="B2" s="296" t="s">
        <v>236</v>
      </c>
      <c r="E2" s="512"/>
      <c r="F2" s="512"/>
      <c r="G2" s="842" t="str">
        <f>INDEX(PT_DIFFERENTIATION_NTAR,MATCH(B2,PT_DIFFERENTIATION_NTAR_ID,0))</f>
        <v/>
      </c>
      <c r="H2" s="390"/>
      <c r="I2" s="904"/>
      <c r="J2" s="905"/>
      <c r="K2" s="560"/>
      <c r="L2" s="390" t="s">
        <v>384</v>
      </c>
      <c r="M2" s="581"/>
      <c r="AH2" s="79">
        <v>0</v>
      </c>
    </row>
    <row customHeight="1" ht="18.75" hidden="1">
      <c r="C3" s="785" t="s">
        <v>1475</v>
      </c>
      <c r="E3" s="512"/>
      <c r="F3" s="512"/>
      <c r="G3" s="842"/>
      <c r="H3" s="649"/>
      <c r="I3" s="176" t="s">
        <v>1476</v>
      </c>
      <c r="J3" s="237"/>
      <c r="K3" s="649"/>
      <c r="L3" s="763"/>
      <c r="M3" s="581"/>
      <c r="AH3" s="79">
        <v>0</v>
      </c>
    </row>
    <row customHeight="1" ht="14.25" hidden="1">
      <c r="N4" s="138">
        <f>_xlfn.IFERROR(MATCH("метод экономически обоснованных расходов (затрат)",OFFER_METHOD,0),0)</f>
        <v>0</v>
      </c>
      <c r="AH4" s="79">
        <v>0</v>
      </c>
    </row>
    <row customHeight="1" ht="18.75" hidden="1">
      <c r="A5" s="296" t="s">
        <v>235</v>
      </c>
      <c r="B5" s="296" t="s">
        <v>236</v>
      </c>
      <c r="E5" s="512"/>
      <c r="F5" s="512"/>
      <c r="G5" s="842" t="str">
        <f>INDEX(PT_DIFFERENTIATION_NTAR,MATCH(B5,PT_DIFFERENTIATION_NTAR_ID,0))</f>
        <v/>
      </c>
      <c r="H5" s="390"/>
      <c r="I5" s="904"/>
      <c r="J5" s="905"/>
      <c r="K5" s="407"/>
      <c r="L5" s="390" t="s">
        <v>384</v>
      </c>
      <c r="M5" s="581"/>
      <c r="AH5" s="79">
        <v>0</v>
      </c>
    </row>
    <row customHeight="1" ht="18.75" hidden="1">
      <c r="C6" s="785" t="s">
        <v>1477</v>
      </c>
      <c r="E6" s="512"/>
      <c r="F6" s="512"/>
      <c r="G6" s="842"/>
      <c r="H6" s="649"/>
      <c r="I6" s="176" t="s">
        <v>1476</v>
      </c>
      <c r="J6" s="237"/>
      <c r="K6" s="649"/>
      <c r="L6" s="763"/>
      <c r="M6" s="581"/>
      <c r="AH6" s="79">
        <v>0</v>
      </c>
    </row>
    <row customHeight="1" ht="14.25" hidden="1">
      <c r="N7" s="138">
        <f>_xlfn.IFERROR(MATCH("метод экономически обоснованных расходов (затрат)",OFFER_METHOD,0),0)</f>
        <v>0</v>
      </c>
      <c r="AH7" s="79">
        <v>0</v>
      </c>
    </row>
    <row customHeight="1" ht="56.25" hidden="1">
      <c r="E8" s="512"/>
      <c r="F8" s="512"/>
      <c r="G8" s="512"/>
      <c r="H8" s="390"/>
      <c r="I8" s="904"/>
      <c r="J8" s="905"/>
      <c r="K8" s="560"/>
      <c r="L8" s="390" t="s">
        <v>384</v>
      </c>
      <c r="M8" s="581"/>
      <c r="AH8" s="79">
        <v>0</v>
      </c>
    </row>
    <row customHeight="1" ht="14.25" hidden="1">
      <c r="AH9" s="79">
        <v>0</v>
      </c>
    </row>
    <row customHeight="1" ht="56.25" hidden="1">
      <c r="E10" s="512"/>
      <c r="F10" s="512"/>
      <c r="G10" s="512"/>
      <c r="H10" s="246"/>
      <c r="I10" s="904"/>
      <c r="J10" s="905"/>
      <c r="K10" s="407"/>
      <c r="L10" s="390" t="s">
        <v>384</v>
      </c>
      <c r="M10" s="581"/>
      <c r="AH10" s="79">
        <v>0</v>
      </c>
    </row>
    <row customHeight="1" ht="14.25" hidden="1">
      <c r="AH11" s="79">
        <v>0</v>
      </c>
    </row>
    <row customHeight="1" ht="14.25" hidden="1">
      <c r="AH12" s="79">
        <v>0</v>
      </c>
    </row>
    <row customHeight="1" ht="6.3">
      <c r="D13" s="497"/>
      <c r="E13" s="101"/>
      <c r="F13" s="101"/>
      <c r="G13" s="101"/>
      <c r="H13" s="101"/>
      <c r="I13" s="101"/>
      <c r="J13" s="101"/>
      <c r="K13" s="101"/>
      <c r="L13" s="754"/>
      <c r="M13" s="754"/>
      <c r="AH13" s="79">
        <v>6</v>
      </c>
    </row>
    <row customHeight="1" ht="14.699999999999998">
      <c r="D14" s="497"/>
      <c r="E14" s="90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906"/>
      <c r="G14" s="906"/>
      <c r="H14" s="906"/>
      <c r="I14" s="906"/>
      <c r="J14" s="906"/>
      <c r="K14" s="906"/>
      <c r="L14" s="906"/>
      <c r="AH14" s="79">
        <v>14</v>
      </c>
    </row>
    <row customHeight="1" ht="6.3">
      <c r="D15" s="497"/>
      <c r="E15" s="101"/>
      <c r="F15" s="93"/>
      <c r="G15" s="93"/>
      <c r="H15" s="93"/>
      <c r="I15" s="93"/>
      <c r="J15" s="93"/>
      <c r="K15" s="93"/>
      <c r="L15" s="499"/>
      <c r="M15" s="755"/>
      <c r="AH15" s="79">
        <v>6</v>
      </c>
    </row>
    <row customHeight="1" ht="24">
      <c r="D16" s="497"/>
      <c r="E16" s="101"/>
      <c r="F16" s="907" t="str">
        <f>"Дата подачи заявления об "&amp;IF(TITLE_DATE_PR_CHANGE="","утверждении","изменении")&amp;" тарифов"</f>
        <v>Дата подачи заявления об утверждении тарифов</v>
      </c>
      <c r="G16" s="503" t="str">
        <f>IF(TITLE_DATE_PR_CHANGE="",IF(TITLE_DATE_PR="","",TITLE_DATE_PR),TITLE_DATE_PR_CHANGE)</f>
        <v/>
      </c>
      <c r="H16" s="503"/>
      <c r="I16" s="503"/>
      <c r="J16" s="503"/>
      <c r="K16" s="503"/>
      <c r="L16" s="503"/>
      <c r="AH16" s="79">
        <v>23</v>
      </c>
    </row>
    <row customHeight="1" ht="24">
      <c r="D17" s="497"/>
      <c r="E17" s="101"/>
      <c r="F17" s="907" t="str">
        <f>"Номер подачи заявления об "&amp;IF(TITLE_DATE_PR_CHANGE="","утверждении","изменении")&amp;" тарифов"</f>
        <v>Номер подачи заявления об утверждении тарифов</v>
      </c>
      <c r="G17" s="502" t="str">
        <f>IF(TITLE_NUMBER_PR_CHANGE="",IF(TITLE_NUMBER_PR="","",TITLE_NUMBER_PR),TITLE_NUMBER_PR_CHANGE)</f>
        <v/>
      </c>
      <c r="H17" s="502"/>
      <c r="I17" s="502"/>
      <c r="J17" s="502"/>
      <c r="K17" s="502"/>
      <c r="L17" s="502"/>
      <c r="AH17" s="79">
        <v>23</v>
      </c>
    </row>
    <row customHeight="1" ht="14.699999999999998">
      <c r="D18" s="497"/>
      <c r="E18" s="101"/>
      <c r="F18" s="93"/>
      <c r="G18" s="93"/>
      <c r="H18" s="93"/>
      <c r="I18" s="93"/>
      <c r="J18" s="93"/>
      <c r="K18" s="93"/>
      <c r="L18" s="320"/>
      <c r="M18" s="755"/>
      <c r="AH18" s="79">
        <v>14</v>
      </c>
    </row>
    <row customHeight="1" ht="22.049999999999997">
      <c r="D19" s="497"/>
      <c r="E19" s="326" t="s">
        <v>378</v>
      </c>
      <c r="F19" s="326"/>
      <c r="G19" s="326"/>
      <c r="H19" s="326"/>
      <c r="I19" s="326"/>
      <c r="J19" s="326"/>
      <c r="K19" s="326"/>
      <c r="L19" s="326"/>
      <c r="M19" s="759" t="s">
        <v>379</v>
      </c>
      <c r="AH19" s="79">
        <v>21</v>
      </c>
    </row>
    <row customHeight="1" ht="22.049999999999997">
      <c r="D20" s="497"/>
      <c r="E20" s="510" t="s">
        <v>87</v>
      </c>
      <c r="F20" s="391" t="s">
        <v>208</v>
      </c>
      <c r="G20" s="391" t="s">
        <v>209</v>
      </c>
      <c r="H20" s="756" t="s">
        <v>1478</v>
      </c>
      <c r="I20" s="757"/>
      <c r="J20" s="874"/>
      <c r="K20" s="391" t="s">
        <v>381</v>
      </c>
      <c r="L20" s="391" t="s">
        <v>468</v>
      </c>
      <c r="M20" s="759"/>
      <c r="AH20" s="79">
        <v>21</v>
      </c>
    </row>
    <row customHeight="1" ht="22.049999999999997">
      <c r="D21" s="497"/>
      <c r="E21" s="517"/>
      <c r="F21" s="394"/>
      <c r="G21" s="394"/>
      <c r="H21" s="388" t="s">
        <v>1479</v>
      </c>
      <c r="I21" s="390"/>
      <c r="J21" s="246" t="s">
        <v>1480</v>
      </c>
      <c r="K21" s="394"/>
      <c r="L21" s="394"/>
      <c r="M21" s="759"/>
      <c r="AH21" s="79">
        <v>21</v>
      </c>
    </row>
    <row customHeight="1" ht="12.75">
      <c r="D22" s="497"/>
      <c r="E22" s="398"/>
      <c r="F22" s="398"/>
      <c r="G22" s="398"/>
      <c r="H22" s="908"/>
      <c r="I22" s="908"/>
      <c r="J22" s="398"/>
      <c r="K22" s="398"/>
      <c r="L22" s="398"/>
      <c r="M22" s="398"/>
      <c r="AH22" s="79">
        <v>12</v>
      </c>
    </row>
    <row customHeight="1" ht="19.95">
      <c r="D23" s="497"/>
      <c r="E23" s="909" t="s">
        <v>98</v>
      </c>
      <c r="F23" s="910" t="str">
        <f>"Предлагаемый метод регулирования"&amp;IF(TEMPLATE_SPHERE="HEAT"," в сфере "&amp;TEMPLATE_SPHERE_RUS,"")</f>
        <v>Предлагаемый метод регулирования</v>
      </c>
      <c r="G23" s="910"/>
      <c r="H23" s="761"/>
      <c r="I23" s="761"/>
      <c r="J23" s="761"/>
      <c r="K23" s="910" t="s">
        <v>384</v>
      </c>
      <c r="L23" s="761"/>
      <c r="M23" s="298"/>
      <c r="AH23" s="79">
        <v>19</v>
      </c>
    </row>
    <row customHeight="1" ht="60.75" hidden="1">
      <c r="A24" s="296" t="s">
        <v>235</v>
      </c>
      <c r="B24" s="296" t="s">
        <v>236</v>
      </c>
      <c r="D24" s="911"/>
      <c r="E24" s="323"/>
      <c r="F24" s="91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42" t="str">
        <f>INDEX(PT_DIFFERENTIATION_NTAR,MATCH(B24,PT_DIFFERENTIATION_NTAR_ID,0))</f>
        <v/>
      </c>
      <c r="H24" s="390"/>
      <c r="I24" s="904"/>
      <c r="J24" s="905"/>
      <c r="K24" s="560"/>
      <c r="L24" s="390" t="s">
        <v>384</v>
      </c>
      <c r="M24"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AH24" s="79">
        <v>0</v>
      </c>
    </row>
    <row customHeight="1" ht="18.75" hidden="1">
      <c r="C25" s="785" t="s">
        <v>1475</v>
      </c>
      <c r="D25" s="911"/>
      <c r="E25" s="323"/>
      <c r="F25" s="912"/>
      <c r="G25" s="842"/>
      <c r="H25" s="649"/>
      <c r="I25" s="176" t="s">
        <v>1476</v>
      </c>
      <c r="J25" s="237"/>
      <c r="K25" s="649"/>
      <c r="L25" s="763"/>
      <c r="M25" s="278"/>
      <c r="AH25" s="79">
        <v>0</v>
      </c>
    </row>
    <row customHeight="1" ht="0.75" hidden="1">
      <c r="C26" s="785" t="s">
        <v>1481</v>
      </c>
      <c r="D26" s="911"/>
      <c r="E26" s="323"/>
      <c r="F26" s="89"/>
      <c r="G26" s="913"/>
      <c r="H26" s="649"/>
      <c r="I26" s="176"/>
      <c r="J26" s="237"/>
      <c r="K26" s="649"/>
      <c r="L26" s="763"/>
      <c r="M26" s="278"/>
      <c r="AH26" s="79">
        <v>0</v>
      </c>
    </row>
    <row customHeight="1" ht="45" hidden="1">
      <c r="A27" s="296" t="s">
        <v>240</v>
      </c>
      <c r="B27" s="296" t="s">
        <v>241</v>
      </c>
      <c r="D27" s="914"/>
      <c r="E27" s="915"/>
      <c r="F27" s="916" t="str">
        <f>INDEX(PT_DIFFERENTIATION_VTAR,MATCH(A27,PT_DIFFERENTIATION_VTAR_ID,0))</f>
        <v/>
      </c>
      <c r="G27" s="842" t="str">
        <f>INDEX(PT_DIFFERENTIATION_NTAR,MATCH(B27,PT_DIFFERENTIATION_NTAR_ID,0))</f>
        <v/>
      </c>
      <c r="H27" s="390"/>
      <c r="I27" s="904"/>
      <c r="J27" s="905"/>
      <c r="K27" s="560"/>
      <c r="L27" s="390" t="s">
        <v>384</v>
      </c>
      <c r="M27" s="278"/>
      <c r="AH27" s="79">
        <v>0</v>
      </c>
    </row>
    <row customHeight="1" ht="18.75" hidden="1">
      <c r="C28" s="785" t="s">
        <v>1475</v>
      </c>
      <c r="D28" s="914"/>
      <c r="E28" s="915"/>
      <c r="F28" s="916"/>
      <c r="G28" s="842"/>
      <c r="H28" s="649"/>
      <c r="I28" s="176" t="s">
        <v>1476</v>
      </c>
      <c r="J28" s="237"/>
      <c r="K28" s="649"/>
      <c r="L28" s="763"/>
      <c r="M28" s="278"/>
      <c r="AH28" s="79">
        <v>0</v>
      </c>
    </row>
    <row customHeight="1" ht="0.75" hidden="1">
      <c r="C29" s="785" t="s">
        <v>1481</v>
      </c>
      <c r="D29" s="914"/>
      <c r="E29" s="323"/>
      <c r="F29" s="89"/>
      <c r="G29" s="913"/>
      <c r="H29" s="649"/>
      <c r="I29" s="176"/>
      <c r="J29" s="237"/>
      <c r="K29" s="649"/>
      <c r="L29" s="763"/>
      <c r="M29" s="278"/>
      <c r="AH29" s="79">
        <v>0</v>
      </c>
    </row>
    <row customHeight="1" ht="45" hidden="1">
      <c r="A30" s="296" t="s">
        <v>247</v>
      </c>
      <c r="B30" s="296" t="s">
        <v>248</v>
      </c>
      <c r="D30" s="914"/>
      <c r="E30" s="323"/>
      <c r="F30" s="8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42" t="str">
        <f>INDEX(PT_DIFFERENTIATION_NTAR,MATCH(B30,PT_DIFFERENTIATION_NTAR_ID,0))</f>
        <v/>
      </c>
      <c r="H30" s="390"/>
      <c r="I30" s="904"/>
      <c r="J30" s="905"/>
      <c r="K30" s="560"/>
      <c r="L30" s="390" t="s">
        <v>384</v>
      </c>
      <c r="M30" s="278"/>
      <c r="AH30" s="79">
        <v>0</v>
      </c>
    </row>
    <row customHeight="1" ht="18.75" hidden="1">
      <c r="C31" s="785" t="s">
        <v>1475</v>
      </c>
      <c r="D31" s="914"/>
      <c r="E31" s="323"/>
      <c r="F31" s="89"/>
      <c r="G31" s="842"/>
      <c r="H31" s="649"/>
      <c r="I31" s="176" t="s">
        <v>1476</v>
      </c>
      <c r="J31" s="237"/>
      <c r="K31" s="649"/>
      <c r="L31" s="763"/>
      <c r="M31" s="278"/>
      <c r="AH31" s="79">
        <v>0</v>
      </c>
    </row>
    <row customHeight="1" ht="0.75" hidden="1">
      <c r="C32" s="785" t="s">
        <v>1481</v>
      </c>
      <c r="D32" s="914"/>
      <c r="E32" s="323"/>
      <c r="F32" s="89"/>
      <c r="G32" s="913"/>
      <c r="H32" s="649"/>
      <c r="I32" s="176"/>
      <c r="J32" s="237"/>
      <c r="K32" s="649"/>
      <c r="L32" s="763"/>
      <c r="M32" s="278"/>
      <c r="AH32" s="79">
        <v>0</v>
      </c>
    </row>
    <row customHeight="1" ht="45" hidden="1">
      <c r="A33" s="296" t="s">
        <v>253</v>
      </c>
      <c r="B33" s="296" t="s">
        <v>254</v>
      </c>
      <c r="D33" s="914"/>
      <c r="E33" s="323"/>
      <c r="F33" s="8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42" t="str">
        <f>INDEX(PT_DIFFERENTIATION_NTAR,MATCH(B33,PT_DIFFERENTIATION_NTAR_ID,0))</f>
        <v/>
      </c>
      <c r="H33" s="390"/>
      <c r="I33" s="904"/>
      <c r="J33" s="905"/>
      <c r="K33" s="560"/>
      <c r="L33" s="390" t="s">
        <v>384</v>
      </c>
      <c r="M33" s="278"/>
      <c r="AH33" s="79">
        <v>0</v>
      </c>
    </row>
    <row customHeight="1" ht="18.75" hidden="1">
      <c r="C34" s="785" t="s">
        <v>1475</v>
      </c>
      <c r="D34" s="914"/>
      <c r="E34" s="323"/>
      <c r="F34" s="89"/>
      <c r="G34" s="842"/>
      <c r="H34" s="649"/>
      <c r="I34" s="176" t="s">
        <v>1476</v>
      </c>
      <c r="J34" s="237"/>
      <c r="K34" s="649"/>
      <c r="L34" s="763"/>
      <c r="M34" s="278"/>
      <c r="AH34" s="79">
        <v>0</v>
      </c>
    </row>
    <row customHeight="1" ht="0.75" hidden="1">
      <c r="C35" s="785" t="s">
        <v>1481</v>
      </c>
      <c r="D35" s="914"/>
      <c r="E35" s="323"/>
      <c r="F35" s="89"/>
      <c r="G35" s="913"/>
      <c r="H35" s="649"/>
      <c r="I35" s="176"/>
      <c r="J35" s="237"/>
      <c r="K35" s="649"/>
      <c r="L35" s="763"/>
      <c r="M35" s="278"/>
      <c r="AH35" s="79">
        <v>0</v>
      </c>
    </row>
    <row customHeight="1" ht="18.75" hidden="1">
      <c r="A36" s="296" t="s">
        <v>259</v>
      </c>
      <c r="B36" s="296" t="s">
        <v>260</v>
      </c>
      <c r="D36" s="914"/>
      <c r="E36" s="323"/>
      <c r="F36" s="89" t="str">
        <f>INDEX(PT_DIFFERENTIATION_VTAR,MATCH(A36,PT_DIFFERENTIATION_VTAR_ID,0))</f>
        <v>Тарифы на услуги по передаче тепловой энергии</v>
      </c>
      <c r="G36" s="842" t="str">
        <f>INDEX(PT_DIFFERENTIATION_NTAR,MATCH(B36,PT_DIFFERENTIATION_NTAR_ID,0))</f>
        <v/>
      </c>
      <c r="H36" s="390"/>
      <c r="I36" s="904"/>
      <c r="J36" s="905"/>
      <c r="K36" s="560"/>
      <c r="L36" s="390" t="s">
        <v>384</v>
      </c>
      <c r="M36" s="278"/>
      <c r="AH36" s="79">
        <v>0</v>
      </c>
    </row>
    <row customHeight="1" ht="18.75" hidden="1">
      <c r="C37" s="785" t="s">
        <v>1475</v>
      </c>
      <c r="D37" s="914"/>
      <c r="E37" s="323"/>
      <c r="F37" s="89"/>
      <c r="G37" s="842"/>
      <c r="H37" s="649"/>
      <c r="I37" s="176" t="s">
        <v>1476</v>
      </c>
      <c r="J37" s="237"/>
      <c r="K37" s="649"/>
      <c r="L37" s="763"/>
      <c r="M37" s="278"/>
      <c r="AH37" s="79">
        <v>0</v>
      </c>
    </row>
    <row customHeight="1" ht="0.75" hidden="1">
      <c r="C38" s="785" t="s">
        <v>1481</v>
      </c>
      <c r="D38" s="914"/>
      <c r="E38" s="323"/>
      <c r="F38" s="89"/>
      <c r="G38" s="913"/>
      <c r="H38" s="649"/>
      <c r="I38" s="176"/>
      <c r="J38" s="237"/>
      <c r="K38" s="649"/>
      <c r="L38" s="763"/>
      <c r="M38" s="278"/>
      <c r="AH38" s="79">
        <v>0</v>
      </c>
    </row>
    <row customHeight="1" ht="18.75" hidden="1">
      <c r="A39" s="296" t="s">
        <v>265</v>
      </c>
      <c r="B39" s="296" t="s">
        <v>266</v>
      </c>
      <c r="D39" s="914"/>
      <c r="E39" s="323"/>
      <c r="F39" s="89" t="str">
        <f>INDEX(PT_DIFFERENTIATION_VTAR,MATCH(A39,PT_DIFFERENTIATION_VTAR_ID,0))</f>
        <v>Тарифы на услуги по передаче теплоносителя</v>
      </c>
      <c r="G39" s="842" t="str">
        <f>INDEX(PT_DIFFERENTIATION_NTAR,MATCH(B39,PT_DIFFERENTIATION_NTAR_ID,0))</f>
        <v/>
      </c>
      <c r="H39" s="390"/>
      <c r="I39" s="904"/>
      <c r="J39" s="905"/>
      <c r="K39" s="560"/>
      <c r="L39" s="390" t="s">
        <v>384</v>
      </c>
      <c r="M39" s="278"/>
      <c r="AH39" s="79">
        <v>0</v>
      </c>
    </row>
    <row customHeight="1" ht="18.75" hidden="1">
      <c r="C40" s="785" t="s">
        <v>1475</v>
      </c>
      <c r="D40" s="914"/>
      <c r="E40" s="323"/>
      <c r="F40" s="89"/>
      <c r="G40" s="842"/>
      <c r="H40" s="649"/>
      <c r="I40" s="176" t="s">
        <v>1476</v>
      </c>
      <c r="J40" s="237"/>
      <c r="K40" s="649"/>
      <c r="L40" s="763"/>
      <c r="M40" s="278"/>
      <c r="AH40" s="79">
        <v>0</v>
      </c>
    </row>
    <row customHeight="1" ht="0.75" hidden="1">
      <c r="C41" s="785" t="s">
        <v>1481</v>
      </c>
      <c r="D41" s="914"/>
      <c r="E41" s="323"/>
      <c r="F41" s="89"/>
      <c r="G41" s="913"/>
      <c r="H41" s="649"/>
      <c r="I41" s="176"/>
      <c r="J41" s="237"/>
      <c r="K41" s="649"/>
      <c r="L41" s="763"/>
      <c r="M41" s="278"/>
      <c r="AH41" s="79">
        <v>0</v>
      </c>
    </row>
    <row customHeight="1" ht="18.75" hidden="1">
      <c r="A42" s="296" t="s">
        <v>271</v>
      </c>
      <c r="B42" s="296" t="s">
        <v>272</v>
      </c>
      <c r="D42" s="914"/>
      <c r="E42" s="323"/>
      <c r="F42" s="89" t="str">
        <f>INDEX(PT_DIFFERENTIATION_VTAR,MATCH(A42,PT_DIFFERENTIATION_VTAR_ID,0))</f>
        <v>Плата за услуги по поддержанию резервной тепловой мощности при отсутствии потребления тепловой энергии</v>
      </c>
      <c r="G42" s="842" t="str">
        <f>INDEX(PT_DIFFERENTIATION_NTAR,MATCH(B42,PT_DIFFERENTIATION_NTAR_ID,0))</f>
        <v/>
      </c>
      <c r="H42" s="390"/>
      <c r="I42" s="904"/>
      <c r="J42" s="905"/>
      <c r="K42" s="560"/>
      <c r="L42" s="390" t="s">
        <v>384</v>
      </c>
      <c r="M42" s="278"/>
      <c r="AH42" s="79">
        <v>0</v>
      </c>
    </row>
    <row customHeight="1" ht="18.75" hidden="1">
      <c r="C43" s="785" t="s">
        <v>1475</v>
      </c>
      <c r="D43" s="914"/>
      <c r="E43" s="323"/>
      <c r="F43" s="89"/>
      <c r="G43" s="842"/>
      <c r="H43" s="649"/>
      <c r="I43" s="176" t="s">
        <v>1476</v>
      </c>
      <c r="J43" s="237"/>
      <c r="K43" s="649"/>
      <c r="L43" s="763"/>
      <c r="M43" s="278"/>
      <c r="AH43" s="79">
        <v>0</v>
      </c>
    </row>
    <row customHeight="1" ht="0.75" hidden="1">
      <c r="C44" s="785" t="s">
        <v>1481</v>
      </c>
      <c r="D44" s="914"/>
      <c r="E44" s="323"/>
      <c r="F44" s="89"/>
      <c r="G44" s="913"/>
      <c r="H44" s="649"/>
      <c r="I44" s="176"/>
      <c r="J44" s="237"/>
      <c r="K44" s="649"/>
      <c r="L44" s="763"/>
      <c r="M44" s="278"/>
      <c r="AH44" s="79">
        <v>0</v>
      </c>
    </row>
    <row customHeight="1" ht="18.75" hidden="1">
      <c r="A45" s="296" t="s">
        <v>277</v>
      </c>
      <c r="B45" s="296" t="s">
        <v>278</v>
      </c>
      <c r="D45" s="914"/>
      <c r="E45" s="323"/>
      <c r="F45" s="89" t="str">
        <f>INDEX(PT_DIFFERENTIATION_VTAR,MATCH(A45,PT_DIFFERENTIATION_VTAR_ID,0))</f>
        <v>Плата за подключение (технологическое присоединение) к системе теплоснабжения</v>
      </c>
      <c r="G45" s="842" t="str">
        <f>INDEX(PT_DIFFERENTIATION_NTAR,MATCH(B45,PT_DIFFERENTIATION_NTAR_ID,0))</f>
        <v/>
      </c>
      <c r="H45" s="390"/>
      <c r="I45" s="904"/>
      <c r="J45" s="905"/>
      <c r="K45" s="560"/>
      <c r="L45" s="390" t="s">
        <v>384</v>
      </c>
      <c r="M45" s="278"/>
      <c r="AH45" s="79">
        <v>0</v>
      </c>
    </row>
    <row customHeight="1" ht="18.75" hidden="1">
      <c r="C46" s="785" t="s">
        <v>1475</v>
      </c>
      <c r="D46" s="914"/>
      <c r="E46" s="323"/>
      <c r="F46" s="89"/>
      <c r="G46" s="842"/>
      <c r="H46" s="649"/>
      <c r="I46" s="176" t="s">
        <v>1476</v>
      </c>
      <c r="J46" s="237"/>
      <c r="K46" s="649"/>
      <c r="L46" s="763"/>
      <c r="M46" s="278"/>
      <c r="AH46" s="79">
        <v>0</v>
      </c>
    </row>
    <row customHeight="1" ht="0.75" hidden="1">
      <c r="C47" s="785" t="s">
        <v>1481</v>
      </c>
      <c r="D47" s="914"/>
      <c r="E47" s="323"/>
      <c r="F47" s="89"/>
      <c r="G47" s="913"/>
      <c r="H47" s="649"/>
      <c r="I47" s="176"/>
      <c r="J47" s="237"/>
      <c r="K47" s="649"/>
      <c r="L47" s="763"/>
      <c r="M47" s="278"/>
      <c r="AH47" s="79">
        <v>0</v>
      </c>
    </row>
    <row customHeight="1" ht="18.75" hidden="1">
      <c r="A48" s="296" t="s">
        <v>283</v>
      </c>
      <c r="B48" s="296" t="s">
        <v>284</v>
      </c>
      <c r="D48" s="914"/>
      <c r="E48" s="323"/>
      <c r="F48" s="89" t="str">
        <f>INDEX(PT_DIFFERENTIATION_VTAR,MATCH(A48,PT_DIFFERENTIATION_VTAR_ID,0))</f>
        <v>Плата за подключение (технологическое присоединение) к системе теплоснабжения (индивидуальная)</v>
      </c>
      <c r="G48" s="842" t="str">
        <f>INDEX(PT_DIFFERENTIATION_NTAR,MATCH(B48,PT_DIFFERENTIATION_NTAR_ID,0))</f>
        <v/>
      </c>
      <c r="H48" s="390"/>
      <c r="I48" s="904"/>
      <c r="J48" s="905"/>
      <c r="K48" s="560"/>
      <c r="L48" s="390" t="s">
        <v>384</v>
      </c>
      <c r="M48" s="278"/>
      <c r="AH48" s="79">
        <v>0</v>
      </c>
    </row>
    <row customHeight="1" ht="18.75" hidden="1">
      <c r="C49" s="785" t="s">
        <v>1475</v>
      </c>
      <c r="D49" s="914"/>
      <c r="E49" s="323"/>
      <c r="F49" s="89"/>
      <c r="G49" s="842"/>
      <c r="H49" s="649"/>
      <c r="I49" s="176" t="s">
        <v>1476</v>
      </c>
      <c r="J49" s="237"/>
      <c r="K49" s="649"/>
      <c r="L49" s="763"/>
      <c r="M49" s="278"/>
      <c r="AH49" s="79">
        <v>0</v>
      </c>
    </row>
    <row customHeight="1" ht="0.75" hidden="1">
      <c r="C50" s="785" t="s">
        <v>1481</v>
      </c>
      <c r="D50" s="914"/>
      <c r="E50" s="323"/>
      <c r="F50" s="89"/>
      <c r="G50" s="913"/>
      <c r="H50" s="649"/>
      <c r="I50" s="176"/>
      <c r="J50" s="237"/>
      <c r="K50" s="649"/>
      <c r="L50" s="763"/>
      <c r="M50" s="278"/>
      <c r="AH50" s="79">
        <v>0</v>
      </c>
    </row>
    <row customHeight="1" ht="18.75" hidden="1">
      <c r="A51" s="296" t="s">
        <v>303</v>
      </c>
      <c r="B51" s="296" t="s">
        <v>304</v>
      </c>
      <c r="D51" s="914"/>
      <c r="E51" s="323"/>
      <c r="F51" s="89" t="str">
        <f>INDEX(PT_DIFFERENTIATION_VTAR,MATCH(A51,PT_DIFFERENTIATION_VTAR_ID,0))</f>
        <v>Тариф на питьевую воду (питьевое водоснабжение)</v>
      </c>
      <c r="G51" s="842" t="str">
        <f>INDEX(PT_DIFFERENTIATION_NTAR,MATCH(B51,PT_DIFFERENTIATION_NTAR_ID,0))</f>
        <v/>
      </c>
      <c r="H51" s="390"/>
      <c r="I51" s="904"/>
      <c r="J51" s="905"/>
      <c r="K51" s="560"/>
      <c r="L51" s="390" t="s">
        <v>384</v>
      </c>
      <c r="M51" s="278"/>
      <c r="AH51" s="79">
        <v>0</v>
      </c>
    </row>
    <row customHeight="1" ht="18.75" hidden="1">
      <c r="C52" s="785" t="s">
        <v>1475</v>
      </c>
      <c r="D52" s="914"/>
      <c r="E52" s="323"/>
      <c r="F52" s="89"/>
      <c r="G52" s="842"/>
      <c r="H52" s="649"/>
      <c r="I52" s="176" t="s">
        <v>1476</v>
      </c>
      <c r="J52" s="237"/>
      <c r="K52" s="649"/>
      <c r="L52" s="763"/>
      <c r="M52" s="278"/>
      <c r="AH52" s="79">
        <v>0</v>
      </c>
    </row>
    <row customHeight="1" ht="0.75" hidden="1">
      <c r="C53" s="785" t="s">
        <v>1481</v>
      </c>
      <c r="D53" s="914"/>
      <c r="E53" s="323"/>
      <c r="F53" s="89"/>
      <c r="G53" s="913"/>
      <c r="H53" s="649"/>
      <c r="I53" s="176"/>
      <c r="J53" s="237"/>
      <c r="K53" s="649"/>
      <c r="L53" s="763"/>
      <c r="M53" s="278"/>
      <c r="AH53" s="79">
        <v>0</v>
      </c>
    </row>
    <row customHeight="1" ht="18.75" hidden="1">
      <c r="A54" s="296" t="s">
        <v>308</v>
      </c>
      <c r="B54" s="296" t="s">
        <v>309</v>
      </c>
      <c r="D54" s="914"/>
      <c r="E54" s="323"/>
      <c r="F54" s="89" t="str">
        <f>INDEX(PT_DIFFERENTIATION_VTAR,MATCH(A54,PT_DIFFERENTIATION_VTAR_ID,0))</f>
        <v>Тариф на техническую воду</v>
      </c>
      <c r="G54" s="842" t="str">
        <f>INDEX(PT_DIFFERENTIATION_NTAR,MATCH(B54,PT_DIFFERENTIATION_NTAR_ID,0))</f>
        <v/>
      </c>
      <c r="H54" s="390"/>
      <c r="I54" s="904"/>
      <c r="J54" s="905"/>
      <c r="K54" s="560"/>
      <c r="L54" s="390" t="s">
        <v>384</v>
      </c>
      <c r="M54" s="278"/>
      <c r="AH54" s="79">
        <v>0</v>
      </c>
    </row>
    <row customHeight="1" ht="18.75" hidden="1">
      <c r="C55" s="785" t="s">
        <v>1475</v>
      </c>
      <c r="D55" s="914"/>
      <c r="E55" s="323"/>
      <c r="F55" s="89"/>
      <c r="G55" s="842"/>
      <c r="H55" s="649"/>
      <c r="I55" s="176" t="s">
        <v>1476</v>
      </c>
      <c r="J55" s="237"/>
      <c r="K55" s="649"/>
      <c r="L55" s="763"/>
      <c r="M55" s="278"/>
      <c r="AH55" s="79">
        <v>0</v>
      </c>
    </row>
    <row customHeight="1" ht="0.75" hidden="1">
      <c r="C56" s="785" t="s">
        <v>1481</v>
      </c>
      <c r="D56" s="914"/>
      <c r="E56" s="323"/>
      <c r="F56" s="89"/>
      <c r="G56" s="913"/>
      <c r="H56" s="649"/>
      <c r="I56" s="176"/>
      <c r="J56" s="237"/>
      <c r="K56" s="649"/>
      <c r="L56" s="763"/>
      <c r="M56" s="278"/>
      <c r="AH56" s="79">
        <v>0</v>
      </c>
    </row>
    <row customHeight="1" ht="18.75" hidden="1">
      <c r="A57" s="296" t="s">
        <v>313</v>
      </c>
      <c r="B57" s="296" t="s">
        <v>314</v>
      </c>
      <c r="D57" s="914"/>
      <c r="E57" s="323"/>
      <c r="F57" s="89" t="str">
        <f>INDEX(PT_DIFFERENTIATION_VTAR,MATCH(A57,PT_DIFFERENTIATION_VTAR_ID,0))</f>
        <v>Тариф на транспортировку воды</v>
      </c>
      <c r="G57" s="842" t="str">
        <f>INDEX(PT_DIFFERENTIATION_NTAR,MATCH(B57,PT_DIFFERENTIATION_NTAR_ID,0))</f>
        <v/>
      </c>
      <c r="H57" s="390"/>
      <c r="I57" s="904"/>
      <c r="J57" s="905"/>
      <c r="K57" s="560"/>
      <c r="L57" s="390" t="s">
        <v>384</v>
      </c>
      <c r="M57" s="278"/>
      <c r="AH57" s="79">
        <v>0</v>
      </c>
    </row>
    <row customHeight="1" ht="18.75" hidden="1">
      <c r="C58" s="785" t="s">
        <v>1475</v>
      </c>
      <c r="D58" s="914"/>
      <c r="E58" s="323"/>
      <c r="F58" s="89"/>
      <c r="G58" s="842"/>
      <c r="H58" s="649"/>
      <c r="I58" s="176" t="s">
        <v>1476</v>
      </c>
      <c r="J58" s="237"/>
      <c r="K58" s="649"/>
      <c r="L58" s="763"/>
      <c r="M58" s="278"/>
      <c r="AH58" s="79">
        <v>0</v>
      </c>
    </row>
    <row customHeight="1" ht="0.75" hidden="1">
      <c r="C59" s="785" t="s">
        <v>1481</v>
      </c>
      <c r="D59" s="914"/>
      <c r="E59" s="323"/>
      <c r="F59" s="89"/>
      <c r="G59" s="913"/>
      <c r="H59" s="649"/>
      <c r="I59" s="176"/>
      <c r="J59" s="237"/>
      <c r="K59" s="649"/>
      <c r="L59" s="763"/>
      <c r="M59" s="278"/>
      <c r="AH59" s="79">
        <v>0</v>
      </c>
    </row>
    <row customHeight="1" ht="18.75" hidden="1">
      <c r="A60" s="296" t="s">
        <v>318</v>
      </c>
      <c r="B60" s="296" t="s">
        <v>319</v>
      </c>
      <c r="D60" s="914"/>
      <c r="E60" s="323"/>
      <c r="F60" s="89" t="str">
        <f>INDEX(PT_DIFFERENTIATION_VTAR,MATCH(A60,PT_DIFFERENTIATION_VTAR_ID,0))</f>
        <v>Тариф на подвоз воды</v>
      </c>
      <c r="G60" s="842" t="str">
        <f>INDEX(PT_DIFFERENTIATION_NTAR,MATCH(B60,PT_DIFFERENTIATION_NTAR_ID,0))</f>
        <v/>
      </c>
      <c r="H60" s="390"/>
      <c r="I60" s="904"/>
      <c r="J60" s="905"/>
      <c r="K60" s="560"/>
      <c r="L60" s="390" t="s">
        <v>384</v>
      </c>
      <c r="M60" s="278"/>
      <c r="AH60" s="79">
        <v>0</v>
      </c>
    </row>
    <row customHeight="1" ht="18.75" hidden="1">
      <c r="C61" s="785" t="s">
        <v>1475</v>
      </c>
      <c r="D61" s="914"/>
      <c r="E61" s="323"/>
      <c r="F61" s="89"/>
      <c r="G61" s="842"/>
      <c r="H61" s="649"/>
      <c r="I61" s="176" t="s">
        <v>1476</v>
      </c>
      <c r="J61" s="237"/>
      <c r="K61" s="649"/>
      <c r="L61" s="763"/>
      <c r="M61" s="278"/>
      <c r="AH61" s="79">
        <v>0</v>
      </c>
    </row>
    <row customHeight="1" ht="0.75" hidden="1">
      <c r="C62" s="785" t="s">
        <v>1481</v>
      </c>
      <c r="D62" s="914"/>
      <c r="E62" s="323"/>
      <c r="F62" s="89"/>
      <c r="G62" s="913"/>
      <c r="H62" s="649"/>
      <c r="I62" s="176"/>
      <c r="J62" s="237"/>
      <c r="K62" s="649"/>
      <c r="L62" s="763"/>
      <c r="M62" s="278"/>
      <c r="AH62" s="79">
        <v>0</v>
      </c>
    </row>
    <row customHeight="1" ht="18.75" hidden="1">
      <c r="A63" s="296" t="s">
        <v>323</v>
      </c>
      <c r="B63" s="296" t="s">
        <v>324</v>
      </c>
      <c r="D63" s="914"/>
      <c r="E63" s="323"/>
      <c r="F63" s="89" t="str">
        <f>INDEX(PT_DIFFERENTIATION_VTAR,MATCH(A63,PT_DIFFERENTIATION_VTAR_ID,0))</f>
        <v>Тариф на подключение (технологическое присоединение) к централизованной системе холодного водоснабжения</v>
      </c>
      <c r="G63" s="842" t="str">
        <f>INDEX(PT_DIFFERENTIATION_NTAR,MATCH(B63,PT_DIFFERENTIATION_NTAR_ID,0))</f>
        <v/>
      </c>
      <c r="H63" s="390"/>
      <c r="I63" s="904"/>
      <c r="J63" s="905"/>
      <c r="K63" s="560"/>
      <c r="L63" s="390" t="s">
        <v>384</v>
      </c>
      <c r="M63" s="278"/>
      <c r="AH63" s="79">
        <v>0</v>
      </c>
    </row>
    <row customHeight="1" ht="18.75" hidden="1">
      <c r="C64" s="785" t="s">
        <v>1475</v>
      </c>
      <c r="D64" s="914"/>
      <c r="E64" s="323"/>
      <c r="F64" s="89"/>
      <c r="G64" s="842"/>
      <c r="H64" s="649"/>
      <c r="I64" s="176" t="s">
        <v>1476</v>
      </c>
      <c r="J64" s="237"/>
      <c r="K64" s="649"/>
      <c r="L64" s="763"/>
      <c r="M64" s="278"/>
      <c r="AH64" s="79">
        <v>0</v>
      </c>
    </row>
    <row customHeight="1" ht="0.75" hidden="1">
      <c r="C65" s="785" t="s">
        <v>1481</v>
      </c>
      <c r="D65" s="914"/>
      <c r="E65" s="323"/>
      <c r="F65" s="89"/>
      <c r="G65" s="913"/>
      <c r="H65" s="649"/>
      <c r="I65" s="176"/>
      <c r="J65" s="237"/>
      <c r="K65" s="649"/>
      <c r="L65" s="763"/>
      <c r="M65" s="278"/>
      <c r="AH65" s="79">
        <v>0</v>
      </c>
    </row>
    <row customHeight="1" ht="18.75" hidden="1">
      <c r="A66" s="296" t="s">
        <v>328</v>
      </c>
      <c r="B66" s="296" t="s">
        <v>329</v>
      </c>
      <c r="D66" s="914"/>
      <c r="E66" s="323"/>
      <c r="F66" s="89" t="str">
        <f>INDEX(PT_DIFFERENTIATION_VTAR,MATCH(A66,PT_DIFFERENTIATION_VTAR_ID,0))</f>
        <v>Тариф на горячую воду (горячее водоснабжение)</v>
      </c>
      <c r="G66" s="842" t="str">
        <f>INDEX(PT_DIFFERENTIATION_NTAR,MATCH(B66,PT_DIFFERENTIATION_NTAR_ID,0))</f>
        <v/>
      </c>
      <c r="H66" s="390"/>
      <c r="I66" s="904"/>
      <c r="J66" s="905"/>
      <c r="K66" s="560"/>
      <c r="L66" s="390" t="s">
        <v>384</v>
      </c>
      <c r="M66" s="278"/>
      <c r="AH66" s="79">
        <v>0</v>
      </c>
    </row>
    <row customHeight="1" ht="18.75" hidden="1">
      <c r="C67" s="785" t="s">
        <v>1475</v>
      </c>
      <c r="D67" s="914"/>
      <c r="E67" s="323"/>
      <c r="F67" s="89"/>
      <c r="G67" s="842"/>
      <c r="H67" s="649"/>
      <c r="I67" s="176" t="s">
        <v>1476</v>
      </c>
      <c r="J67" s="237"/>
      <c r="K67" s="649"/>
      <c r="L67" s="763"/>
      <c r="M67" s="278"/>
      <c r="AH67" s="79">
        <v>0</v>
      </c>
    </row>
    <row customHeight="1" ht="0.75" hidden="1">
      <c r="C68" s="785" t="s">
        <v>1481</v>
      </c>
      <c r="D68" s="914"/>
      <c r="E68" s="323"/>
      <c r="F68" s="89"/>
      <c r="G68" s="913"/>
      <c r="H68" s="649"/>
      <c r="I68" s="176"/>
      <c r="J68" s="237"/>
      <c r="K68" s="649"/>
      <c r="L68" s="763"/>
      <c r="M68" s="278"/>
      <c r="AH68" s="79">
        <v>0</v>
      </c>
    </row>
    <row customHeight="1" ht="18.75" hidden="1">
      <c r="A69" s="296" t="s">
        <v>333</v>
      </c>
      <c r="B69" s="296" t="s">
        <v>334</v>
      </c>
      <c r="D69" s="914"/>
      <c r="E69" s="323"/>
      <c r="F69" s="89" t="str">
        <f>INDEX(PT_DIFFERENTIATION_VTAR,MATCH(A69,PT_DIFFERENTIATION_VTAR_ID,0))</f>
        <v>Тариф на транспортировку горячей воды</v>
      </c>
      <c r="G69" s="842" t="str">
        <f>INDEX(PT_DIFFERENTIATION_NTAR,MATCH(B69,PT_DIFFERENTIATION_NTAR_ID,0))</f>
        <v/>
      </c>
      <c r="H69" s="390"/>
      <c r="I69" s="904"/>
      <c r="J69" s="905"/>
      <c r="K69" s="560"/>
      <c r="L69" s="390" t="s">
        <v>384</v>
      </c>
      <c r="M69" s="278"/>
      <c r="AH69" s="79">
        <v>0</v>
      </c>
    </row>
    <row customHeight="1" ht="18.75" hidden="1">
      <c r="C70" s="785" t="s">
        <v>1475</v>
      </c>
      <c r="D70" s="914"/>
      <c r="E70" s="323"/>
      <c r="F70" s="89"/>
      <c r="G70" s="842"/>
      <c r="H70" s="649"/>
      <c r="I70" s="176" t="s">
        <v>1476</v>
      </c>
      <c r="J70" s="237"/>
      <c r="K70" s="649"/>
      <c r="L70" s="763"/>
      <c r="M70" s="278"/>
      <c r="AH70" s="79">
        <v>0</v>
      </c>
    </row>
    <row customHeight="1" ht="0.75" hidden="1">
      <c r="C71" s="785" t="s">
        <v>1481</v>
      </c>
      <c r="D71" s="914"/>
      <c r="E71" s="323"/>
      <c r="F71" s="89"/>
      <c r="G71" s="913"/>
      <c r="H71" s="649"/>
      <c r="I71" s="176"/>
      <c r="J71" s="237"/>
      <c r="K71" s="649"/>
      <c r="L71" s="763"/>
      <c r="M71" s="278"/>
      <c r="AH71" s="79">
        <v>0</v>
      </c>
    </row>
    <row customHeight="1" ht="18.75" hidden="1">
      <c r="A72" s="296" t="s">
        <v>338</v>
      </c>
      <c r="B72" s="296" t="s">
        <v>339</v>
      </c>
      <c r="D72" s="914"/>
      <c r="E72" s="323"/>
      <c r="F72" s="89" t="str">
        <f>INDEX(PT_DIFFERENTIATION_VTAR,MATCH(A72,PT_DIFFERENTIATION_VTAR_ID,0))</f>
        <v>Тариф на подключение (технологическое присоединение) к централизованной системе горячего водоснабжения</v>
      </c>
      <c r="G72" s="842" t="str">
        <f>INDEX(PT_DIFFERENTIATION_NTAR,MATCH(B72,PT_DIFFERENTIATION_NTAR_ID,0))</f>
        <v/>
      </c>
      <c r="H72" s="390"/>
      <c r="I72" s="904"/>
      <c r="J72" s="905"/>
      <c r="K72" s="560"/>
      <c r="L72" s="390" t="s">
        <v>384</v>
      </c>
      <c r="M72" s="278"/>
      <c r="AH72" s="79">
        <v>0</v>
      </c>
    </row>
    <row customHeight="1" ht="18.75" hidden="1">
      <c r="C73" s="785" t="s">
        <v>1475</v>
      </c>
      <c r="D73" s="914"/>
      <c r="E73" s="323"/>
      <c r="F73" s="89"/>
      <c r="G73" s="842"/>
      <c r="H73" s="649"/>
      <c r="I73" s="176" t="s">
        <v>1476</v>
      </c>
      <c r="J73" s="237"/>
      <c r="K73" s="649"/>
      <c r="L73" s="763"/>
      <c r="M73" s="278"/>
      <c r="AH73" s="79">
        <v>0</v>
      </c>
    </row>
    <row customHeight="1" ht="0.75" hidden="1">
      <c r="C74" s="785" t="s">
        <v>1481</v>
      </c>
      <c r="D74" s="914"/>
      <c r="E74" s="323"/>
      <c r="F74" s="89"/>
      <c r="G74" s="913"/>
      <c r="H74" s="649"/>
      <c r="I74" s="176"/>
      <c r="J74" s="237"/>
      <c r="K74" s="649"/>
      <c r="L74" s="763"/>
      <c r="M74" s="278"/>
      <c r="AH74" s="79">
        <v>0</v>
      </c>
    </row>
    <row customHeight="1" ht="18.75" hidden="1">
      <c r="A75" s="296" t="s">
        <v>343</v>
      </c>
      <c r="B75" s="296" t="s">
        <v>344</v>
      </c>
      <c r="D75" s="914"/>
      <c r="E75" s="323"/>
      <c r="F75" s="89" t="str">
        <f>INDEX(PT_DIFFERENTIATION_VTAR,MATCH(A75,PT_DIFFERENTIATION_VTAR_ID,0))</f>
        <v>Тариф на водоотведение</v>
      </c>
      <c r="G75" s="842" t="str">
        <f>INDEX(PT_DIFFERENTIATION_NTAR,MATCH(B75,PT_DIFFERENTIATION_NTAR_ID,0))</f>
        <v/>
      </c>
      <c r="H75" s="390"/>
      <c r="I75" s="904"/>
      <c r="J75" s="905"/>
      <c r="K75" s="560"/>
      <c r="L75" s="390" t="s">
        <v>384</v>
      </c>
      <c r="M75" s="278"/>
      <c r="AH75" s="79">
        <v>0</v>
      </c>
    </row>
    <row customHeight="1" ht="18.75" hidden="1">
      <c r="C76" s="785" t="s">
        <v>1475</v>
      </c>
      <c r="D76" s="914"/>
      <c r="E76" s="323"/>
      <c r="F76" s="89"/>
      <c r="G76" s="842"/>
      <c r="H76" s="649"/>
      <c r="I76" s="176" t="s">
        <v>1476</v>
      </c>
      <c r="J76" s="237"/>
      <c r="K76" s="649"/>
      <c r="L76" s="763"/>
      <c r="M76" s="278"/>
      <c r="AH76" s="79">
        <v>0</v>
      </c>
    </row>
    <row customHeight="1" ht="0.75" hidden="1">
      <c r="C77" s="785" t="s">
        <v>1481</v>
      </c>
      <c r="D77" s="914"/>
      <c r="E77" s="323"/>
      <c r="F77" s="89"/>
      <c r="G77" s="913"/>
      <c r="H77" s="649"/>
      <c r="I77" s="176"/>
      <c r="J77" s="237"/>
      <c r="K77" s="649"/>
      <c r="L77" s="763"/>
      <c r="M77" s="278"/>
      <c r="AH77" s="79">
        <v>0</v>
      </c>
    </row>
    <row customHeight="1" ht="18.75" hidden="1">
      <c r="A78" s="296" t="s">
        <v>348</v>
      </c>
      <c r="B78" s="296" t="s">
        <v>349</v>
      </c>
      <c r="D78" s="914"/>
      <c r="E78" s="323"/>
      <c r="F78" s="89" t="str">
        <f>INDEX(PT_DIFFERENTIATION_VTAR,MATCH(A78,PT_DIFFERENTIATION_VTAR_ID,0))</f>
        <v>Тариф на транспортировку сточных вод</v>
      </c>
      <c r="G78" s="842" t="str">
        <f>INDEX(PT_DIFFERENTIATION_NTAR,MATCH(B78,PT_DIFFERENTIATION_NTAR_ID,0))</f>
        <v/>
      </c>
      <c r="H78" s="390"/>
      <c r="I78" s="904"/>
      <c r="J78" s="905"/>
      <c r="K78" s="560"/>
      <c r="L78" s="390" t="s">
        <v>384</v>
      </c>
      <c r="M78" s="278"/>
      <c r="AH78" s="79">
        <v>0</v>
      </c>
    </row>
    <row customHeight="1" ht="18.75" hidden="1">
      <c r="C79" s="785" t="s">
        <v>1475</v>
      </c>
      <c r="D79" s="914"/>
      <c r="E79" s="323"/>
      <c r="F79" s="89"/>
      <c r="G79" s="842"/>
      <c r="H79" s="649"/>
      <c r="I79" s="176" t="s">
        <v>1476</v>
      </c>
      <c r="J79" s="237"/>
      <c r="K79" s="649"/>
      <c r="L79" s="763"/>
      <c r="M79" s="278"/>
      <c r="AH79" s="79">
        <v>0</v>
      </c>
    </row>
    <row customHeight="1" ht="0.75" hidden="1">
      <c r="C80" s="785" t="s">
        <v>1481</v>
      </c>
      <c r="D80" s="914"/>
      <c r="E80" s="323"/>
      <c r="F80" s="89"/>
      <c r="G80" s="913"/>
      <c r="H80" s="649"/>
      <c r="I80" s="176"/>
      <c r="J80" s="237"/>
      <c r="K80" s="649"/>
      <c r="L80" s="763"/>
      <c r="M80" s="278"/>
      <c r="AH80" s="79">
        <v>0</v>
      </c>
    </row>
    <row customHeight="1" ht="18.75" hidden="1">
      <c r="A81" s="296" t="s">
        <v>353</v>
      </c>
      <c r="B81" s="296" t="s">
        <v>354</v>
      </c>
      <c r="D81" s="914"/>
      <c r="E81" s="323"/>
      <c r="F81" s="89" t="str">
        <f>INDEX(PT_DIFFERENTIATION_VTAR,MATCH(A81,PT_DIFFERENTIATION_VTAR_ID,0))</f>
        <v>Тариф на подключение (технологическое присоединение) к централизованной системе водоотведения</v>
      </c>
      <c r="G81" s="842" t="str">
        <f>INDEX(PT_DIFFERENTIATION_NTAR,MATCH(B81,PT_DIFFERENTIATION_NTAR_ID,0))</f>
        <v/>
      </c>
      <c r="H81" s="390"/>
      <c r="I81" s="904"/>
      <c r="J81" s="905"/>
      <c r="K81" s="560"/>
      <c r="L81" s="390" t="s">
        <v>384</v>
      </c>
      <c r="M81" s="278"/>
      <c r="AH81" s="79">
        <v>0</v>
      </c>
    </row>
    <row customHeight="1" ht="18.75" hidden="1">
      <c r="C82" s="785" t="s">
        <v>1475</v>
      </c>
      <c r="D82" s="914"/>
      <c r="E82" s="323"/>
      <c r="F82" s="89"/>
      <c r="G82" s="842"/>
      <c r="H82" s="649"/>
      <c r="I82" s="176" t="s">
        <v>1476</v>
      </c>
      <c r="J82" s="237"/>
      <c r="K82" s="649"/>
      <c r="L82" s="763"/>
      <c r="M82" s="278"/>
      <c r="AH82" s="79">
        <v>0</v>
      </c>
    </row>
    <row customHeight="1" ht="1.05">
      <c r="C83" s="785" t="s">
        <v>1481</v>
      </c>
      <c r="D83" s="914"/>
      <c r="E83" s="323"/>
      <c r="F83" s="89"/>
      <c r="G83" s="913"/>
      <c r="H83" s="649"/>
      <c r="I83" s="176"/>
      <c r="J83" s="237"/>
      <c r="K83" s="649"/>
      <c r="L83" s="763"/>
      <c r="M83" s="278"/>
      <c r="AH83" s="79">
        <v>1</v>
      </c>
    </row>
    <row customHeight="1" ht="19.95">
      <c r="D84" s="497"/>
      <c r="E84" s="323" t="s">
        <v>101</v>
      </c>
      <c r="F84" s="7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761"/>
      <c r="H84" s="761"/>
      <c r="I84" s="761"/>
      <c r="J84" s="761"/>
      <c r="K84" s="761"/>
      <c r="L84" s="761"/>
      <c r="M84" s="753"/>
      <c r="AH84" s="79">
        <v>19</v>
      </c>
    </row>
    <row customHeight="1" ht="35.699999999999996">
      <c r="D85" s="497"/>
      <c r="E85" s="917"/>
      <c r="F85" s="246" t="s">
        <v>384</v>
      </c>
      <c r="G85" s="246" t="s">
        <v>384</v>
      </c>
      <c r="H85" s="388" t="s">
        <v>384</v>
      </c>
      <c r="I85" s="390"/>
      <c r="J85" s="246" t="s">
        <v>384</v>
      </c>
      <c r="K85" s="246" t="s">
        <v>384</v>
      </c>
      <c r="L85" s="709"/>
      <c r="M85" s="450" t="s">
        <v>1482</v>
      </c>
      <c r="AH85" s="79">
        <v>34</v>
      </c>
    </row>
    <row customHeight="1" ht="19.95">
      <c r="D86" s="497"/>
      <c r="E86" s="323" t="s">
        <v>89</v>
      </c>
      <c r="F86" s="761" t="s">
        <v>1483</v>
      </c>
      <c r="G86" s="761"/>
      <c r="H86" s="761"/>
      <c r="I86" s="761"/>
      <c r="J86" s="761"/>
      <c r="K86" s="761"/>
      <c r="L86" s="761"/>
      <c r="M86" s="753"/>
      <c r="AH86" s="79">
        <v>19</v>
      </c>
    </row>
    <row customHeight="1" ht="60.75" hidden="1">
      <c r="A87" s="296" t="s">
        <v>235</v>
      </c>
      <c r="B87" s="296" t="s">
        <v>236</v>
      </c>
      <c r="D87" s="914"/>
      <c r="E87" s="323"/>
      <c r="F87" s="8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42" t="str">
        <f>INDEX(PT_DIFFERENTIATION_NTAR,MATCH(B87,PT_DIFFERENTIATION_NTAR_ID,0))</f>
        <v/>
      </c>
      <c r="H87" s="390"/>
      <c r="I87" s="904"/>
      <c r="J87" s="905"/>
      <c r="K87" s="407"/>
      <c r="L87" s="390" t="s">
        <v>384</v>
      </c>
      <c r="M87"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AH87" s="79">
        <v>0</v>
      </c>
    </row>
    <row customHeight="1" ht="18.75" hidden="1">
      <c r="C88" s="785" t="s">
        <v>1477</v>
      </c>
      <c r="D88" s="914"/>
      <c r="E88" s="323"/>
      <c r="F88" s="89"/>
      <c r="G88" s="842"/>
      <c r="H88" s="649"/>
      <c r="I88" s="176" t="s">
        <v>1476</v>
      </c>
      <c r="J88" s="237"/>
      <c r="K88" s="649"/>
      <c r="L88" s="763"/>
      <c r="M88" s="278"/>
      <c r="AH88" s="79">
        <v>0</v>
      </c>
    </row>
    <row customHeight="1" ht="0.75" hidden="1">
      <c r="C89" s="785" t="s">
        <v>1484</v>
      </c>
      <c r="D89" s="914"/>
      <c r="E89" s="323"/>
      <c r="F89" s="89"/>
      <c r="G89" s="913"/>
      <c r="H89" s="649"/>
      <c r="I89" s="176"/>
      <c r="J89" s="237"/>
      <c r="K89" s="649"/>
      <c r="L89" s="763"/>
      <c r="M89" s="278"/>
      <c r="AH89" s="79">
        <v>0</v>
      </c>
    </row>
    <row customHeight="1" ht="45" hidden="1">
      <c r="A90" s="296" t="s">
        <v>240</v>
      </c>
      <c r="B90" s="296" t="s">
        <v>241</v>
      </c>
      <c r="D90" s="914"/>
      <c r="E90" s="323"/>
      <c r="F90" s="89" t="str">
        <f>INDEX(PT_DIFFERENTIATION_VTAR,MATCH(A90,PT_DIFFERENTIATION_VTAR_ID,0))</f>
        <v/>
      </c>
      <c r="G90" s="842" t="str">
        <f>INDEX(PT_DIFFERENTIATION_NTAR,MATCH(B90,PT_DIFFERENTIATION_NTAR_ID,0))</f>
        <v/>
      </c>
      <c r="H90" s="390"/>
      <c r="I90" s="904"/>
      <c r="J90" s="905"/>
      <c r="K90" s="407"/>
      <c r="L90" s="390" t="s">
        <v>384</v>
      </c>
      <c r="M90" s="280"/>
      <c r="AH90" s="79">
        <v>0</v>
      </c>
    </row>
    <row customHeight="1" ht="18.75" hidden="1">
      <c r="C91" s="785" t="s">
        <v>1477</v>
      </c>
      <c r="D91" s="914"/>
      <c r="E91" s="323"/>
      <c r="F91" s="89"/>
      <c r="G91" s="842"/>
      <c r="H91" s="649"/>
      <c r="I91" s="176" t="s">
        <v>1476</v>
      </c>
      <c r="J91" s="237"/>
      <c r="K91" s="649"/>
      <c r="L91" s="763"/>
      <c r="M91" s="278"/>
      <c r="AH91" s="79">
        <v>0</v>
      </c>
    </row>
    <row customHeight="1" ht="0.75" hidden="1">
      <c r="C92" s="785" t="s">
        <v>1484</v>
      </c>
      <c r="D92" s="914"/>
      <c r="E92" s="323"/>
      <c r="F92" s="89"/>
      <c r="G92" s="913"/>
      <c r="H92" s="649"/>
      <c r="I92" s="176"/>
      <c r="J92" s="237"/>
      <c r="K92" s="649"/>
      <c r="L92" s="763"/>
      <c r="M92" s="898"/>
      <c r="AH92" s="79">
        <v>0</v>
      </c>
    </row>
    <row customHeight="1" ht="45" hidden="1">
      <c r="A93" s="296" t="s">
        <v>247</v>
      </c>
      <c r="B93" s="296" t="s">
        <v>248</v>
      </c>
      <c r="D93" s="914"/>
      <c r="E93" s="323"/>
      <c r="F93" s="8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42" t="str">
        <f>INDEX(PT_DIFFERENTIATION_NTAR,MATCH(B93,PT_DIFFERENTIATION_NTAR_ID,0))</f>
        <v/>
      </c>
      <c r="H93" s="390"/>
      <c r="I93" s="904"/>
      <c r="J93" s="905"/>
      <c r="K93" s="407"/>
      <c r="L93" s="390" t="s">
        <v>384</v>
      </c>
      <c r="M93" s="898"/>
      <c r="AH93" s="79">
        <v>0</v>
      </c>
    </row>
    <row customHeight="1" ht="18.75" hidden="1">
      <c r="C94" s="785" t="s">
        <v>1477</v>
      </c>
      <c r="D94" s="914"/>
      <c r="E94" s="323"/>
      <c r="F94" s="89"/>
      <c r="G94" s="842"/>
      <c r="H94" s="649"/>
      <c r="I94" s="176" t="s">
        <v>1476</v>
      </c>
      <c r="J94" s="237"/>
      <c r="K94" s="649"/>
      <c r="L94" s="763"/>
      <c r="M94" s="898"/>
      <c r="AH94" s="79">
        <v>0</v>
      </c>
    </row>
    <row customHeight="1" ht="0.75" hidden="1">
      <c r="C95" s="785" t="s">
        <v>1484</v>
      </c>
      <c r="D95" s="914"/>
      <c r="E95" s="323"/>
      <c r="F95" s="89"/>
      <c r="G95" s="913"/>
      <c r="H95" s="649"/>
      <c r="I95" s="176"/>
      <c r="J95" s="237"/>
      <c r="K95" s="649"/>
      <c r="L95" s="763"/>
      <c r="M95" s="898"/>
      <c r="AH95" s="79">
        <v>0</v>
      </c>
    </row>
    <row customHeight="1" ht="45" hidden="1">
      <c r="A96" s="296" t="s">
        <v>253</v>
      </c>
      <c r="B96" s="296" t="s">
        <v>254</v>
      </c>
      <c r="D96" s="914"/>
      <c r="E96" s="323"/>
      <c r="F96" s="8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42" t="str">
        <f>INDEX(PT_DIFFERENTIATION_NTAR,MATCH(B96,PT_DIFFERENTIATION_NTAR_ID,0))</f>
        <v/>
      </c>
      <c r="H96" s="390"/>
      <c r="I96" s="904"/>
      <c r="J96" s="905"/>
      <c r="K96" s="407"/>
      <c r="L96" s="390" t="s">
        <v>384</v>
      </c>
      <c r="M96" s="898"/>
      <c r="AH96" s="79">
        <v>0</v>
      </c>
    </row>
    <row customHeight="1" ht="18.75" hidden="1">
      <c r="C97" s="785" t="s">
        <v>1477</v>
      </c>
      <c r="D97" s="914"/>
      <c r="E97" s="323"/>
      <c r="F97" s="89"/>
      <c r="G97" s="842"/>
      <c r="H97" s="649"/>
      <c r="I97" s="176" t="s">
        <v>1476</v>
      </c>
      <c r="J97" s="237"/>
      <c r="K97" s="649"/>
      <c r="L97" s="763"/>
      <c r="M97" s="898"/>
      <c r="AH97" s="79">
        <v>0</v>
      </c>
    </row>
    <row customHeight="1" ht="0.75" hidden="1">
      <c r="C98" s="785" t="s">
        <v>1484</v>
      </c>
      <c r="D98" s="914"/>
      <c r="E98" s="323"/>
      <c r="F98" s="89"/>
      <c r="G98" s="913"/>
      <c r="H98" s="649"/>
      <c r="I98" s="176"/>
      <c r="J98" s="237"/>
      <c r="K98" s="649"/>
      <c r="L98" s="763"/>
      <c r="M98" s="898"/>
      <c r="AH98" s="79">
        <v>0</v>
      </c>
    </row>
    <row customHeight="1" ht="18.75" hidden="1">
      <c r="A99" s="296" t="s">
        <v>259</v>
      </c>
      <c r="B99" s="296" t="s">
        <v>260</v>
      </c>
      <c r="D99" s="914"/>
      <c r="E99" s="323"/>
      <c r="F99" s="89" t="str">
        <f>INDEX(PT_DIFFERENTIATION_VTAR,MATCH(A99,PT_DIFFERENTIATION_VTAR_ID,0))</f>
        <v>Тарифы на услуги по передаче тепловой энергии</v>
      </c>
      <c r="G99" s="842" t="str">
        <f>INDEX(PT_DIFFERENTIATION_NTAR,MATCH(B99,PT_DIFFERENTIATION_NTAR_ID,0))</f>
        <v/>
      </c>
      <c r="H99" s="390"/>
      <c r="I99" s="904"/>
      <c r="J99" s="905"/>
      <c r="K99" s="407"/>
      <c r="L99" s="390" t="s">
        <v>384</v>
      </c>
      <c r="M99" s="898"/>
      <c r="AH99" s="79">
        <v>0</v>
      </c>
    </row>
    <row customHeight="1" ht="18.75" hidden="1">
      <c r="C100" s="785" t="s">
        <v>1477</v>
      </c>
      <c r="D100" s="914"/>
      <c r="E100" s="323"/>
      <c r="F100" s="89"/>
      <c r="G100" s="842"/>
      <c r="H100" s="649"/>
      <c r="I100" s="176" t="s">
        <v>1476</v>
      </c>
      <c r="J100" s="237"/>
      <c r="K100" s="649"/>
      <c r="L100" s="763"/>
      <c r="M100" s="898"/>
      <c r="AH100" s="79">
        <v>0</v>
      </c>
    </row>
    <row customHeight="1" ht="0.75" hidden="1">
      <c r="C101" s="785" t="s">
        <v>1484</v>
      </c>
      <c r="D101" s="914"/>
      <c r="E101" s="323"/>
      <c r="F101" s="89"/>
      <c r="G101" s="913"/>
      <c r="H101" s="649"/>
      <c r="I101" s="176"/>
      <c r="J101" s="237"/>
      <c r="K101" s="649"/>
      <c r="L101" s="763"/>
      <c r="M101" s="898"/>
      <c r="AH101" s="79">
        <v>0</v>
      </c>
    </row>
    <row customHeight="1" ht="18.75" hidden="1">
      <c r="A102" s="296" t="s">
        <v>265</v>
      </c>
      <c r="B102" s="296" t="s">
        <v>266</v>
      </c>
      <c r="D102" s="914"/>
      <c r="E102" s="323"/>
      <c r="F102" s="89" t="str">
        <f>INDEX(PT_DIFFERENTIATION_VTAR,MATCH(A102,PT_DIFFERENTIATION_VTAR_ID,0))</f>
        <v>Тарифы на услуги по передаче теплоносителя</v>
      </c>
      <c r="G102" s="842" t="str">
        <f>INDEX(PT_DIFFERENTIATION_NTAR,MATCH(B102,PT_DIFFERENTIATION_NTAR_ID,0))</f>
        <v/>
      </c>
      <c r="H102" s="390"/>
      <c r="I102" s="904"/>
      <c r="J102" s="905"/>
      <c r="K102" s="407"/>
      <c r="L102" s="390" t="s">
        <v>384</v>
      </c>
      <c r="M102" s="898"/>
      <c r="AH102" s="79">
        <v>0</v>
      </c>
    </row>
    <row customHeight="1" ht="18.75" hidden="1">
      <c r="C103" s="785" t="s">
        <v>1477</v>
      </c>
      <c r="D103" s="914"/>
      <c r="E103" s="323"/>
      <c r="F103" s="89"/>
      <c r="G103" s="842"/>
      <c r="H103" s="649"/>
      <c r="I103" s="176" t="s">
        <v>1476</v>
      </c>
      <c r="J103" s="237"/>
      <c r="K103" s="649"/>
      <c r="L103" s="763"/>
      <c r="M103" s="898"/>
      <c r="AH103" s="79">
        <v>0</v>
      </c>
    </row>
    <row customHeight="1" ht="0.75" hidden="1">
      <c r="C104" s="785" t="s">
        <v>1484</v>
      </c>
      <c r="D104" s="914"/>
      <c r="E104" s="323"/>
      <c r="F104" s="89"/>
      <c r="G104" s="913"/>
      <c r="H104" s="649"/>
      <c r="I104" s="176"/>
      <c r="J104" s="237"/>
      <c r="K104" s="649"/>
      <c r="L104" s="763"/>
      <c r="M104" s="898"/>
      <c r="AH104" s="79">
        <v>0</v>
      </c>
    </row>
    <row customHeight="1" ht="18.75" hidden="1">
      <c r="A105" s="296" t="s">
        <v>271</v>
      </c>
      <c r="B105" s="296" t="s">
        <v>272</v>
      </c>
      <c r="D105" s="914"/>
      <c r="E105" s="323"/>
      <c r="F105" s="8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42" t="str">
        <f>INDEX(PT_DIFFERENTIATION_NTAR,MATCH(B105,PT_DIFFERENTIATION_NTAR_ID,0))</f>
        <v/>
      </c>
      <c r="H105" s="390"/>
      <c r="I105" s="904"/>
      <c r="J105" s="905"/>
      <c r="K105" s="407"/>
      <c r="L105" s="390" t="s">
        <v>384</v>
      </c>
      <c r="M105" s="898"/>
      <c r="AH105" s="79">
        <v>0</v>
      </c>
    </row>
    <row customHeight="1" ht="18.75" hidden="1">
      <c r="C106" s="785" t="s">
        <v>1477</v>
      </c>
      <c r="D106" s="914"/>
      <c r="E106" s="323"/>
      <c r="F106" s="89"/>
      <c r="G106" s="842"/>
      <c r="H106" s="649"/>
      <c r="I106" s="176" t="s">
        <v>1476</v>
      </c>
      <c r="J106" s="237"/>
      <c r="K106" s="649"/>
      <c r="L106" s="763"/>
      <c r="M106" s="898"/>
      <c r="AH106" s="79">
        <v>0</v>
      </c>
    </row>
    <row customHeight="1" ht="0.75" hidden="1">
      <c r="C107" s="785" t="s">
        <v>1484</v>
      </c>
      <c r="D107" s="914"/>
      <c r="E107" s="323"/>
      <c r="F107" s="89"/>
      <c r="G107" s="913"/>
      <c r="H107" s="649"/>
      <c r="I107" s="176"/>
      <c r="J107" s="237"/>
      <c r="K107" s="649"/>
      <c r="L107" s="763"/>
      <c r="M107" s="898"/>
      <c r="AH107" s="79">
        <v>0</v>
      </c>
    </row>
    <row customHeight="1" ht="18.75" hidden="1">
      <c r="A108" s="296" t="s">
        <v>277</v>
      </c>
      <c r="B108" s="296" t="s">
        <v>278</v>
      </c>
      <c r="D108" s="914"/>
      <c r="E108" s="323"/>
      <c r="F108" s="89" t="str">
        <f>INDEX(PT_DIFFERENTIATION_VTAR,MATCH(A108,PT_DIFFERENTIATION_VTAR_ID,0))</f>
        <v>Плата за подключение (технологическое присоединение) к системе теплоснабжения</v>
      </c>
      <c r="G108" s="842" t="str">
        <f>INDEX(PT_DIFFERENTIATION_NTAR,MATCH(B108,PT_DIFFERENTIATION_NTAR_ID,0))</f>
        <v/>
      </c>
      <c r="H108" s="390"/>
      <c r="I108" s="904"/>
      <c r="J108" s="905"/>
      <c r="K108" s="407"/>
      <c r="L108" s="390" t="s">
        <v>384</v>
      </c>
      <c r="M108" s="898"/>
      <c r="AH108" s="79">
        <v>0</v>
      </c>
    </row>
    <row customHeight="1" ht="18.75" hidden="1">
      <c r="C109" s="785" t="s">
        <v>1477</v>
      </c>
      <c r="D109" s="914"/>
      <c r="E109" s="323"/>
      <c r="F109" s="89"/>
      <c r="G109" s="842"/>
      <c r="H109" s="649"/>
      <c r="I109" s="176" t="s">
        <v>1476</v>
      </c>
      <c r="J109" s="237"/>
      <c r="K109" s="649"/>
      <c r="L109" s="763"/>
      <c r="M109" s="898"/>
      <c r="AH109" s="79">
        <v>0</v>
      </c>
    </row>
    <row customHeight="1" ht="0.75" hidden="1">
      <c r="C110" s="785" t="s">
        <v>1484</v>
      </c>
      <c r="D110" s="914"/>
      <c r="E110" s="323"/>
      <c r="F110" s="89"/>
      <c r="G110" s="913"/>
      <c r="H110" s="649"/>
      <c r="I110" s="176"/>
      <c r="J110" s="237"/>
      <c r="K110" s="649"/>
      <c r="L110" s="763"/>
      <c r="M110" s="898"/>
      <c r="AH110" s="79">
        <v>0</v>
      </c>
    </row>
    <row customHeight="1" ht="18.75" hidden="1">
      <c r="A111" s="296" t="s">
        <v>283</v>
      </c>
      <c r="B111" s="296" t="s">
        <v>284</v>
      </c>
      <c r="D111" s="914"/>
      <c r="E111" s="323"/>
      <c r="F111" s="89" t="str">
        <f>INDEX(PT_DIFFERENTIATION_VTAR,MATCH(A111,PT_DIFFERENTIATION_VTAR_ID,0))</f>
        <v>Плата за подключение (технологическое присоединение) к системе теплоснабжения (индивидуальная)</v>
      </c>
      <c r="G111" s="842" t="str">
        <f>INDEX(PT_DIFFERENTIATION_NTAR,MATCH(B111,PT_DIFFERENTIATION_NTAR_ID,0))</f>
        <v/>
      </c>
      <c r="H111" s="390"/>
      <c r="I111" s="904"/>
      <c r="J111" s="905"/>
      <c r="K111" s="407"/>
      <c r="L111" s="390" t="s">
        <v>384</v>
      </c>
      <c r="M111" s="898"/>
      <c r="AH111" s="79">
        <v>0</v>
      </c>
    </row>
    <row customHeight="1" ht="18.75" hidden="1">
      <c r="C112" s="785" t="s">
        <v>1477</v>
      </c>
      <c r="D112" s="914"/>
      <c r="E112" s="323"/>
      <c r="F112" s="89"/>
      <c r="G112" s="842"/>
      <c r="H112" s="649"/>
      <c r="I112" s="176" t="s">
        <v>1476</v>
      </c>
      <c r="J112" s="237"/>
      <c r="K112" s="649"/>
      <c r="L112" s="763"/>
      <c r="M112" s="898"/>
      <c r="AH112" s="79">
        <v>0</v>
      </c>
    </row>
    <row customHeight="1" ht="0.75" hidden="1">
      <c r="C113" s="785" t="s">
        <v>1484</v>
      </c>
      <c r="D113" s="914"/>
      <c r="E113" s="323"/>
      <c r="F113" s="89"/>
      <c r="G113" s="913"/>
      <c r="H113" s="649"/>
      <c r="I113" s="176"/>
      <c r="J113" s="237"/>
      <c r="K113" s="649"/>
      <c r="L113" s="763"/>
      <c r="M113" s="898"/>
      <c r="AH113" s="79">
        <v>0</v>
      </c>
    </row>
    <row customHeight="1" ht="18.75" hidden="1">
      <c r="A114" s="296" t="s">
        <v>303</v>
      </c>
      <c r="B114" s="296" t="s">
        <v>304</v>
      </c>
      <c r="D114" s="914"/>
      <c r="E114" s="323"/>
      <c r="F114" s="89" t="str">
        <f>INDEX(PT_DIFFERENTIATION_VTAR,MATCH(A114,PT_DIFFERENTIATION_VTAR_ID,0))</f>
        <v>Тариф на питьевую воду (питьевое водоснабжение)</v>
      </c>
      <c r="G114" s="842" t="str">
        <f>INDEX(PT_DIFFERENTIATION_NTAR,MATCH(B114,PT_DIFFERENTIATION_NTAR_ID,0))</f>
        <v/>
      </c>
      <c r="H114" s="390"/>
      <c r="I114" s="904"/>
      <c r="J114" s="905"/>
      <c r="K114" s="407"/>
      <c r="L114" s="390" t="s">
        <v>384</v>
      </c>
      <c r="M114" s="898"/>
      <c r="AH114" s="79">
        <v>0</v>
      </c>
    </row>
    <row customHeight="1" ht="18.75" hidden="1">
      <c r="C115" s="785" t="s">
        <v>1477</v>
      </c>
      <c r="D115" s="914"/>
      <c r="E115" s="323"/>
      <c r="F115" s="89"/>
      <c r="G115" s="842"/>
      <c r="H115" s="649"/>
      <c r="I115" s="176" t="s">
        <v>1476</v>
      </c>
      <c r="J115" s="237"/>
      <c r="K115" s="649"/>
      <c r="L115" s="763"/>
      <c r="M115" s="898"/>
      <c r="AH115" s="79">
        <v>0</v>
      </c>
    </row>
    <row customHeight="1" ht="0.75" hidden="1">
      <c r="C116" s="785" t="s">
        <v>1484</v>
      </c>
      <c r="D116" s="914"/>
      <c r="E116" s="323"/>
      <c r="F116" s="89"/>
      <c r="G116" s="913"/>
      <c r="H116" s="649"/>
      <c r="I116" s="176"/>
      <c r="J116" s="237"/>
      <c r="K116" s="649"/>
      <c r="L116" s="763"/>
      <c r="M116" s="898"/>
      <c r="AH116" s="79">
        <v>0</v>
      </c>
    </row>
    <row customHeight="1" ht="18.75" hidden="1">
      <c r="A117" s="296" t="s">
        <v>308</v>
      </c>
      <c r="B117" s="296" t="s">
        <v>309</v>
      </c>
      <c r="D117" s="914"/>
      <c r="E117" s="323"/>
      <c r="F117" s="89" t="str">
        <f>INDEX(PT_DIFFERENTIATION_VTAR,MATCH(A117,PT_DIFFERENTIATION_VTAR_ID,0))</f>
        <v>Тариф на техническую воду</v>
      </c>
      <c r="G117" s="842" t="str">
        <f>INDEX(PT_DIFFERENTIATION_NTAR,MATCH(B117,PT_DIFFERENTIATION_NTAR_ID,0))</f>
        <v/>
      </c>
      <c r="H117" s="390"/>
      <c r="I117" s="904"/>
      <c r="J117" s="905"/>
      <c r="K117" s="407"/>
      <c r="L117" s="390" t="s">
        <v>384</v>
      </c>
      <c r="M117" s="898"/>
      <c r="AH117" s="79">
        <v>0</v>
      </c>
    </row>
    <row customHeight="1" ht="18.75" hidden="1">
      <c r="C118" s="785" t="s">
        <v>1477</v>
      </c>
      <c r="D118" s="914"/>
      <c r="E118" s="323"/>
      <c r="F118" s="89"/>
      <c r="G118" s="842"/>
      <c r="H118" s="649"/>
      <c r="I118" s="176" t="s">
        <v>1476</v>
      </c>
      <c r="J118" s="237"/>
      <c r="K118" s="649"/>
      <c r="L118" s="763"/>
      <c r="M118" s="898"/>
      <c r="AH118" s="79">
        <v>0</v>
      </c>
    </row>
    <row customHeight="1" ht="0.75" hidden="1">
      <c r="C119" s="785" t="s">
        <v>1484</v>
      </c>
      <c r="D119" s="914"/>
      <c r="E119" s="323"/>
      <c r="F119" s="89"/>
      <c r="G119" s="913"/>
      <c r="H119" s="649"/>
      <c r="I119" s="176"/>
      <c r="J119" s="237"/>
      <c r="K119" s="649"/>
      <c r="L119" s="763"/>
      <c r="M119" s="898"/>
      <c r="AH119" s="79">
        <v>0</v>
      </c>
    </row>
    <row customHeight="1" ht="18.75" hidden="1">
      <c r="A120" s="296" t="s">
        <v>313</v>
      </c>
      <c r="B120" s="296" t="s">
        <v>314</v>
      </c>
      <c r="D120" s="914"/>
      <c r="E120" s="323"/>
      <c r="F120" s="89" t="str">
        <f>INDEX(PT_DIFFERENTIATION_VTAR,MATCH(A120,PT_DIFFERENTIATION_VTAR_ID,0))</f>
        <v>Тариф на транспортировку воды</v>
      </c>
      <c r="G120" s="842" t="str">
        <f>INDEX(PT_DIFFERENTIATION_NTAR,MATCH(B120,PT_DIFFERENTIATION_NTAR_ID,0))</f>
        <v/>
      </c>
      <c r="H120" s="390"/>
      <c r="I120" s="904"/>
      <c r="J120" s="905"/>
      <c r="K120" s="407"/>
      <c r="L120" s="390" t="s">
        <v>384</v>
      </c>
      <c r="M120" s="898"/>
      <c r="AH120" s="79">
        <v>0</v>
      </c>
    </row>
    <row customHeight="1" ht="18.75" hidden="1">
      <c r="C121" s="785" t="s">
        <v>1477</v>
      </c>
      <c r="D121" s="914"/>
      <c r="E121" s="323"/>
      <c r="F121" s="89"/>
      <c r="G121" s="842"/>
      <c r="H121" s="649"/>
      <c r="I121" s="176" t="s">
        <v>1476</v>
      </c>
      <c r="J121" s="237"/>
      <c r="K121" s="649"/>
      <c r="L121" s="763"/>
      <c r="M121" s="898"/>
      <c r="AH121" s="79">
        <v>0</v>
      </c>
    </row>
    <row customHeight="1" ht="0.75" hidden="1">
      <c r="C122" s="785" t="s">
        <v>1484</v>
      </c>
      <c r="D122" s="914"/>
      <c r="E122" s="323"/>
      <c r="F122" s="89"/>
      <c r="G122" s="913"/>
      <c r="H122" s="649"/>
      <c r="I122" s="176"/>
      <c r="J122" s="237"/>
      <c r="K122" s="649"/>
      <c r="L122" s="763"/>
      <c r="M122" s="898"/>
      <c r="AH122" s="79">
        <v>0</v>
      </c>
    </row>
    <row customHeight="1" ht="18.75" hidden="1">
      <c r="A123" s="296" t="s">
        <v>318</v>
      </c>
      <c r="B123" s="296" t="s">
        <v>319</v>
      </c>
      <c r="D123" s="914"/>
      <c r="E123" s="323"/>
      <c r="F123" s="89" t="str">
        <f>INDEX(PT_DIFFERENTIATION_VTAR,MATCH(A123,PT_DIFFERENTIATION_VTAR_ID,0))</f>
        <v>Тариф на подвоз воды</v>
      </c>
      <c r="G123" s="842" t="str">
        <f>INDEX(PT_DIFFERENTIATION_NTAR,MATCH(B123,PT_DIFFERENTIATION_NTAR_ID,0))</f>
        <v/>
      </c>
      <c r="H123" s="390"/>
      <c r="I123" s="904"/>
      <c r="J123" s="905"/>
      <c r="K123" s="407"/>
      <c r="L123" s="390" t="s">
        <v>384</v>
      </c>
      <c r="M123" s="898"/>
      <c r="AH123" s="79">
        <v>0</v>
      </c>
    </row>
    <row customHeight="1" ht="18.75" hidden="1">
      <c r="C124" s="785" t="s">
        <v>1477</v>
      </c>
      <c r="D124" s="914"/>
      <c r="E124" s="323"/>
      <c r="F124" s="89"/>
      <c r="G124" s="842"/>
      <c r="H124" s="649"/>
      <c r="I124" s="176" t="s">
        <v>1476</v>
      </c>
      <c r="J124" s="237"/>
      <c r="K124" s="649"/>
      <c r="L124" s="763"/>
      <c r="M124" s="898"/>
      <c r="AH124" s="79">
        <v>0</v>
      </c>
    </row>
    <row customHeight="1" ht="0.75" hidden="1">
      <c r="C125" s="785" t="s">
        <v>1484</v>
      </c>
      <c r="D125" s="914"/>
      <c r="E125" s="323"/>
      <c r="F125" s="89"/>
      <c r="G125" s="913"/>
      <c r="H125" s="649"/>
      <c r="I125" s="176"/>
      <c r="J125" s="237"/>
      <c r="K125" s="649"/>
      <c r="L125" s="763"/>
      <c r="M125" s="898"/>
      <c r="AH125" s="79">
        <v>0</v>
      </c>
    </row>
    <row customHeight="1" ht="18.75" hidden="1">
      <c r="A126" s="296" t="s">
        <v>323</v>
      </c>
      <c r="B126" s="296" t="s">
        <v>324</v>
      </c>
      <c r="D126" s="914"/>
      <c r="E126" s="323"/>
      <c r="F126" s="8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42" t="str">
        <f>INDEX(PT_DIFFERENTIATION_NTAR,MATCH(B126,PT_DIFFERENTIATION_NTAR_ID,0))</f>
        <v/>
      </c>
      <c r="H126" s="390"/>
      <c r="I126" s="904"/>
      <c r="J126" s="905"/>
      <c r="K126" s="407"/>
      <c r="L126" s="390" t="s">
        <v>384</v>
      </c>
      <c r="M126" s="898"/>
      <c r="AH126" s="79">
        <v>0</v>
      </c>
    </row>
    <row customHeight="1" ht="18.75" hidden="1">
      <c r="C127" s="785" t="s">
        <v>1477</v>
      </c>
      <c r="D127" s="914"/>
      <c r="E127" s="323"/>
      <c r="F127" s="89"/>
      <c r="G127" s="842"/>
      <c r="H127" s="649"/>
      <c r="I127" s="176" t="s">
        <v>1476</v>
      </c>
      <c r="J127" s="237"/>
      <c r="K127" s="649"/>
      <c r="L127" s="763"/>
      <c r="M127" s="898"/>
      <c r="AH127" s="79">
        <v>0</v>
      </c>
    </row>
    <row customHeight="1" ht="0.75" hidden="1">
      <c r="C128" s="785" t="s">
        <v>1484</v>
      </c>
      <c r="D128" s="914"/>
      <c r="E128" s="323"/>
      <c r="F128" s="89"/>
      <c r="G128" s="913"/>
      <c r="H128" s="649"/>
      <c r="I128" s="176"/>
      <c r="J128" s="237"/>
      <c r="K128" s="649"/>
      <c r="L128" s="763"/>
      <c r="M128" s="898"/>
      <c r="AH128" s="79">
        <v>0</v>
      </c>
    </row>
    <row customHeight="1" ht="18.75" hidden="1">
      <c r="A129" s="296" t="s">
        <v>328</v>
      </c>
      <c r="B129" s="296" t="s">
        <v>329</v>
      </c>
      <c r="D129" s="914"/>
      <c r="E129" s="323"/>
      <c r="F129" s="89" t="str">
        <f>INDEX(PT_DIFFERENTIATION_VTAR,MATCH(A129,PT_DIFFERENTIATION_VTAR_ID,0))</f>
        <v>Тариф на горячую воду (горячее водоснабжение)</v>
      </c>
      <c r="G129" s="842" t="str">
        <f>INDEX(PT_DIFFERENTIATION_NTAR,MATCH(B129,PT_DIFFERENTIATION_NTAR_ID,0))</f>
        <v/>
      </c>
      <c r="H129" s="390"/>
      <c r="I129" s="904"/>
      <c r="J129" s="905"/>
      <c r="K129" s="407"/>
      <c r="L129" s="390" t="s">
        <v>384</v>
      </c>
      <c r="M129" s="898"/>
      <c r="AH129" s="79">
        <v>0</v>
      </c>
    </row>
    <row customHeight="1" ht="18.75" hidden="1">
      <c r="C130" s="785" t="s">
        <v>1477</v>
      </c>
      <c r="D130" s="914"/>
      <c r="E130" s="323"/>
      <c r="F130" s="89"/>
      <c r="G130" s="842"/>
      <c r="H130" s="649"/>
      <c r="I130" s="176" t="s">
        <v>1476</v>
      </c>
      <c r="J130" s="237"/>
      <c r="K130" s="649"/>
      <c r="L130" s="763"/>
      <c r="M130" s="898"/>
      <c r="AH130" s="79">
        <v>0</v>
      </c>
    </row>
    <row customHeight="1" ht="0.75" hidden="1">
      <c r="C131" s="785" t="s">
        <v>1484</v>
      </c>
      <c r="D131" s="914"/>
      <c r="E131" s="323"/>
      <c r="F131" s="89"/>
      <c r="G131" s="913"/>
      <c r="H131" s="649"/>
      <c r="I131" s="176"/>
      <c r="J131" s="237"/>
      <c r="K131" s="649"/>
      <c r="L131" s="763"/>
      <c r="M131" s="898"/>
      <c r="AH131" s="79">
        <v>0</v>
      </c>
    </row>
    <row customHeight="1" ht="18.75" hidden="1">
      <c r="A132" s="296" t="s">
        <v>333</v>
      </c>
      <c r="B132" s="296" t="s">
        <v>334</v>
      </c>
      <c r="D132" s="914"/>
      <c r="E132" s="323"/>
      <c r="F132" s="89" t="str">
        <f>INDEX(PT_DIFFERENTIATION_VTAR,MATCH(A132,PT_DIFFERENTIATION_VTAR_ID,0))</f>
        <v>Тариф на транспортировку горячей воды</v>
      </c>
      <c r="G132" s="842" t="str">
        <f>INDEX(PT_DIFFERENTIATION_NTAR,MATCH(B132,PT_DIFFERENTIATION_NTAR_ID,0))</f>
        <v/>
      </c>
      <c r="H132" s="390"/>
      <c r="I132" s="904"/>
      <c r="J132" s="905"/>
      <c r="K132" s="407"/>
      <c r="L132" s="390" t="s">
        <v>384</v>
      </c>
      <c r="M132" s="898"/>
      <c r="AH132" s="79">
        <v>0</v>
      </c>
    </row>
    <row customHeight="1" ht="18.75" hidden="1">
      <c r="C133" s="785" t="s">
        <v>1477</v>
      </c>
      <c r="D133" s="914"/>
      <c r="E133" s="323"/>
      <c r="F133" s="89"/>
      <c r="G133" s="842"/>
      <c r="H133" s="649"/>
      <c r="I133" s="176" t="s">
        <v>1476</v>
      </c>
      <c r="J133" s="237"/>
      <c r="K133" s="649"/>
      <c r="L133" s="763"/>
      <c r="M133" s="898"/>
      <c r="AH133" s="79">
        <v>0</v>
      </c>
    </row>
    <row customHeight="1" ht="0.75" hidden="1">
      <c r="C134" s="785" t="s">
        <v>1484</v>
      </c>
      <c r="D134" s="914"/>
      <c r="E134" s="323"/>
      <c r="F134" s="89"/>
      <c r="G134" s="913"/>
      <c r="H134" s="649"/>
      <c r="I134" s="176"/>
      <c r="J134" s="237"/>
      <c r="K134" s="649"/>
      <c r="L134" s="763"/>
      <c r="M134" s="898"/>
      <c r="AH134" s="79">
        <v>0</v>
      </c>
    </row>
    <row customHeight="1" ht="18.75" hidden="1">
      <c r="A135" s="296" t="s">
        <v>338</v>
      </c>
      <c r="B135" s="296" t="s">
        <v>339</v>
      </c>
      <c r="D135" s="914"/>
      <c r="E135" s="323"/>
      <c r="F135" s="89" t="str">
        <f>INDEX(PT_DIFFERENTIATION_VTAR,MATCH(A135,PT_DIFFERENTIATION_VTAR_ID,0))</f>
        <v>Тариф на подключение (технологическое присоединение) к централизованной системе горячего водоснабжения</v>
      </c>
      <c r="G135" s="842" t="str">
        <f>INDEX(PT_DIFFERENTIATION_NTAR,MATCH(B135,PT_DIFFERENTIATION_NTAR_ID,0))</f>
        <v/>
      </c>
      <c r="H135" s="390"/>
      <c r="I135" s="904"/>
      <c r="J135" s="905"/>
      <c r="K135" s="407"/>
      <c r="L135" s="390" t="s">
        <v>384</v>
      </c>
      <c r="M135" s="898"/>
      <c r="AH135" s="79">
        <v>0</v>
      </c>
    </row>
    <row customHeight="1" ht="18.75" hidden="1">
      <c r="C136" s="785" t="s">
        <v>1477</v>
      </c>
      <c r="D136" s="914"/>
      <c r="E136" s="323"/>
      <c r="F136" s="89"/>
      <c r="G136" s="842"/>
      <c r="H136" s="649"/>
      <c r="I136" s="176" t="s">
        <v>1476</v>
      </c>
      <c r="J136" s="237"/>
      <c r="K136" s="649"/>
      <c r="L136" s="763"/>
      <c r="M136" s="898"/>
      <c r="AH136" s="79">
        <v>0</v>
      </c>
    </row>
    <row customHeight="1" ht="0.75" hidden="1">
      <c r="C137" s="785" t="s">
        <v>1484</v>
      </c>
      <c r="D137" s="914"/>
      <c r="E137" s="323"/>
      <c r="F137" s="89"/>
      <c r="G137" s="913"/>
      <c r="H137" s="649"/>
      <c r="I137" s="176"/>
      <c r="J137" s="237"/>
      <c r="K137" s="649"/>
      <c r="L137" s="763"/>
      <c r="M137" s="898"/>
      <c r="AH137" s="79">
        <v>0</v>
      </c>
    </row>
    <row customHeight="1" ht="18.75" hidden="1">
      <c r="A138" s="296" t="s">
        <v>343</v>
      </c>
      <c r="B138" s="296" t="s">
        <v>344</v>
      </c>
      <c r="D138" s="914"/>
      <c r="E138" s="323"/>
      <c r="F138" s="89" t="str">
        <f>INDEX(PT_DIFFERENTIATION_VTAR,MATCH(A138,PT_DIFFERENTIATION_VTAR_ID,0))</f>
        <v>Тариф на водоотведение</v>
      </c>
      <c r="G138" s="842" t="str">
        <f>INDEX(PT_DIFFERENTIATION_NTAR,MATCH(B138,PT_DIFFERENTIATION_NTAR_ID,0))</f>
        <v/>
      </c>
      <c r="H138" s="390"/>
      <c r="I138" s="904"/>
      <c r="J138" s="905"/>
      <c r="K138" s="407"/>
      <c r="L138" s="390" t="s">
        <v>384</v>
      </c>
      <c r="M138" s="898"/>
      <c r="AH138" s="79">
        <v>0</v>
      </c>
    </row>
    <row customHeight="1" ht="18.75" hidden="1">
      <c r="C139" s="785" t="s">
        <v>1477</v>
      </c>
      <c r="D139" s="914"/>
      <c r="E139" s="323"/>
      <c r="F139" s="89"/>
      <c r="G139" s="842"/>
      <c r="H139" s="649"/>
      <c r="I139" s="176" t="s">
        <v>1476</v>
      </c>
      <c r="J139" s="237"/>
      <c r="K139" s="649"/>
      <c r="L139" s="763"/>
      <c r="M139" s="898"/>
      <c r="AH139" s="79">
        <v>0</v>
      </c>
    </row>
    <row customHeight="1" ht="0.75" hidden="1">
      <c r="C140" s="785" t="s">
        <v>1484</v>
      </c>
      <c r="D140" s="914"/>
      <c r="E140" s="323"/>
      <c r="F140" s="89"/>
      <c r="G140" s="913"/>
      <c r="H140" s="649"/>
      <c r="I140" s="176"/>
      <c r="J140" s="237"/>
      <c r="K140" s="649"/>
      <c r="L140" s="763"/>
      <c r="M140" s="898"/>
      <c r="AH140" s="79">
        <v>0</v>
      </c>
    </row>
    <row customHeight="1" ht="18.75" hidden="1">
      <c r="A141" s="296" t="s">
        <v>348</v>
      </c>
      <c r="B141" s="296" t="s">
        <v>349</v>
      </c>
      <c r="D141" s="914"/>
      <c r="E141" s="323"/>
      <c r="F141" s="89" t="str">
        <f>INDEX(PT_DIFFERENTIATION_VTAR,MATCH(A141,PT_DIFFERENTIATION_VTAR_ID,0))</f>
        <v>Тариф на транспортировку сточных вод</v>
      </c>
      <c r="G141" s="842" t="str">
        <f>INDEX(PT_DIFFERENTIATION_NTAR,MATCH(B141,PT_DIFFERENTIATION_NTAR_ID,0))</f>
        <v/>
      </c>
      <c r="H141" s="390"/>
      <c r="I141" s="904"/>
      <c r="J141" s="905"/>
      <c r="K141" s="407"/>
      <c r="L141" s="390" t="s">
        <v>384</v>
      </c>
      <c r="M141" s="898"/>
      <c r="AH141" s="79">
        <v>0</v>
      </c>
    </row>
    <row customHeight="1" ht="18.75" hidden="1">
      <c r="C142" s="785" t="s">
        <v>1477</v>
      </c>
      <c r="D142" s="914"/>
      <c r="E142" s="323"/>
      <c r="F142" s="89"/>
      <c r="G142" s="842"/>
      <c r="H142" s="649"/>
      <c r="I142" s="176" t="s">
        <v>1476</v>
      </c>
      <c r="J142" s="237"/>
      <c r="K142" s="649"/>
      <c r="L142" s="763"/>
      <c r="M142" s="898"/>
      <c r="AH142" s="79">
        <v>0</v>
      </c>
    </row>
    <row customHeight="1" ht="0.75" hidden="1">
      <c r="C143" s="785" t="s">
        <v>1484</v>
      </c>
      <c r="D143" s="914"/>
      <c r="E143" s="323"/>
      <c r="F143" s="89"/>
      <c r="G143" s="913"/>
      <c r="H143" s="649"/>
      <c r="I143" s="176"/>
      <c r="J143" s="237"/>
      <c r="K143" s="649"/>
      <c r="L143" s="763"/>
      <c r="M143" s="898"/>
      <c r="AH143" s="79">
        <v>0</v>
      </c>
    </row>
    <row customHeight="1" ht="18.75" hidden="1">
      <c r="A144" s="296" t="s">
        <v>353</v>
      </c>
      <c r="B144" s="296" t="s">
        <v>354</v>
      </c>
      <c r="D144" s="914"/>
      <c r="E144" s="323"/>
      <c r="F144" s="89" t="str">
        <f>INDEX(PT_DIFFERENTIATION_VTAR,MATCH(A144,PT_DIFFERENTIATION_VTAR_ID,0))</f>
        <v>Тариф на подключение (технологическое присоединение) к централизованной системе водоотведения</v>
      </c>
      <c r="G144" s="842" t="str">
        <f>INDEX(PT_DIFFERENTIATION_NTAR,MATCH(B144,PT_DIFFERENTIATION_NTAR_ID,0))</f>
        <v/>
      </c>
      <c r="H144" s="390"/>
      <c r="I144" s="904"/>
      <c r="J144" s="905"/>
      <c r="K144" s="407"/>
      <c r="L144" s="390" t="s">
        <v>384</v>
      </c>
      <c r="M144" s="898"/>
      <c r="AH144" s="79">
        <v>0</v>
      </c>
    </row>
    <row customHeight="1" ht="18.75" hidden="1">
      <c r="C145" s="785" t="s">
        <v>1477</v>
      </c>
      <c r="D145" s="914"/>
      <c r="E145" s="323"/>
      <c r="F145" s="89"/>
      <c r="G145" s="842"/>
      <c r="H145" s="649"/>
      <c r="I145" s="176" t="s">
        <v>1476</v>
      </c>
      <c r="J145" s="237"/>
      <c r="K145" s="649"/>
      <c r="L145" s="763"/>
      <c r="M145" s="898"/>
      <c r="AH145" s="79">
        <v>0</v>
      </c>
    </row>
    <row customHeight="1" ht="1.05">
      <c r="C146" s="785" t="s">
        <v>1484</v>
      </c>
      <c r="D146" s="914"/>
      <c r="E146" s="323"/>
      <c r="F146" s="89"/>
      <c r="G146" s="913"/>
      <c r="H146" s="649"/>
      <c r="I146" s="176"/>
      <c r="J146" s="237"/>
      <c r="K146" s="649"/>
      <c r="L146" s="763"/>
      <c r="M146" s="898"/>
      <c r="AH146" s="79">
        <v>1</v>
      </c>
    </row>
    <row customHeight="1" ht="19.95">
      <c r="D147" s="497"/>
      <c r="E147" s="323" t="s">
        <v>90</v>
      </c>
      <c r="F147" s="7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761"/>
      <c r="H147" s="761"/>
      <c r="I147" s="761"/>
      <c r="J147" s="761"/>
      <c r="K147" s="761"/>
      <c r="L147" s="761"/>
      <c r="M147" s="753"/>
      <c r="AH147" s="79">
        <v>19</v>
      </c>
    </row>
    <row customHeight="1" ht="60.75" hidden="1">
      <c r="A148" s="296" t="s">
        <v>235</v>
      </c>
      <c r="B148" s="296" t="s">
        <v>236</v>
      </c>
      <c r="D148" s="914"/>
      <c r="E148" s="323"/>
      <c r="F148" s="8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42" t="str">
        <f>INDEX(PT_DIFFERENTIATION_NTAR,MATCH(B148,PT_DIFFERENTIATION_NTAR_ID,0))</f>
        <v/>
      </c>
      <c r="H148" s="390"/>
      <c r="I148" s="904"/>
      <c r="J148" s="905"/>
      <c r="K148" s="407"/>
      <c r="L148" s="390" t="s">
        <v>384</v>
      </c>
      <c r="M148"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AH148" s="79">
        <v>0</v>
      </c>
    </row>
    <row customHeight="1" ht="18.75" hidden="1">
      <c r="C149" s="785" t="s">
        <v>1477</v>
      </c>
      <c r="D149" s="914"/>
      <c r="E149" s="323"/>
      <c r="F149" s="89"/>
      <c r="G149" s="842"/>
      <c r="H149" s="649"/>
      <c r="I149" s="176" t="s">
        <v>1476</v>
      </c>
      <c r="J149" s="237"/>
      <c r="K149" s="649"/>
      <c r="L149" s="763"/>
      <c r="M149" s="278"/>
      <c r="AH149" s="79">
        <v>0</v>
      </c>
    </row>
    <row customHeight="1" ht="0.75" hidden="1">
      <c r="C150" s="785" t="s">
        <v>1484</v>
      </c>
      <c r="D150" s="914"/>
      <c r="E150" s="323"/>
      <c r="F150" s="89"/>
      <c r="G150" s="913"/>
      <c r="H150" s="649"/>
      <c r="I150" s="176"/>
      <c r="J150" s="237"/>
      <c r="K150" s="649"/>
      <c r="L150" s="763"/>
      <c r="M150" s="278"/>
      <c r="AH150" s="79">
        <v>0</v>
      </c>
    </row>
    <row customHeight="1" ht="45" hidden="1">
      <c r="A151" s="296" t="s">
        <v>240</v>
      </c>
      <c r="B151" s="296" t="s">
        <v>241</v>
      </c>
      <c r="D151" s="914"/>
      <c r="E151" s="323"/>
      <c r="F151" s="89" t="str">
        <f>INDEX(PT_DIFFERENTIATION_VTAR,MATCH(A151,PT_DIFFERENTIATION_VTAR_ID,0))</f>
        <v/>
      </c>
      <c r="G151" s="842" t="str">
        <f>INDEX(PT_DIFFERENTIATION_NTAR,MATCH(B151,PT_DIFFERENTIATION_NTAR_ID,0))</f>
        <v/>
      </c>
      <c r="H151" s="390"/>
      <c r="I151" s="904"/>
      <c r="J151" s="905"/>
      <c r="K151" s="407"/>
      <c r="L151" s="390" t="s">
        <v>384</v>
      </c>
      <c r="M151" s="280"/>
      <c r="AH151" s="79">
        <v>0</v>
      </c>
    </row>
    <row customHeight="1" ht="18.75" hidden="1">
      <c r="C152" s="785" t="s">
        <v>1477</v>
      </c>
      <c r="D152" s="914"/>
      <c r="E152" s="323"/>
      <c r="F152" s="89"/>
      <c r="G152" s="842"/>
      <c r="H152" s="649"/>
      <c r="I152" s="176" t="s">
        <v>1476</v>
      </c>
      <c r="J152" s="237"/>
      <c r="K152" s="649"/>
      <c r="L152" s="763"/>
      <c r="M152" s="278"/>
      <c r="AH152" s="79">
        <v>0</v>
      </c>
    </row>
    <row customHeight="1" ht="0.75" hidden="1">
      <c r="C153" s="785" t="s">
        <v>1484</v>
      </c>
      <c r="D153" s="914"/>
      <c r="E153" s="323"/>
      <c r="F153" s="89"/>
      <c r="G153" s="913"/>
      <c r="H153" s="649"/>
      <c r="I153" s="176"/>
      <c r="J153" s="237"/>
      <c r="K153" s="649"/>
      <c r="L153" s="763"/>
      <c r="M153" s="898"/>
      <c r="AH153" s="79">
        <v>0</v>
      </c>
    </row>
    <row customHeight="1" ht="45" hidden="1">
      <c r="A154" s="296" t="s">
        <v>247</v>
      </c>
      <c r="B154" s="296" t="s">
        <v>248</v>
      </c>
      <c r="D154" s="914"/>
      <c r="E154" s="323"/>
      <c r="F154" s="8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42" t="str">
        <f>INDEX(PT_DIFFERENTIATION_NTAR,MATCH(B154,PT_DIFFERENTIATION_NTAR_ID,0))</f>
        <v/>
      </c>
      <c r="H154" s="390"/>
      <c r="I154" s="904"/>
      <c r="J154" s="905"/>
      <c r="K154" s="407"/>
      <c r="L154" s="390" t="s">
        <v>384</v>
      </c>
      <c r="M154" s="898"/>
      <c r="AH154" s="79">
        <v>0</v>
      </c>
    </row>
    <row customHeight="1" ht="18.75" hidden="1">
      <c r="C155" s="785" t="s">
        <v>1477</v>
      </c>
      <c r="D155" s="914"/>
      <c r="E155" s="323"/>
      <c r="F155" s="89"/>
      <c r="G155" s="842"/>
      <c r="H155" s="649"/>
      <c r="I155" s="176" t="s">
        <v>1476</v>
      </c>
      <c r="J155" s="237"/>
      <c r="K155" s="649"/>
      <c r="L155" s="763"/>
      <c r="M155" s="898"/>
      <c r="AH155" s="79">
        <v>0</v>
      </c>
    </row>
    <row customHeight="1" ht="0.75" hidden="1">
      <c r="C156" s="785" t="s">
        <v>1484</v>
      </c>
      <c r="D156" s="914"/>
      <c r="E156" s="323"/>
      <c r="F156" s="89"/>
      <c r="G156" s="913"/>
      <c r="H156" s="649"/>
      <c r="I156" s="176"/>
      <c r="J156" s="237"/>
      <c r="K156" s="649"/>
      <c r="L156" s="763"/>
      <c r="M156" s="898"/>
      <c r="AH156" s="79">
        <v>0</v>
      </c>
    </row>
    <row customHeight="1" ht="45" hidden="1">
      <c r="A157" s="296" t="s">
        <v>253</v>
      </c>
      <c r="B157" s="296" t="s">
        <v>254</v>
      </c>
      <c r="D157" s="914"/>
      <c r="E157" s="323"/>
      <c r="F157" s="8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42" t="str">
        <f>INDEX(PT_DIFFERENTIATION_NTAR,MATCH(B157,PT_DIFFERENTIATION_NTAR_ID,0))</f>
        <v/>
      </c>
      <c r="H157" s="390"/>
      <c r="I157" s="904"/>
      <c r="J157" s="905"/>
      <c r="K157" s="407"/>
      <c r="L157" s="390" t="s">
        <v>384</v>
      </c>
      <c r="M157" s="898"/>
      <c r="AH157" s="79">
        <v>0</v>
      </c>
    </row>
    <row customHeight="1" ht="18.75" hidden="1">
      <c r="C158" s="785" t="s">
        <v>1477</v>
      </c>
      <c r="D158" s="914"/>
      <c r="E158" s="323"/>
      <c r="F158" s="89"/>
      <c r="G158" s="842"/>
      <c r="H158" s="649"/>
      <c r="I158" s="176" t="s">
        <v>1476</v>
      </c>
      <c r="J158" s="237"/>
      <c r="K158" s="649"/>
      <c r="L158" s="763"/>
      <c r="M158" s="898"/>
      <c r="AH158" s="79">
        <v>0</v>
      </c>
    </row>
    <row customHeight="1" ht="0.75" hidden="1">
      <c r="C159" s="785" t="s">
        <v>1484</v>
      </c>
      <c r="D159" s="914"/>
      <c r="E159" s="323"/>
      <c r="F159" s="89"/>
      <c r="G159" s="913"/>
      <c r="H159" s="649"/>
      <c r="I159" s="176"/>
      <c r="J159" s="237"/>
      <c r="K159" s="649"/>
      <c r="L159" s="763"/>
      <c r="M159" s="898"/>
      <c r="AH159" s="79">
        <v>0</v>
      </c>
    </row>
    <row customHeight="1" ht="18.75" hidden="1">
      <c r="A160" s="296" t="s">
        <v>259</v>
      </c>
      <c r="B160" s="296" t="s">
        <v>260</v>
      </c>
      <c r="D160" s="914"/>
      <c r="E160" s="323"/>
      <c r="F160" s="89" t="str">
        <f>INDEX(PT_DIFFERENTIATION_VTAR,MATCH(A160,PT_DIFFERENTIATION_VTAR_ID,0))</f>
        <v>Тарифы на услуги по передаче тепловой энергии</v>
      </c>
      <c r="G160" s="842" t="str">
        <f>INDEX(PT_DIFFERENTIATION_NTAR,MATCH(B160,PT_DIFFERENTIATION_NTAR_ID,0))</f>
        <v/>
      </c>
      <c r="H160" s="390"/>
      <c r="I160" s="904"/>
      <c r="J160" s="905"/>
      <c r="K160" s="407"/>
      <c r="L160" s="390" t="s">
        <v>384</v>
      </c>
      <c r="M160" s="898"/>
      <c r="AH160" s="79">
        <v>0</v>
      </c>
    </row>
    <row customHeight="1" ht="18.75" hidden="1">
      <c r="C161" s="785" t="s">
        <v>1477</v>
      </c>
      <c r="D161" s="914"/>
      <c r="E161" s="323"/>
      <c r="F161" s="89"/>
      <c r="G161" s="842"/>
      <c r="H161" s="649"/>
      <c r="I161" s="176" t="s">
        <v>1476</v>
      </c>
      <c r="J161" s="237"/>
      <c r="K161" s="649"/>
      <c r="L161" s="763"/>
      <c r="M161" s="898"/>
      <c r="AH161" s="79">
        <v>0</v>
      </c>
    </row>
    <row customHeight="1" ht="0.75" hidden="1">
      <c r="C162" s="785" t="s">
        <v>1484</v>
      </c>
      <c r="D162" s="914"/>
      <c r="E162" s="323"/>
      <c r="F162" s="89"/>
      <c r="G162" s="913"/>
      <c r="H162" s="649"/>
      <c r="I162" s="176"/>
      <c r="J162" s="237"/>
      <c r="K162" s="649"/>
      <c r="L162" s="763"/>
      <c r="M162" s="898"/>
      <c r="AH162" s="79">
        <v>0</v>
      </c>
    </row>
    <row customHeight="1" ht="18.75" hidden="1">
      <c r="A163" s="296" t="s">
        <v>265</v>
      </c>
      <c r="B163" s="296" t="s">
        <v>266</v>
      </c>
      <c r="D163" s="914"/>
      <c r="E163" s="323"/>
      <c r="F163" s="89" t="str">
        <f>INDEX(PT_DIFFERENTIATION_VTAR,MATCH(A163,PT_DIFFERENTIATION_VTAR_ID,0))</f>
        <v>Тарифы на услуги по передаче теплоносителя</v>
      </c>
      <c r="G163" s="842" t="str">
        <f>INDEX(PT_DIFFERENTIATION_NTAR,MATCH(B163,PT_DIFFERENTIATION_NTAR_ID,0))</f>
        <v/>
      </c>
      <c r="H163" s="390"/>
      <c r="I163" s="904"/>
      <c r="J163" s="905"/>
      <c r="K163" s="407"/>
      <c r="L163" s="390" t="s">
        <v>384</v>
      </c>
      <c r="M163" s="898"/>
      <c r="AH163" s="79">
        <v>0</v>
      </c>
    </row>
    <row customHeight="1" ht="18.75" hidden="1">
      <c r="C164" s="785" t="s">
        <v>1477</v>
      </c>
      <c r="D164" s="914"/>
      <c r="E164" s="323"/>
      <c r="F164" s="89"/>
      <c r="G164" s="842"/>
      <c r="H164" s="649"/>
      <c r="I164" s="176" t="s">
        <v>1476</v>
      </c>
      <c r="J164" s="237"/>
      <c r="K164" s="649"/>
      <c r="L164" s="763"/>
      <c r="M164" s="898"/>
      <c r="AH164" s="79">
        <v>0</v>
      </c>
    </row>
    <row customHeight="1" ht="0.75" hidden="1">
      <c r="C165" s="785" t="s">
        <v>1484</v>
      </c>
      <c r="D165" s="914"/>
      <c r="E165" s="323"/>
      <c r="F165" s="89"/>
      <c r="G165" s="913"/>
      <c r="H165" s="649"/>
      <c r="I165" s="176"/>
      <c r="J165" s="237"/>
      <c r="K165" s="649"/>
      <c r="L165" s="763"/>
      <c r="M165" s="898"/>
      <c r="AH165" s="79">
        <v>0</v>
      </c>
    </row>
    <row customHeight="1" ht="18.75" hidden="1">
      <c r="A166" s="296" t="s">
        <v>271</v>
      </c>
      <c r="B166" s="296" t="s">
        <v>272</v>
      </c>
      <c r="D166" s="914"/>
      <c r="E166" s="323"/>
      <c r="F166" s="8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42" t="str">
        <f>INDEX(PT_DIFFERENTIATION_NTAR,MATCH(B166,PT_DIFFERENTIATION_NTAR_ID,0))</f>
        <v/>
      </c>
      <c r="H166" s="390"/>
      <c r="I166" s="904"/>
      <c r="J166" s="905"/>
      <c r="K166" s="407"/>
      <c r="L166" s="390" t="s">
        <v>384</v>
      </c>
      <c r="M166" s="898"/>
      <c r="AH166" s="79">
        <v>0</v>
      </c>
    </row>
    <row customHeight="1" ht="18.75" hidden="1">
      <c r="C167" s="785" t="s">
        <v>1477</v>
      </c>
      <c r="D167" s="914"/>
      <c r="E167" s="323"/>
      <c r="F167" s="89"/>
      <c r="G167" s="842"/>
      <c r="H167" s="649"/>
      <c r="I167" s="176" t="s">
        <v>1476</v>
      </c>
      <c r="J167" s="237"/>
      <c r="K167" s="649"/>
      <c r="L167" s="763"/>
      <c r="M167" s="898"/>
      <c r="AH167" s="79">
        <v>0</v>
      </c>
    </row>
    <row customHeight="1" ht="0.75" hidden="1">
      <c r="C168" s="785" t="s">
        <v>1484</v>
      </c>
      <c r="D168" s="914"/>
      <c r="E168" s="323"/>
      <c r="F168" s="89"/>
      <c r="G168" s="913"/>
      <c r="H168" s="649"/>
      <c r="I168" s="176"/>
      <c r="J168" s="237"/>
      <c r="K168" s="649"/>
      <c r="L168" s="763"/>
      <c r="M168" s="898"/>
      <c r="AH168" s="79">
        <v>0</v>
      </c>
    </row>
    <row customHeight="1" ht="18.75" hidden="1">
      <c r="A169" s="296" t="s">
        <v>277</v>
      </c>
      <c r="B169" s="296" t="s">
        <v>278</v>
      </c>
      <c r="D169" s="914"/>
      <c r="E169" s="323"/>
      <c r="F169" s="89" t="str">
        <f>INDEX(PT_DIFFERENTIATION_VTAR,MATCH(A169,PT_DIFFERENTIATION_VTAR_ID,0))</f>
        <v>Плата за подключение (технологическое присоединение) к системе теплоснабжения</v>
      </c>
      <c r="G169" s="842" t="str">
        <f>INDEX(PT_DIFFERENTIATION_NTAR,MATCH(B169,PT_DIFFERENTIATION_NTAR_ID,0))</f>
        <v/>
      </c>
      <c r="H169" s="390"/>
      <c r="I169" s="904"/>
      <c r="J169" s="905"/>
      <c r="K169" s="407"/>
      <c r="L169" s="390" t="s">
        <v>384</v>
      </c>
      <c r="M169" s="898"/>
      <c r="AH169" s="79">
        <v>0</v>
      </c>
    </row>
    <row customHeight="1" ht="18.75" hidden="1">
      <c r="C170" s="785" t="s">
        <v>1477</v>
      </c>
      <c r="D170" s="914"/>
      <c r="E170" s="323"/>
      <c r="F170" s="89"/>
      <c r="G170" s="842"/>
      <c r="H170" s="649"/>
      <c r="I170" s="176" t="s">
        <v>1476</v>
      </c>
      <c r="J170" s="237"/>
      <c r="K170" s="649"/>
      <c r="L170" s="763"/>
      <c r="M170" s="898"/>
      <c r="AH170" s="79">
        <v>0</v>
      </c>
    </row>
    <row customHeight="1" ht="0.75" hidden="1">
      <c r="C171" s="785" t="s">
        <v>1484</v>
      </c>
      <c r="D171" s="914"/>
      <c r="E171" s="323"/>
      <c r="F171" s="89"/>
      <c r="G171" s="913"/>
      <c r="H171" s="649"/>
      <c r="I171" s="176"/>
      <c r="J171" s="237"/>
      <c r="K171" s="649"/>
      <c r="L171" s="763"/>
      <c r="M171" s="898"/>
      <c r="AH171" s="79">
        <v>0</v>
      </c>
    </row>
    <row customHeight="1" ht="18.75" hidden="1">
      <c r="A172" s="296" t="s">
        <v>283</v>
      </c>
      <c r="B172" s="296" t="s">
        <v>284</v>
      </c>
      <c r="D172" s="914"/>
      <c r="E172" s="323"/>
      <c r="F172" s="89" t="str">
        <f>INDEX(PT_DIFFERENTIATION_VTAR,MATCH(A172,PT_DIFFERENTIATION_VTAR_ID,0))</f>
        <v>Плата за подключение (технологическое присоединение) к системе теплоснабжения (индивидуальная)</v>
      </c>
      <c r="G172" s="842" t="str">
        <f>INDEX(PT_DIFFERENTIATION_NTAR,MATCH(B172,PT_DIFFERENTIATION_NTAR_ID,0))</f>
        <v/>
      </c>
      <c r="H172" s="390"/>
      <c r="I172" s="904"/>
      <c r="J172" s="905"/>
      <c r="K172" s="407"/>
      <c r="L172" s="390" t="s">
        <v>384</v>
      </c>
      <c r="M172" s="898"/>
      <c r="AH172" s="79">
        <v>0</v>
      </c>
    </row>
    <row customHeight="1" ht="18.75" hidden="1">
      <c r="C173" s="785" t="s">
        <v>1477</v>
      </c>
      <c r="D173" s="914"/>
      <c r="E173" s="323"/>
      <c r="F173" s="89"/>
      <c r="G173" s="842"/>
      <c r="H173" s="649"/>
      <c r="I173" s="176" t="s">
        <v>1476</v>
      </c>
      <c r="J173" s="237"/>
      <c r="K173" s="649"/>
      <c r="L173" s="763"/>
      <c r="M173" s="898"/>
      <c r="AH173" s="79">
        <v>0</v>
      </c>
    </row>
    <row customHeight="1" ht="0.75" hidden="1">
      <c r="C174" s="785" t="s">
        <v>1484</v>
      </c>
      <c r="D174" s="914"/>
      <c r="E174" s="323"/>
      <c r="F174" s="89"/>
      <c r="G174" s="913"/>
      <c r="H174" s="649"/>
      <c r="I174" s="176"/>
      <c r="J174" s="237"/>
      <c r="K174" s="649"/>
      <c r="L174" s="763"/>
      <c r="M174" s="898"/>
      <c r="AH174" s="79">
        <v>0</v>
      </c>
    </row>
    <row customHeight="1" ht="18.75" hidden="1">
      <c r="A175" s="296" t="s">
        <v>303</v>
      </c>
      <c r="B175" s="296" t="s">
        <v>304</v>
      </c>
      <c r="D175" s="914"/>
      <c r="E175" s="323"/>
      <c r="F175" s="89" t="str">
        <f>INDEX(PT_DIFFERENTIATION_VTAR,MATCH(A175,PT_DIFFERENTIATION_VTAR_ID,0))</f>
        <v>Тариф на питьевую воду (питьевое водоснабжение)</v>
      </c>
      <c r="G175" s="842" t="str">
        <f>INDEX(PT_DIFFERENTIATION_NTAR,MATCH(B175,PT_DIFFERENTIATION_NTAR_ID,0))</f>
        <v/>
      </c>
      <c r="H175" s="390"/>
      <c r="I175" s="904"/>
      <c r="J175" s="905"/>
      <c r="K175" s="407"/>
      <c r="L175" s="390" t="s">
        <v>384</v>
      </c>
      <c r="M175" s="898"/>
      <c r="AH175" s="79">
        <v>0</v>
      </c>
    </row>
    <row customHeight="1" ht="18.75" hidden="1">
      <c r="C176" s="785" t="s">
        <v>1477</v>
      </c>
      <c r="D176" s="914"/>
      <c r="E176" s="323"/>
      <c r="F176" s="89"/>
      <c r="G176" s="842"/>
      <c r="H176" s="649"/>
      <c r="I176" s="176" t="s">
        <v>1476</v>
      </c>
      <c r="J176" s="237"/>
      <c r="K176" s="649"/>
      <c r="L176" s="763"/>
      <c r="M176" s="898"/>
      <c r="AH176" s="79">
        <v>0</v>
      </c>
    </row>
    <row customHeight="1" ht="0.75" hidden="1">
      <c r="C177" s="785" t="s">
        <v>1484</v>
      </c>
      <c r="D177" s="914"/>
      <c r="E177" s="323"/>
      <c r="F177" s="89"/>
      <c r="G177" s="913"/>
      <c r="H177" s="649"/>
      <c r="I177" s="176"/>
      <c r="J177" s="237"/>
      <c r="K177" s="649"/>
      <c r="L177" s="763"/>
      <c r="M177" s="898"/>
      <c r="AH177" s="79">
        <v>0</v>
      </c>
    </row>
    <row customHeight="1" ht="18.75" hidden="1">
      <c r="A178" s="296" t="s">
        <v>308</v>
      </c>
      <c r="B178" s="296" t="s">
        <v>309</v>
      </c>
      <c r="D178" s="914"/>
      <c r="E178" s="323"/>
      <c r="F178" s="89" t="str">
        <f>INDEX(PT_DIFFERENTIATION_VTAR,MATCH(A178,PT_DIFFERENTIATION_VTAR_ID,0))</f>
        <v>Тариф на техническую воду</v>
      </c>
      <c r="G178" s="842" t="str">
        <f>INDEX(PT_DIFFERENTIATION_NTAR,MATCH(B178,PT_DIFFERENTIATION_NTAR_ID,0))</f>
        <v/>
      </c>
      <c r="H178" s="390"/>
      <c r="I178" s="904"/>
      <c r="J178" s="905"/>
      <c r="K178" s="407"/>
      <c r="L178" s="390" t="s">
        <v>384</v>
      </c>
      <c r="M178" s="898"/>
      <c r="AH178" s="79">
        <v>0</v>
      </c>
    </row>
    <row customHeight="1" ht="18.75" hidden="1">
      <c r="C179" s="785" t="s">
        <v>1477</v>
      </c>
      <c r="D179" s="914"/>
      <c r="E179" s="323"/>
      <c r="F179" s="89"/>
      <c r="G179" s="842"/>
      <c r="H179" s="649"/>
      <c r="I179" s="176" t="s">
        <v>1476</v>
      </c>
      <c r="J179" s="237"/>
      <c r="K179" s="649"/>
      <c r="L179" s="763"/>
      <c r="M179" s="898"/>
      <c r="AH179" s="79">
        <v>0</v>
      </c>
    </row>
    <row customHeight="1" ht="0.75" hidden="1">
      <c r="C180" s="785" t="s">
        <v>1484</v>
      </c>
      <c r="D180" s="914"/>
      <c r="E180" s="323"/>
      <c r="F180" s="89"/>
      <c r="G180" s="913"/>
      <c r="H180" s="649"/>
      <c r="I180" s="176"/>
      <c r="J180" s="237"/>
      <c r="K180" s="649"/>
      <c r="L180" s="763"/>
      <c r="M180" s="898"/>
      <c r="AH180" s="79">
        <v>0</v>
      </c>
    </row>
    <row customHeight="1" ht="18.75" hidden="1">
      <c r="A181" s="296" t="s">
        <v>313</v>
      </c>
      <c r="B181" s="296" t="s">
        <v>314</v>
      </c>
      <c r="D181" s="914"/>
      <c r="E181" s="323"/>
      <c r="F181" s="89" t="str">
        <f>INDEX(PT_DIFFERENTIATION_VTAR,MATCH(A181,PT_DIFFERENTIATION_VTAR_ID,0))</f>
        <v>Тариф на транспортировку воды</v>
      </c>
      <c r="G181" s="842" t="str">
        <f>INDEX(PT_DIFFERENTIATION_NTAR,MATCH(B181,PT_DIFFERENTIATION_NTAR_ID,0))</f>
        <v/>
      </c>
      <c r="H181" s="390"/>
      <c r="I181" s="904"/>
      <c r="J181" s="905"/>
      <c r="K181" s="407"/>
      <c r="L181" s="390" t="s">
        <v>384</v>
      </c>
      <c r="M181" s="898"/>
      <c r="AH181" s="79">
        <v>0</v>
      </c>
    </row>
    <row customHeight="1" ht="18.75" hidden="1">
      <c r="C182" s="785" t="s">
        <v>1477</v>
      </c>
      <c r="D182" s="914"/>
      <c r="E182" s="323"/>
      <c r="F182" s="89"/>
      <c r="G182" s="842"/>
      <c r="H182" s="649"/>
      <c r="I182" s="176" t="s">
        <v>1476</v>
      </c>
      <c r="J182" s="237"/>
      <c r="K182" s="649"/>
      <c r="L182" s="763"/>
      <c r="M182" s="898"/>
      <c r="AH182" s="79">
        <v>0</v>
      </c>
    </row>
    <row customHeight="1" ht="0.75" hidden="1">
      <c r="C183" s="785" t="s">
        <v>1484</v>
      </c>
      <c r="D183" s="914"/>
      <c r="E183" s="323"/>
      <c r="F183" s="89"/>
      <c r="G183" s="913"/>
      <c r="H183" s="649"/>
      <c r="I183" s="176"/>
      <c r="J183" s="237"/>
      <c r="K183" s="649"/>
      <c r="L183" s="763"/>
      <c r="M183" s="898"/>
      <c r="AH183" s="79">
        <v>0</v>
      </c>
    </row>
    <row customHeight="1" ht="18.75" hidden="1">
      <c r="A184" s="296" t="s">
        <v>318</v>
      </c>
      <c r="B184" s="296" t="s">
        <v>319</v>
      </c>
      <c r="D184" s="914"/>
      <c r="E184" s="323"/>
      <c r="F184" s="89" t="str">
        <f>INDEX(PT_DIFFERENTIATION_VTAR,MATCH(A184,PT_DIFFERENTIATION_VTAR_ID,0))</f>
        <v>Тариф на подвоз воды</v>
      </c>
      <c r="G184" s="842" t="str">
        <f>INDEX(PT_DIFFERENTIATION_NTAR,MATCH(B184,PT_DIFFERENTIATION_NTAR_ID,0))</f>
        <v/>
      </c>
      <c r="H184" s="390"/>
      <c r="I184" s="904"/>
      <c r="J184" s="905"/>
      <c r="K184" s="407"/>
      <c r="L184" s="390" t="s">
        <v>384</v>
      </c>
      <c r="M184" s="898"/>
      <c r="AH184" s="79">
        <v>0</v>
      </c>
    </row>
    <row customHeight="1" ht="18.75" hidden="1">
      <c r="C185" s="785" t="s">
        <v>1477</v>
      </c>
      <c r="D185" s="914"/>
      <c r="E185" s="323"/>
      <c r="F185" s="89"/>
      <c r="G185" s="842"/>
      <c r="H185" s="649"/>
      <c r="I185" s="176" t="s">
        <v>1476</v>
      </c>
      <c r="J185" s="237"/>
      <c r="K185" s="649"/>
      <c r="L185" s="763"/>
      <c r="M185" s="898"/>
      <c r="AH185" s="79">
        <v>0</v>
      </c>
    </row>
    <row customHeight="1" ht="0.75" hidden="1">
      <c r="C186" s="785" t="s">
        <v>1484</v>
      </c>
      <c r="D186" s="914"/>
      <c r="E186" s="323"/>
      <c r="F186" s="89"/>
      <c r="G186" s="913"/>
      <c r="H186" s="649"/>
      <c r="I186" s="176"/>
      <c r="J186" s="237"/>
      <c r="K186" s="649"/>
      <c r="L186" s="763"/>
      <c r="M186" s="898"/>
      <c r="AH186" s="79">
        <v>0</v>
      </c>
    </row>
    <row customHeight="1" ht="18.75" hidden="1">
      <c r="A187" s="296" t="s">
        <v>323</v>
      </c>
      <c r="B187" s="296" t="s">
        <v>324</v>
      </c>
      <c r="D187" s="914"/>
      <c r="E187" s="323"/>
      <c r="F187" s="8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42" t="str">
        <f>INDEX(PT_DIFFERENTIATION_NTAR,MATCH(B187,PT_DIFFERENTIATION_NTAR_ID,0))</f>
        <v/>
      </c>
      <c r="H187" s="390"/>
      <c r="I187" s="904"/>
      <c r="J187" s="905"/>
      <c r="K187" s="407"/>
      <c r="L187" s="390" t="s">
        <v>384</v>
      </c>
      <c r="M187" s="898"/>
      <c r="AH187" s="79">
        <v>0</v>
      </c>
    </row>
    <row customHeight="1" ht="18.75" hidden="1">
      <c r="C188" s="785" t="s">
        <v>1477</v>
      </c>
      <c r="D188" s="914"/>
      <c r="E188" s="323"/>
      <c r="F188" s="89"/>
      <c r="G188" s="842"/>
      <c r="H188" s="649"/>
      <c r="I188" s="176" t="s">
        <v>1476</v>
      </c>
      <c r="J188" s="237"/>
      <c r="K188" s="649"/>
      <c r="L188" s="763"/>
      <c r="M188" s="898"/>
      <c r="AH188" s="79">
        <v>0</v>
      </c>
    </row>
    <row customHeight="1" ht="0.75" hidden="1">
      <c r="C189" s="785" t="s">
        <v>1484</v>
      </c>
      <c r="D189" s="914"/>
      <c r="E189" s="323"/>
      <c r="F189" s="89"/>
      <c r="G189" s="913"/>
      <c r="H189" s="649"/>
      <c r="I189" s="176"/>
      <c r="J189" s="237"/>
      <c r="K189" s="649"/>
      <c r="L189" s="763"/>
      <c r="M189" s="898"/>
      <c r="AH189" s="79">
        <v>0</v>
      </c>
    </row>
    <row customHeight="1" ht="18.75" hidden="1">
      <c r="A190" s="296" t="s">
        <v>328</v>
      </c>
      <c r="B190" s="296" t="s">
        <v>329</v>
      </c>
      <c r="D190" s="914"/>
      <c r="E190" s="323"/>
      <c r="F190" s="89" t="str">
        <f>INDEX(PT_DIFFERENTIATION_VTAR,MATCH(A190,PT_DIFFERENTIATION_VTAR_ID,0))</f>
        <v>Тариф на горячую воду (горячее водоснабжение)</v>
      </c>
      <c r="G190" s="842" t="str">
        <f>INDEX(PT_DIFFERENTIATION_NTAR,MATCH(B190,PT_DIFFERENTIATION_NTAR_ID,0))</f>
        <v/>
      </c>
      <c r="H190" s="390"/>
      <c r="I190" s="904"/>
      <c r="J190" s="905"/>
      <c r="K190" s="407"/>
      <c r="L190" s="390" t="s">
        <v>384</v>
      </c>
      <c r="M190" s="898"/>
      <c r="AH190" s="79">
        <v>0</v>
      </c>
    </row>
    <row customHeight="1" ht="18.75" hidden="1">
      <c r="C191" s="785" t="s">
        <v>1477</v>
      </c>
      <c r="D191" s="914"/>
      <c r="E191" s="323"/>
      <c r="F191" s="89"/>
      <c r="G191" s="842"/>
      <c r="H191" s="649"/>
      <c r="I191" s="176" t="s">
        <v>1476</v>
      </c>
      <c r="J191" s="237"/>
      <c r="K191" s="649"/>
      <c r="L191" s="763"/>
      <c r="M191" s="898"/>
      <c r="AH191" s="79">
        <v>0</v>
      </c>
    </row>
    <row customHeight="1" ht="0.75" hidden="1">
      <c r="C192" s="785" t="s">
        <v>1484</v>
      </c>
      <c r="D192" s="914"/>
      <c r="E192" s="323"/>
      <c r="F192" s="89"/>
      <c r="G192" s="913"/>
      <c r="H192" s="649"/>
      <c r="I192" s="176"/>
      <c r="J192" s="237"/>
      <c r="K192" s="649"/>
      <c r="L192" s="763"/>
      <c r="M192" s="898"/>
      <c r="AH192" s="79">
        <v>0</v>
      </c>
    </row>
    <row customHeight="1" ht="18.75" hidden="1">
      <c r="A193" s="296" t="s">
        <v>333</v>
      </c>
      <c r="B193" s="296" t="s">
        <v>334</v>
      </c>
      <c r="D193" s="914"/>
      <c r="E193" s="323"/>
      <c r="F193" s="89" t="str">
        <f>INDEX(PT_DIFFERENTIATION_VTAR,MATCH(A193,PT_DIFFERENTIATION_VTAR_ID,0))</f>
        <v>Тариф на транспортировку горячей воды</v>
      </c>
      <c r="G193" s="842" t="str">
        <f>INDEX(PT_DIFFERENTIATION_NTAR,MATCH(B193,PT_DIFFERENTIATION_NTAR_ID,0))</f>
        <v/>
      </c>
      <c r="H193" s="390"/>
      <c r="I193" s="904"/>
      <c r="J193" s="905"/>
      <c r="K193" s="407"/>
      <c r="L193" s="390" t="s">
        <v>384</v>
      </c>
      <c r="M193" s="898"/>
      <c r="AH193" s="79">
        <v>0</v>
      </c>
    </row>
    <row customHeight="1" ht="18.75" hidden="1">
      <c r="C194" s="785" t="s">
        <v>1477</v>
      </c>
      <c r="D194" s="914"/>
      <c r="E194" s="323"/>
      <c r="F194" s="89"/>
      <c r="G194" s="842"/>
      <c r="H194" s="649"/>
      <c r="I194" s="176" t="s">
        <v>1476</v>
      </c>
      <c r="J194" s="237"/>
      <c r="K194" s="649"/>
      <c r="L194" s="763"/>
      <c r="M194" s="898"/>
      <c r="AH194" s="79">
        <v>0</v>
      </c>
    </row>
    <row customHeight="1" ht="0.75" hidden="1">
      <c r="C195" s="785" t="s">
        <v>1484</v>
      </c>
      <c r="D195" s="914"/>
      <c r="E195" s="323"/>
      <c r="F195" s="89"/>
      <c r="G195" s="913"/>
      <c r="H195" s="649"/>
      <c r="I195" s="176"/>
      <c r="J195" s="237"/>
      <c r="K195" s="649"/>
      <c r="L195" s="763"/>
      <c r="M195" s="898"/>
      <c r="AH195" s="79">
        <v>0</v>
      </c>
    </row>
    <row customHeight="1" ht="18.75" hidden="1">
      <c r="A196" s="296" t="s">
        <v>338</v>
      </c>
      <c r="B196" s="296" t="s">
        <v>339</v>
      </c>
      <c r="D196" s="914"/>
      <c r="E196" s="323"/>
      <c r="F196" s="89" t="str">
        <f>INDEX(PT_DIFFERENTIATION_VTAR,MATCH(A196,PT_DIFFERENTIATION_VTAR_ID,0))</f>
        <v>Тариф на подключение (технологическое присоединение) к централизованной системе горячего водоснабжения</v>
      </c>
      <c r="G196" s="842" t="str">
        <f>INDEX(PT_DIFFERENTIATION_NTAR,MATCH(B196,PT_DIFFERENTIATION_NTAR_ID,0))</f>
        <v/>
      </c>
      <c r="H196" s="390"/>
      <c r="I196" s="904"/>
      <c r="J196" s="905"/>
      <c r="K196" s="407"/>
      <c r="L196" s="390" t="s">
        <v>384</v>
      </c>
      <c r="M196" s="898"/>
      <c r="AH196" s="79">
        <v>0</v>
      </c>
    </row>
    <row customHeight="1" ht="18.75" hidden="1">
      <c r="C197" s="785" t="s">
        <v>1477</v>
      </c>
      <c r="D197" s="914"/>
      <c r="E197" s="323"/>
      <c r="F197" s="89"/>
      <c r="G197" s="842"/>
      <c r="H197" s="649"/>
      <c r="I197" s="176" t="s">
        <v>1476</v>
      </c>
      <c r="J197" s="237"/>
      <c r="K197" s="649"/>
      <c r="L197" s="763"/>
      <c r="M197" s="898"/>
      <c r="AH197" s="79">
        <v>0</v>
      </c>
    </row>
    <row customHeight="1" ht="0.75" hidden="1">
      <c r="C198" s="785" t="s">
        <v>1484</v>
      </c>
      <c r="D198" s="914"/>
      <c r="E198" s="323"/>
      <c r="F198" s="89"/>
      <c r="G198" s="913"/>
      <c r="H198" s="649"/>
      <c r="I198" s="176"/>
      <c r="J198" s="237"/>
      <c r="K198" s="649"/>
      <c r="L198" s="763"/>
      <c r="M198" s="898"/>
      <c r="AH198" s="79">
        <v>0</v>
      </c>
    </row>
    <row customHeight="1" ht="18.75" hidden="1">
      <c r="A199" s="296" t="s">
        <v>343</v>
      </c>
      <c r="B199" s="296" t="s">
        <v>344</v>
      </c>
      <c r="D199" s="914"/>
      <c r="E199" s="323"/>
      <c r="F199" s="89" t="str">
        <f>INDEX(PT_DIFFERENTIATION_VTAR,MATCH(A199,PT_DIFFERENTIATION_VTAR_ID,0))</f>
        <v>Тариф на водоотведение</v>
      </c>
      <c r="G199" s="842" t="str">
        <f>INDEX(PT_DIFFERENTIATION_NTAR,MATCH(B199,PT_DIFFERENTIATION_NTAR_ID,0))</f>
        <v/>
      </c>
      <c r="H199" s="390"/>
      <c r="I199" s="904"/>
      <c r="J199" s="905"/>
      <c r="K199" s="407"/>
      <c r="L199" s="390" t="s">
        <v>384</v>
      </c>
      <c r="M199" s="898"/>
      <c r="AH199" s="79">
        <v>0</v>
      </c>
    </row>
    <row customHeight="1" ht="18.75" hidden="1">
      <c r="C200" s="785" t="s">
        <v>1477</v>
      </c>
      <c r="D200" s="914"/>
      <c r="E200" s="323"/>
      <c r="F200" s="89"/>
      <c r="G200" s="842"/>
      <c r="H200" s="649"/>
      <c r="I200" s="176" t="s">
        <v>1476</v>
      </c>
      <c r="J200" s="237"/>
      <c r="K200" s="649"/>
      <c r="L200" s="763"/>
      <c r="M200" s="898"/>
      <c r="AH200" s="79">
        <v>0</v>
      </c>
    </row>
    <row customHeight="1" ht="0.75" hidden="1">
      <c r="C201" s="785" t="s">
        <v>1484</v>
      </c>
      <c r="D201" s="914"/>
      <c r="E201" s="323"/>
      <c r="F201" s="89"/>
      <c r="G201" s="913"/>
      <c r="H201" s="649"/>
      <c r="I201" s="176"/>
      <c r="J201" s="237"/>
      <c r="K201" s="649"/>
      <c r="L201" s="763"/>
      <c r="M201" s="898"/>
      <c r="AH201" s="79">
        <v>0</v>
      </c>
    </row>
    <row customHeight="1" ht="18.75" hidden="1">
      <c r="A202" s="296" t="s">
        <v>348</v>
      </c>
      <c r="B202" s="296" t="s">
        <v>349</v>
      </c>
      <c r="D202" s="914"/>
      <c r="E202" s="323"/>
      <c r="F202" s="89" t="str">
        <f>INDEX(PT_DIFFERENTIATION_VTAR,MATCH(A202,PT_DIFFERENTIATION_VTAR_ID,0))</f>
        <v>Тариф на транспортировку сточных вод</v>
      </c>
      <c r="G202" s="842" t="str">
        <f>INDEX(PT_DIFFERENTIATION_NTAR,MATCH(B202,PT_DIFFERENTIATION_NTAR_ID,0))</f>
        <v/>
      </c>
      <c r="H202" s="390"/>
      <c r="I202" s="904"/>
      <c r="J202" s="905"/>
      <c r="K202" s="407"/>
      <c r="L202" s="390" t="s">
        <v>384</v>
      </c>
      <c r="M202" s="898"/>
      <c r="AH202" s="79">
        <v>0</v>
      </c>
    </row>
    <row customHeight="1" ht="18.75" hidden="1">
      <c r="C203" s="785" t="s">
        <v>1477</v>
      </c>
      <c r="D203" s="914"/>
      <c r="E203" s="323"/>
      <c r="F203" s="89"/>
      <c r="G203" s="842"/>
      <c r="H203" s="649"/>
      <c r="I203" s="176" t="s">
        <v>1476</v>
      </c>
      <c r="J203" s="237"/>
      <c r="K203" s="649"/>
      <c r="L203" s="763"/>
      <c r="M203" s="898"/>
      <c r="AH203" s="79">
        <v>0</v>
      </c>
    </row>
    <row customHeight="1" ht="0.75" hidden="1">
      <c r="C204" s="785" t="s">
        <v>1484</v>
      </c>
      <c r="D204" s="914"/>
      <c r="E204" s="323"/>
      <c r="F204" s="89"/>
      <c r="G204" s="913"/>
      <c r="H204" s="649"/>
      <c r="I204" s="176"/>
      <c r="J204" s="237"/>
      <c r="K204" s="649"/>
      <c r="L204" s="763"/>
      <c r="M204" s="898"/>
      <c r="AH204" s="79">
        <v>0</v>
      </c>
    </row>
    <row customHeight="1" ht="18.75" hidden="1">
      <c r="A205" s="296" t="s">
        <v>353</v>
      </c>
      <c r="B205" s="296" t="s">
        <v>354</v>
      </c>
      <c r="D205" s="914"/>
      <c r="E205" s="323"/>
      <c r="F205" s="89" t="str">
        <f>INDEX(PT_DIFFERENTIATION_VTAR,MATCH(A205,PT_DIFFERENTIATION_VTAR_ID,0))</f>
        <v>Тариф на подключение (технологическое присоединение) к централизованной системе водоотведения</v>
      </c>
      <c r="G205" s="842" t="str">
        <f>INDEX(PT_DIFFERENTIATION_NTAR,MATCH(B205,PT_DIFFERENTIATION_NTAR_ID,0))</f>
        <v/>
      </c>
      <c r="H205" s="390"/>
      <c r="I205" s="904"/>
      <c r="J205" s="905"/>
      <c r="K205" s="407"/>
      <c r="L205" s="390" t="s">
        <v>384</v>
      </c>
      <c r="M205" s="898"/>
      <c r="AH205" s="79">
        <v>0</v>
      </c>
    </row>
    <row customHeight="1" ht="18.75" hidden="1">
      <c r="C206" s="785" t="s">
        <v>1477</v>
      </c>
      <c r="D206" s="914"/>
      <c r="E206" s="323"/>
      <c r="F206" s="89"/>
      <c r="G206" s="842"/>
      <c r="H206" s="649"/>
      <c r="I206" s="176" t="s">
        <v>1476</v>
      </c>
      <c r="J206" s="237"/>
      <c r="K206" s="649"/>
      <c r="L206" s="763"/>
      <c r="M206" s="898"/>
      <c r="AH206" s="79">
        <v>0</v>
      </c>
    </row>
    <row customHeight="1" ht="1.05">
      <c r="C207" s="785" t="s">
        <v>1484</v>
      </c>
      <c r="D207" s="914"/>
      <c r="E207" s="323"/>
      <c r="F207" s="89"/>
      <c r="G207" s="913"/>
      <c r="H207" s="649"/>
      <c r="I207" s="176"/>
      <c r="J207" s="237"/>
      <c r="K207" s="649"/>
      <c r="L207" s="763"/>
      <c r="M207" s="898"/>
      <c r="AH207" s="79">
        <v>1</v>
      </c>
    </row>
    <row customHeight="1" ht="27.299999999999997">
      <c r="D208" s="497"/>
      <c r="E208" s="323" t="s">
        <v>109</v>
      </c>
      <c r="F208" s="7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761"/>
      <c r="H208" s="761"/>
      <c r="I208" s="761"/>
      <c r="J208" s="761"/>
      <c r="K208" s="761"/>
      <c r="L208" s="761"/>
      <c r="M208" s="753"/>
      <c r="AH208" s="79">
        <v>26</v>
      </c>
    </row>
    <row customHeight="1" ht="60.75" hidden="1">
      <c r="A209" s="296" t="s">
        <v>235</v>
      </c>
      <c r="B209" s="296" t="s">
        <v>236</v>
      </c>
      <c r="D209" s="914"/>
      <c r="E209" s="323"/>
      <c r="F209" s="8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42" t="str">
        <f>INDEX(PT_DIFFERENTIATION_NTAR,MATCH(B209,PT_DIFFERENTIATION_NTAR_ID,0))</f>
        <v/>
      </c>
      <c r="H209" s="390"/>
      <c r="I209" s="904"/>
      <c r="J209" s="905"/>
      <c r="K209" s="407"/>
      <c r="L209" s="390" t="s">
        <v>384</v>
      </c>
      <c r="M209"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AH209" s="79">
        <v>0</v>
      </c>
    </row>
    <row customHeight="1" ht="18.75" hidden="1">
      <c r="C210" s="785" t="s">
        <v>1477</v>
      </c>
      <c r="D210" s="914"/>
      <c r="E210" s="323"/>
      <c r="F210" s="89"/>
      <c r="G210" s="842"/>
      <c r="H210" s="649"/>
      <c r="I210" s="176" t="s">
        <v>1476</v>
      </c>
      <c r="J210" s="237"/>
      <c r="K210" s="649"/>
      <c r="L210" s="763"/>
      <c r="M210" s="278"/>
      <c r="AH210" s="79">
        <v>0</v>
      </c>
    </row>
    <row customHeight="1" ht="0.75" hidden="1">
      <c r="C211" s="785" t="s">
        <v>1484</v>
      </c>
      <c r="D211" s="914"/>
      <c r="E211" s="323"/>
      <c r="F211" s="89"/>
      <c r="G211" s="913"/>
      <c r="H211" s="649"/>
      <c r="I211" s="176"/>
      <c r="J211" s="237"/>
      <c r="K211" s="649"/>
      <c r="L211" s="763"/>
      <c r="M211" s="278"/>
      <c r="AH211" s="79">
        <v>0</v>
      </c>
    </row>
    <row customHeight="1" ht="45" hidden="1">
      <c r="A212" s="296" t="s">
        <v>240</v>
      </c>
      <c r="B212" s="296" t="s">
        <v>241</v>
      </c>
      <c r="D212" s="914"/>
      <c r="E212" s="323"/>
      <c r="F212" s="89" t="str">
        <f>INDEX(PT_DIFFERENTIATION_VTAR,MATCH(A212,PT_DIFFERENTIATION_VTAR_ID,0))</f>
        <v/>
      </c>
      <c r="G212" s="842" t="str">
        <f>INDEX(PT_DIFFERENTIATION_NTAR,MATCH(B212,PT_DIFFERENTIATION_NTAR_ID,0))</f>
        <v/>
      </c>
      <c r="H212" s="390"/>
      <c r="I212" s="904"/>
      <c r="J212" s="905"/>
      <c r="K212" s="407"/>
      <c r="L212" s="390" t="s">
        <v>384</v>
      </c>
      <c r="M212" s="280"/>
      <c r="AH212" s="79">
        <v>0</v>
      </c>
    </row>
    <row customHeight="1" ht="18.75" hidden="1">
      <c r="C213" s="785" t="s">
        <v>1477</v>
      </c>
      <c r="D213" s="914"/>
      <c r="E213" s="323"/>
      <c r="F213" s="89"/>
      <c r="G213" s="842"/>
      <c r="H213" s="649"/>
      <c r="I213" s="176" t="s">
        <v>1476</v>
      </c>
      <c r="J213" s="237"/>
      <c r="K213" s="649"/>
      <c r="L213" s="763"/>
      <c r="M213" s="278"/>
      <c r="AH213" s="79">
        <v>0</v>
      </c>
    </row>
    <row customHeight="1" ht="0.75" hidden="1">
      <c r="C214" s="785" t="s">
        <v>1484</v>
      </c>
      <c r="D214" s="914"/>
      <c r="E214" s="323"/>
      <c r="F214" s="89"/>
      <c r="G214" s="913"/>
      <c r="H214" s="649"/>
      <c r="I214" s="176"/>
      <c r="J214" s="237"/>
      <c r="K214" s="649"/>
      <c r="L214" s="763"/>
      <c r="M214" s="898"/>
      <c r="AH214" s="79">
        <v>0</v>
      </c>
    </row>
    <row customHeight="1" ht="45" hidden="1">
      <c r="A215" s="296" t="s">
        <v>247</v>
      </c>
      <c r="B215" s="296" t="s">
        <v>248</v>
      </c>
      <c r="D215" s="914"/>
      <c r="E215" s="323"/>
      <c r="F215" s="8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42" t="str">
        <f>INDEX(PT_DIFFERENTIATION_NTAR,MATCH(B215,PT_DIFFERENTIATION_NTAR_ID,0))</f>
        <v/>
      </c>
      <c r="H215" s="390"/>
      <c r="I215" s="904"/>
      <c r="J215" s="905"/>
      <c r="K215" s="407"/>
      <c r="L215" s="390" t="s">
        <v>384</v>
      </c>
      <c r="M215" s="898"/>
      <c r="AH215" s="79">
        <v>0</v>
      </c>
    </row>
    <row customHeight="1" ht="18.75" hidden="1">
      <c r="C216" s="785" t="s">
        <v>1477</v>
      </c>
      <c r="D216" s="914"/>
      <c r="E216" s="323"/>
      <c r="F216" s="89"/>
      <c r="G216" s="842"/>
      <c r="H216" s="649"/>
      <c r="I216" s="176" t="s">
        <v>1476</v>
      </c>
      <c r="J216" s="237"/>
      <c r="K216" s="649"/>
      <c r="L216" s="763"/>
      <c r="M216" s="898"/>
      <c r="AH216" s="79">
        <v>0</v>
      </c>
    </row>
    <row customHeight="1" ht="0.75" hidden="1">
      <c r="C217" s="785" t="s">
        <v>1484</v>
      </c>
      <c r="D217" s="914"/>
      <c r="E217" s="323"/>
      <c r="F217" s="89"/>
      <c r="G217" s="913"/>
      <c r="H217" s="649"/>
      <c r="I217" s="176"/>
      <c r="J217" s="237"/>
      <c r="K217" s="649"/>
      <c r="L217" s="763"/>
      <c r="M217" s="898"/>
      <c r="AH217" s="79">
        <v>0</v>
      </c>
    </row>
    <row customHeight="1" ht="45" hidden="1">
      <c r="A218" s="296" t="s">
        <v>253</v>
      </c>
      <c r="B218" s="296" t="s">
        <v>254</v>
      </c>
      <c r="D218" s="914"/>
      <c r="E218" s="323"/>
      <c r="F218" s="8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42" t="str">
        <f>INDEX(PT_DIFFERENTIATION_NTAR,MATCH(B218,PT_DIFFERENTIATION_NTAR_ID,0))</f>
        <v/>
      </c>
      <c r="H218" s="390"/>
      <c r="I218" s="904"/>
      <c r="J218" s="905"/>
      <c r="K218" s="407"/>
      <c r="L218" s="390" t="s">
        <v>384</v>
      </c>
      <c r="M218" s="898"/>
      <c r="AH218" s="79">
        <v>0</v>
      </c>
    </row>
    <row customHeight="1" ht="18.75" hidden="1">
      <c r="C219" s="785" t="s">
        <v>1477</v>
      </c>
      <c r="D219" s="914"/>
      <c r="E219" s="323"/>
      <c r="F219" s="89"/>
      <c r="G219" s="842"/>
      <c r="H219" s="649"/>
      <c r="I219" s="176" t="s">
        <v>1476</v>
      </c>
      <c r="J219" s="237"/>
      <c r="K219" s="649"/>
      <c r="L219" s="763"/>
      <c r="M219" s="898"/>
      <c r="AH219" s="79">
        <v>0</v>
      </c>
    </row>
    <row customHeight="1" ht="0.75" hidden="1">
      <c r="C220" s="785" t="s">
        <v>1484</v>
      </c>
      <c r="D220" s="914"/>
      <c r="E220" s="323"/>
      <c r="F220" s="89"/>
      <c r="G220" s="913"/>
      <c r="H220" s="649"/>
      <c r="I220" s="176"/>
      <c r="J220" s="237"/>
      <c r="K220" s="649"/>
      <c r="L220" s="763"/>
      <c r="M220" s="898"/>
      <c r="AH220" s="79">
        <v>0</v>
      </c>
    </row>
    <row customHeight="1" ht="18.75" hidden="1">
      <c r="A221" s="296" t="s">
        <v>259</v>
      </c>
      <c r="B221" s="296" t="s">
        <v>260</v>
      </c>
      <c r="D221" s="914"/>
      <c r="E221" s="323"/>
      <c r="F221" s="89" t="str">
        <f>INDEX(PT_DIFFERENTIATION_VTAR,MATCH(A221,PT_DIFFERENTIATION_VTAR_ID,0))</f>
        <v>Тарифы на услуги по передаче тепловой энергии</v>
      </c>
      <c r="G221" s="842" t="str">
        <f>INDEX(PT_DIFFERENTIATION_NTAR,MATCH(B221,PT_DIFFERENTIATION_NTAR_ID,0))</f>
        <v/>
      </c>
      <c r="H221" s="390"/>
      <c r="I221" s="904"/>
      <c r="J221" s="905"/>
      <c r="K221" s="407"/>
      <c r="L221" s="390" t="s">
        <v>384</v>
      </c>
      <c r="M221" s="898"/>
      <c r="AH221" s="79">
        <v>0</v>
      </c>
    </row>
    <row customHeight="1" ht="18.75" hidden="1">
      <c r="C222" s="785" t="s">
        <v>1477</v>
      </c>
      <c r="D222" s="914"/>
      <c r="E222" s="323"/>
      <c r="F222" s="89"/>
      <c r="G222" s="842"/>
      <c r="H222" s="649"/>
      <c r="I222" s="176" t="s">
        <v>1476</v>
      </c>
      <c r="J222" s="237"/>
      <c r="K222" s="649"/>
      <c r="L222" s="763"/>
      <c r="M222" s="898"/>
      <c r="AH222" s="79">
        <v>0</v>
      </c>
    </row>
    <row customHeight="1" ht="0.75" hidden="1">
      <c r="C223" s="785" t="s">
        <v>1484</v>
      </c>
      <c r="D223" s="914"/>
      <c r="E223" s="323"/>
      <c r="F223" s="89"/>
      <c r="G223" s="913"/>
      <c r="H223" s="649"/>
      <c r="I223" s="176"/>
      <c r="J223" s="237"/>
      <c r="K223" s="649"/>
      <c r="L223" s="763"/>
      <c r="M223" s="898"/>
      <c r="AH223" s="79">
        <v>0</v>
      </c>
    </row>
    <row customHeight="1" ht="18.75" hidden="1">
      <c r="A224" s="296" t="s">
        <v>265</v>
      </c>
      <c r="B224" s="296" t="s">
        <v>266</v>
      </c>
      <c r="D224" s="914"/>
      <c r="E224" s="323"/>
      <c r="F224" s="89" t="str">
        <f>INDEX(PT_DIFFERENTIATION_VTAR,MATCH(A224,PT_DIFFERENTIATION_VTAR_ID,0))</f>
        <v>Тарифы на услуги по передаче теплоносителя</v>
      </c>
      <c r="G224" s="842" t="str">
        <f>INDEX(PT_DIFFERENTIATION_NTAR,MATCH(B224,PT_DIFFERENTIATION_NTAR_ID,0))</f>
        <v/>
      </c>
      <c r="H224" s="390"/>
      <c r="I224" s="904"/>
      <c r="J224" s="905"/>
      <c r="K224" s="407"/>
      <c r="L224" s="390" t="s">
        <v>384</v>
      </c>
      <c r="M224" s="898"/>
      <c r="AH224" s="79">
        <v>0</v>
      </c>
    </row>
    <row customHeight="1" ht="18.75" hidden="1">
      <c r="C225" s="785" t="s">
        <v>1477</v>
      </c>
      <c r="D225" s="914"/>
      <c r="E225" s="323"/>
      <c r="F225" s="89"/>
      <c r="G225" s="842"/>
      <c r="H225" s="649"/>
      <c r="I225" s="176" t="s">
        <v>1476</v>
      </c>
      <c r="J225" s="237"/>
      <c r="K225" s="649"/>
      <c r="L225" s="763"/>
      <c r="M225" s="898"/>
      <c r="AH225" s="79">
        <v>0</v>
      </c>
    </row>
    <row customHeight="1" ht="0.75" hidden="1">
      <c r="C226" s="785" t="s">
        <v>1484</v>
      </c>
      <c r="D226" s="914"/>
      <c r="E226" s="323"/>
      <c r="F226" s="89"/>
      <c r="G226" s="913"/>
      <c r="H226" s="649"/>
      <c r="I226" s="176"/>
      <c r="J226" s="237"/>
      <c r="K226" s="649"/>
      <c r="L226" s="763"/>
      <c r="M226" s="898"/>
      <c r="AH226" s="79">
        <v>0</v>
      </c>
    </row>
    <row customHeight="1" ht="18.75" hidden="1">
      <c r="A227" s="296" t="s">
        <v>271</v>
      </c>
      <c r="B227" s="296" t="s">
        <v>272</v>
      </c>
      <c r="D227" s="914"/>
      <c r="E227" s="323"/>
      <c r="F227" s="8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42" t="str">
        <f>INDEX(PT_DIFFERENTIATION_NTAR,MATCH(B227,PT_DIFFERENTIATION_NTAR_ID,0))</f>
        <v/>
      </c>
      <c r="H227" s="390"/>
      <c r="I227" s="904"/>
      <c r="J227" s="905"/>
      <c r="K227" s="407"/>
      <c r="L227" s="390" t="s">
        <v>384</v>
      </c>
      <c r="M227" s="898"/>
      <c r="AH227" s="79">
        <v>0</v>
      </c>
    </row>
    <row customHeight="1" ht="18.75" hidden="1">
      <c r="C228" s="785" t="s">
        <v>1477</v>
      </c>
      <c r="D228" s="914"/>
      <c r="E228" s="323"/>
      <c r="F228" s="89"/>
      <c r="G228" s="842"/>
      <c r="H228" s="649"/>
      <c r="I228" s="176" t="s">
        <v>1476</v>
      </c>
      <c r="J228" s="237"/>
      <c r="K228" s="649"/>
      <c r="L228" s="763"/>
      <c r="M228" s="898"/>
      <c r="AH228" s="79">
        <v>0</v>
      </c>
    </row>
    <row customHeight="1" ht="0.75" hidden="1">
      <c r="C229" s="785" t="s">
        <v>1484</v>
      </c>
      <c r="D229" s="914"/>
      <c r="E229" s="323"/>
      <c r="F229" s="89"/>
      <c r="G229" s="913"/>
      <c r="H229" s="649"/>
      <c r="I229" s="176"/>
      <c r="J229" s="237"/>
      <c r="K229" s="649"/>
      <c r="L229" s="763"/>
      <c r="M229" s="898"/>
      <c r="AH229" s="79">
        <v>0</v>
      </c>
    </row>
    <row customHeight="1" ht="18.75" hidden="1">
      <c r="A230" s="296" t="s">
        <v>277</v>
      </c>
      <c r="B230" s="296" t="s">
        <v>278</v>
      </c>
      <c r="D230" s="914"/>
      <c r="E230" s="323"/>
      <c r="F230" s="89" t="str">
        <f>INDEX(PT_DIFFERENTIATION_VTAR,MATCH(A230,PT_DIFFERENTIATION_VTAR_ID,0))</f>
        <v>Плата за подключение (технологическое присоединение) к системе теплоснабжения</v>
      </c>
      <c r="G230" s="842" t="str">
        <f>INDEX(PT_DIFFERENTIATION_NTAR,MATCH(B230,PT_DIFFERENTIATION_NTAR_ID,0))</f>
        <v/>
      </c>
      <c r="H230" s="390"/>
      <c r="I230" s="904"/>
      <c r="J230" s="905"/>
      <c r="K230" s="407"/>
      <c r="L230" s="390" t="s">
        <v>384</v>
      </c>
      <c r="M230" s="898"/>
      <c r="AH230" s="79">
        <v>0</v>
      </c>
    </row>
    <row customHeight="1" ht="18.75" hidden="1">
      <c r="C231" s="785" t="s">
        <v>1477</v>
      </c>
      <c r="D231" s="914"/>
      <c r="E231" s="323"/>
      <c r="F231" s="89"/>
      <c r="G231" s="842"/>
      <c r="H231" s="649"/>
      <c r="I231" s="176" t="s">
        <v>1476</v>
      </c>
      <c r="J231" s="237"/>
      <c r="K231" s="649"/>
      <c r="L231" s="763"/>
      <c r="M231" s="898"/>
      <c r="AH231" s="79">
        <v>0</v>
      </c>
    </row>
    <row customHeight="1" ht="0.75" hidden="1">
      <c r="C232" s="785" t="s">
        <v>1484</v>
      </c>
      <c r="D232" s="914"/>
      <c r="E232" s="323"/>
      <c r="F232" s="89"/>
      <c r="G232" s="913"/>
      <c r="H232" s="649"/>
      <c r="I232" s="176"/>
      <c r="J232" s="237"/>
      <c r="K232" s="649"/>
      <c r="L232" s="763"/>
      <c r="M232" s="898"/>
      <c r="AH232" s="79">
        <v>0</v>
      </c>
    </row>
    <row customHeight="1" ht="18.75" hidden="1">
      <c r="A233" s="296" t="s">
        <v>283</v>
      </c>
      <c r="B233" s="296" t="s">
        <v>284</v>
      </c>
      <c r="D233" s="914"/>
      <c r="E233" s="323"/>
      <c r="F233" s="89" t="str">
        <f>INDEX(PT_DIFFERENTIATION_VTAR,MATCH(A233,PT_DIFFERENTIATION_VTAR_ID,0))</f>
        <v>Плата за подключение (технологическое присоединение) к системе теплоснабжения (индивидуальная)</v>
      </c>
      <c r="G233" s="842" t="str">
        <f>INDEX(PT_DIFFERENTIATION_NTAR,MATCH(B233,PT_DIFFERENTIATION_NTAR_ID,0))</f>
        <v/>
      </c>
      <c r="H233" s="390"/>
      <c r="I233" s="904"/>
      <c r="J233" s="905"/>
      <c r="K233" s="407"/>
      <c r="L233" s="390" t="s">
        <v>384</v>
      </c>
      <c r="M233" s="898"/>
      <c r="AH233" s="79">
        <v>0</v>
      </c>
    </row>
    <row customHeight="1" ht="18.75" hidden="1">
      <c r="C234" s="785" t="s">
        <v>1477</v>
      </c>
      <c r="D234" s="914"/>
      <c r="E234" s="323"/>
      <c r="F234" s="89"/>
      <c r="G234" s="842"/>
      <c r="H234" s="649"/>
      <c r="I234" s="176" t="s">
        <v>1476</v>
      </c>
      <c r="J234" s="237"/>
      <c r="K234" s="649"/>
      <c r="L234" s="763"/>
      <c r="M234" s="898"/>
      <c r="AH234" s="79">
        <v>0</v>
      </c>
    </row>
    <row customHeight="1" ht="0.75" hidden="1">
      <c r="C235" s="785" t="s">
        <v>1484</v>
      </c>
      <c r="D235" s="914"/>
      <c r="E235" s="323"/>
      <c r="F235" s="89"/>
      <c r="G235" s="913"/>
      <c r="H235" s="649"/>
      <c r="I235" s="176"/>
      <c r="J235" s="237"/>
      <c r="K235" s="649"/>
      <c r="L235" s="763"/>
      <c r="M235" s="898"/>
      <c r="AH235" s="79">
        <v>0</v>
      </c>
    </row>
    <row customHeight="1" ht="18.75" hidden="1">
      <c r="A236" s="296" t="s">
        <v>303</v>
      </c>
      <c r="B236" s="296" t="s">
        <v>304</v>
      </c>
      <c r="D236" s="914"/>
      <c r="E236" s="323"/>
      <c r="F236" s="89" t="str">
        <f>INDEX(PT_DIFFERENTIATION_VTAR,MATCH(A236,PT_DIFFERENTIATION_VTAR_ID,0))</f>
        <v>Тариф на питьевую воду (питьевое водоснабжение)</v>
      </c>
      <c r="G236" s="842" t="str">
        <f>INDEX(PT_DIFFERENTIATION_NTAR,MATCH(B236,PT_DIFFERENTIATION_NTAR_ID,0))</f>
        <v/>
      </c>
      <c r="H236" s="390"/>
      <c r="I236" s="904"/>
      <c r="J236" s="905"/>
      <c r="K236" s="407"/>
      <c r="L236" s="390" t="s">
        <v>384</v>
      </c>
      <c r="M236" s="898"/>
      <c r="AH236" s="79">
        <v>0</v>
      </c>
    </row>
    <row customHeight="1" ht="18.75" hidden="1">
      <c r="C237" s="785" t="s">
        <v>1477</v>
      </c>
      <c r="D237" s="914"/>
      <c r="E237" s="323"/>
      <c r="F237" s="89"/>
      <c r="G237" s="842"/>
      <c r="H237" s="649"/>
      <c r="I237" s="176" t="s">
        <v>1476</v>
      </c>
      <c r="J237" s="237"/>
      <c r="K237" s="649"/>
      <c r="L237" s="763"/>
      <c r="M237" s="898"/>
      <c r="AH237" s="79">
        <v>0</v>
      </c>
    </row>
    <row customHeight="1" ht="0.75" hidden="1">
      <c r="C238" s="785" t="s">
        <v>1484</v>
      </c>
      <c r="D238" s="914"/>
      <c r="E238" s="323"/>
      <c r="F238" s="89"/>
      <c r="G238" s="913"/>
      <c r="H238" s="649"/>
      <c r="I238" s="176"/>
      <c r="J238" s="237"/>
      <c r="K238" s="649"/>
      <c r="L238" s="763"/>
      <c r="M238" s="898"/>
      <c r="AH238" s="79">
        <v>0</v>
      </c>
    </row>
    <row customHeight="1" ht="18.75" hidden="1">
      <c r="A239" s="296" t="s">
        <v>308</v>
      </c>
      <c r="B239" s="296" t="s">
        <v>309</v>
      </c>
      <c r="D239" s="914"/>
      <c r="E239" s="323"/>
      <c r="F239" s="89" t="str">
        <f>INDEX(PT_DIFFERENTIATION_VTAR,MATCH(A239,PT_DIFFERENTIATION_VTAR_ID,0))</f>
        <v>Тариф на техническую воду</v>
      </c>
      <c r="G239" s="842" t="str">
        <f>INDEX(PT_DIFFERENTIATION_NTAR,MATCH(B239,PT_DIFFERENTIATION_NTAR_ID,0))</f>
        <v/>
      </c>
      <c r="H239" s="390"/>
      <c r="I239" s="904"/>
      <c r="J239" s="905"/>
      <c r="K239" s="407"/>
      <c r="L239" s="390" t="s">
        <v>384</v>
      </c>
      <c r="M239" s="898"/>
      <c r="AH239" s="79">
        <v>0</v>
      </c>
    </row>
    <row customHeight="1" ht="18.75" hidden="1">
      <c r="C240" s="785" t="s">
        <v>1477</v>
      </c>
      <c r="D240" s="914"/>
      <c r="E240" s="323"/>
      <c r="F240" s="89"/>
      <c r="G240" s="842"/>
      <c r="H240" s="649"/>
      <c r="I240" s="176" t="s">
        <v>1476</v>
      </c>
      <c r="J240" s="237"/>
      <c r="K240" s="649"/>
      <c r="L240" s="763"/>
      <c r="M240" s="898"/>
      <c r="AH240" s="79">
        <v>0</v>
      </c>
    </row>
    <row customHeight="1" ht="0.75" hidden="1">
      <c r="C241" s="785" t="s">
        <v>1484</v>
      </c>
      <c r="D241" s="914"/>
      <c r="E241" s="323"/>
      <c r="F241" s="89"/>
      <c r="G241" s="913"/>
      <c r="H241" s="649"/>
      <c r="I241" s="176"/>
      <c r="J241" s="237"/>
      <c r="K241" s="649"/>
      <c r="L241" s="763"/>
      <c r="M241" s="898"/>
      <c r="AH241" s="79">
        <v>0</v>
      </c>
    </row>
    <row customHeight="1" ht="18.75" hidden="1">
      <c r="A242" s="296" t="s">
        <v>313</v>
      </c>
      <c r="B242" s="296" t="s">
        <v>314</v>
      </c>
      <c r="D242" s="914"/>
      <c r="E242" s="323"/>
      <c r="F242" s="89" t="str">
        <f>INDEX(PT_DIFFERENTIATION_VTAR,MATCH(A242,PT_DIFFERENTIATION_VTAR_ID,0))</f>
        <v>Тариф на транспортировку воды</v>
      </c>
      <c r="G242" s="842" t="str">
        <f>INDEX(PT_DIFFERENTIATION_NTAR,MATCH(B242,PT_DIFFERENTIATION_NTAR_ID,0))</f>
        <v/>
      </c>
      <c r="H242" s="390"/>
      <c r="I242" s="904"/>
      <c r="J242" s="905"/>
      <c r="K242" s="407"/>
      <c r="L242" s="390" t="s">
        <v>384</v>
      </c>
      <c r="M242" s="898"/>
      <c r="AH242" s="79">
        <v>0</v>
      </c>
    </row>
    <row customHeight="1" ht="18.75" hidden="1">
      <c r="C243" s="785" t="s">
        <v>1477</v>
      </c>
      <c r="D243" s="914"/>
      <c r="E243" s="323"/>
      <c r="F243" s="89"/>
      <c r="G243" s="842"/>
      <c r="H243" s="649"/>
      <c r="I243" s="176" t="s">
        <v>1476</v>
      </c>
      <c r="J243" s="237"/>
      <c r="K243" s="649"/>
      <c r="L243" s="763"/>
      <c r="M243" s="898"/>
      <c r="AH243" s="79">
        <v>0</v>
      </c>
    </row>
    <row customHeight="1" ht="0.75" hidden="1">
      <c r="C244" s="785" t="s">
        <v>1484</v>
      </c>
      <c r="D244" s="914"/>
      <c r="E244" s="323"/>
      <c r="F244" s="89"/>
      <c r="G244" s="913"/>
      <c r="H244" s="649"/>
      <c r="I244" s="176"/>
      <c r="J244" s="237"/>
      <c r="K244" s="649"/>
      <c r="L244" s="763"/>
      <c r="M244" s="898"/>
      <c r="AH244" s="79">
        <v>0</v>
      </c>
    </row>
    <row customHeight="1" ht="18.75" hidden="1">
      <c r="A245" s="296" t="s">
        <v>318</v>
      </c>
      <c r="B245" s="296" t="s">
        <v>319</v>
      </c>
      <c r="D245" s="914"/>
      <c r="E245" s="323"/>
      <c r="F245" s="89" t="str">
        <f>INDEX(PT_DIFFERENTIATION_VTAR,MATCH(A245,PT_DIFFERENTIATION_VTAR_ID,0))</f>
        <v>Тариф на подвоз воды</v>
      </c>
      <c r="G245" s="842" t="str">
        <f>INDEX(PT_DIFFERENTIATION_NTAR,MATCH(B245,PT_DIFFERENTIATION_NTAR_ID,0))</f>
        <v/>
      </c>
      <c r="H245" s="390"/>
      <c r="I245" s="904"/>
      <c r="J245" s="905"/>
      <c r="K245" s="407"/>
      <c r="L245" s="390" t="s">
        <v>384</v>
      </c>
      <c r="M245" s="898"/>
      <c r="AH245" s="79">
        <v>0</v>
      </c>
    </row>
    <row customHeight="1" ht="18.75" hidden="1">
      <c r="C246" s="785" t="s">
        <v>1477</v>
      </c>
      <c r="D246" s="914"/>
      <c r="E246" s="323"/>
      <c r="F246" s="89"/>
      <c r="G246" s="842"/>
      <c r="H246" s="649"/>
      <c r="I246" s="176" t="s">
        <v>1476</v>
      </c>
      <c r="J246" s="237"/>
      <c r="K246" s="649"/>
      <c r="L246" s="763"/>
      <c r="M246" s="898"/>
      <c r="AH246" s="79">
        <v>0</v>
      </c>
    </row>
    <row customHeight="1" ht="0.75" hidden="1">
      <c r="C247" s="785" t="s">
        <v>1484</v>
      </c>
      <c r="D247" s="914"/>
      <c r="E247" s="323"/>
      <c r="F247" s="89"/>
      <c r="G247" s="913"/>
      <c r="H247" s="649"/>
      <c r="I247" s="176"/>
      <c r="J247" s="237"/>
      <c r="K247" s="649"/>
      <c r="L247" s="763"/>
      <c r="M247" s="898"/>
      <c r="AH247" s="79">
        <v>0</v>
      </c>
    </row>
    <row customHeight="1" ht="18.75" hidden="1">
      <c r="A248" s="296" t="s">
        <v>323</v>
      </c>
      <c r="B248" s="296" t="s">
        <v>324</v>
      </c>
      <c r="D248" s="914"/>
      <c r="E248" s="323"/>
      <c r="F248" s="8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42" t="str">
        <f>INDEX(PT_DIFFERENTIATION_NTAR,MATCH(B248,PT_DIFFERENTIATION_NTAR_ID,0))</f>
        <v/>
      </c>
      <c r="H248" s="390"/>
      <c r="I248" s="904"/>
      <c r="J248" s="905"/>
      <c r="K248" s="407"/>
      <c r="L248" s="390" t="s">
        <v>384</v>
      </c>
      <c r="M248" s="898"/>
      <c r="AH248" s="79">
        <v>0</v>
      </c>
    </row>
    <row customHeight="1" ht="18.75" hidden="1">
      <c r="C249" s="785" t="s">
        <v>1477</v>
      </c>
      <c r="D249" s="914"/>
      <c r="E249" s="323"/>
      <c r="F249" s="89"/>
      <c r="G249" s="842"/>
      <c r="H249" s="649"/>
      <c r="I249" s="176" t="s">
        <v>1476</v>
      </c>
      <c r="J249" s="237"/>
      <c r="K249" s="649"/>
      <c r="L249" s="763"/>
      <c r="M249" s="898"/>
      <c r="AH249" s="79">
        <v>0</v>
      </c>
    </row>
    <row customHeight="1" ht="0.75" hidden="1">
      <c r="C250" s="785" t="s">
        <v>1484</v>
      </c>
      <c r="D250" s="914"/>
      <c r="E250" s="323"/>
      <c r="F250" s="89"/>
      <c r="G250" s="913"/>
      <c r="H250" s="649"/>
      <c r="I250" s="176"/>
      <c r="J250" s="237"/>
      <c r="K250" s="649"/>
      <c r="L250" s="763"/>
      <c r="M250" s="898"/>
      <c r="AH250" s="79">
        <v>0</v>
      </c>
    </row>
    <row customHeight="1" ht="18.75" hidden="1">
      <c r="A251" s="296" t="s">
        <v>328</v>
      </c>
      <c r="B251" s="296" t="s">
        <v>329</v>
      </c>
      <c r="D251" s="914"/>
      <c r="E251" s="323"/>
      <c r="F251" s="89" t="str">
        <f>INDEX(PT_DIFFERENTIATION_VTAR,MATCH(A251,PT_DIFFERENTIATION_VTAR_ID,0))</f>
        <v>Тариф на горячую воду (горячее водоснабжение)</v>
      </c>
      <c r="G251" s="842" t="str">
        <f>INDEX(PT_DIFFERENTIATION_NTAR,MATCH(B251,PT_DIFFERENTIATION_NTAR_ID,0))</f>
        <v/>
      </c>
      <c r="H251" s="390"/>
      <c r="I251" s="904"/>
      <c r="J251" s="905"/>
      <c r="K251" s="407"/>
      <c r="L251" s="390" t="s">
        <v>384</v>
      </c>
      <c r="M251" s="898"/>
      <c r="AH251" s="79">
        <v>0</v>
      </c>
    </row>
    <row customHeight="1" ht="18.75" hidden="1">
      <c r="C252" s="785" t="s">
        <v>1477</v>
      </c>
      <c r="D252" s="914"/>
      <c r="E252" s="323"/>
      <c r="F252" s="89"/>
      <c r="G252" s="842"/>
      <c r="H252" s="649"/>
      <c r="I252" s="176" t="s">
        <v>1476</v>
      </c>
      <c r="J252" s="237"/>
      <c r="K252" s="649"/>
      <c r="L252" s="763"/>
      <c r="M252" s="898"/>
      <c r="AH252" s="79">
        <v>0</v>
      </c>
    </row>
    <row customHeight="1" ht="0.75" hidden="1">
      <c r="C253" s="785" t="s">
        <v>1484</v>
      </c>
      <c r="D253" s="914"/>
      <c r="E253" s="323"/>
      <c r="F253" s="89"/>
      <c r="G253" s="913"/>
      <c r="H253" s="649"/>
      <c r="I253" s="176"/>
      <c r="J253" s="237"/>
      <c r="K253" s="649"/>
      <c r="L253" s="763"/>
      <c r="M253" s="898"/>
      <c r="AH253" s="79">
        <v>0</v>
      </c>
    </row>
    <row customHeight="1" ht="18.75" hidden="1">
      <c r="A254" s="296" t="s">
        <v>333</v>
      </c>
      <c r="B254" s="296" t="s">
        <v>334</v>
      </c>
      <c r="D254" s="914"/>
      <c r="E254" s="323"/>
      <c r="F254" s="89" t="str">
        <f>INDEX(PT_DIFFERENTIATION_VTAR,MATCH(A254,PT_DIFFERENTIATION_VTAR_ID,0))</f>
        <v>Тариф на транспортировку горячей воды</v>
      </c>
      <c r="G254" s="842" t="str">
        <f>INDEX(PT_DIFFERENTIATION_NTAR,MATCH(B254,PT_DIFFERENTIATION_NTAR_ID,0))</f>
        <v/>
      </c>
      <c r="H254" s="390"/>
      <c r="I254" s="904"/>
      <c r="J254" s="905"/>
      <c r="K254" s="407"/>
      <c r="L254" s="390" t="s">
        <v>384</v>
      </c>
      <c r="M254" s="898"/>
      <c r="AH254" s="79">
        <v>0</v>
      </c>
    </row>
    <row customHeight="1" ht="18.75" hidden="1">
      <c r="C255" s="785" t="s">
        <v>1477</v>
      </c>
      <c r="D255" s="914"/>
      <c r="E255" s="323"/>
      <c r="F255" s="89"/>
      <c r="G255" s="842"/>
      <c r="H255" s="649"/>
      <c r="I255" s="176" t="s">
        <v>1476</v>
      </c>
      <c r="J255" s="237"/>
      <c r="K255" s="649"/>
      <c r="L255" s="763"/>
      <c r="M255" s="898"/>
      <c r="AH255" s="79">
        <v>0</v>
      </c>
    </row>
    <row customHeight="1" ht="0.75" hidden="1">
      <c r="C256" s="785" t="s">
        <v>1484</v>
      </c>
      <c r="D256" s="914"/>
      <c r="E256" s="323"/>
      <c r="F256" s="89"/>
      <c r="G256" s="913"/>
      <c r="H256" s="649"/>
      <c r="I256" s="176"/>
      <c r="J256" s="237"/>
      <c r="K256" s="649"/>
      <c r="L256" s="763"/>
      <c r="M256" s="898"/>
      <c r="AH256" s="79">
        <v>0</v>
      </c>
    </row>
    <row customHeight="1" ht="18.75" hidden="1">
      <c r="A257" s="296" t="s">
        <v>338</v>
      </c>
      <c r="B257" s="296" t="s">
        <v>339</v>
      </c>
      <c r="D257" s="914"/>
      <c r="E257" s="323"/>
      <c r="F257" s="89" t="str">
        <f>INDEX(PT_DIFFERENTIATION_VTAR,MATCH(A257,PT_DIFFERENTIATION_VTAR_ID,0))</f>
        <v>Тариф на подключение (технологическое присоединение) к централизованной системе горячего водоснабжения</v>
      </c>
      <c r="G257" s="842" t="str">
        <f>INDEX(PT_DIFFERENTIATION_NTAR,MATCH(B257,PT_DIFFERENTIATION_NTAR_ID,0))</f>
        <v/>
      </c>
      <c r="H257" s="390"/>
      <c r="I257" s="904"/>
      <c r="J257" s="905"/>
      <c r="K257" s="407"/>
      <c r="L257" s="390" t="s">
        <v>384</v>
      </c>
      <c r="M257" s="898"/>
      <c r="AH257" s="79">
        <v>0</v>
      </c>
    </row>
    <row customHeight="1" ht="18.75" hidden="1">
      <c r="C258" s="785" t="s">
        <v>1477</v>
      </c>
      <c r="D258" s="914"/>
      <c r="E258" s="323"/>
      <c r="F258" s="89"/>
      <c r="G258" s="842"/>
      <c r="H258" s="649"/>
      <c r="I258" s="176" t="s">
        <v>1476</v>
      </c>
      <c r="J258" s="237"/>
      <c r="K258" s="649"/>
      <c r="L258" s="763"/>
      <c r="M258" s="898"/>
      <c r="AH258" s="79">
        <v>0</v>
      </c>
    </row>
    <row customHeight="1" ht="0.75" hidden="1">
      <c r="C259" s="785" t="s">
        <v>1484</v>
      </c>
      <c r="D259" s="914"/>
      <c r="E259" s="323"/>
      <c r="F259" s="89"/>
      <c r="G259" s="913"/>
      <c r="H259" s="649"/>
      <c r="I259" s="176"/>
      <c r="J259" s="237"/>
      <c r="K259" s="649"/>
      <c r="L259" s="763"/>
      <c r="M259" s="898"/>
      <c r="AH259" s="79">
        <v>0</v>
      </c>
    </row>
    <row customHeight="1" ht="18.75" hidden="1">
      <c r="A260" s="296" t="s">
        <v>343</v>
      </c>
      <c r="B260" s="296" t="s">
        <v>344</v>
      </c>
      <c r="D260" s="914"/>
      <c r="E260" s="323"/>
      <c r="F260" s="89" t="str">
        <f>INDEX(PT_DIFFERENTIATION_VTAR,MATCH(A260,PT_DIFFERENTIATION_VTAR_ID,0))</f>
        <v>Тариф на водоотведение</v>
      </c>
      <c r="G260" s="842" t="str">
        <f>INDEX(PT_DIFFERENTIATION_NTAR,MATCH(B260,PT_DIFFERENTIATION_NTAR_ID,0))</f>
        <v/>
      </c>
      <c r="H260" s="390"/>
      <c r="I260" s="904"/>
      <c r="J260" s="905"/>
      <c r="K260" s="407"/>
      <c r="L260" s="390" t="s">
        <v>384</v>
      </c>
      <c r="M260" s="898"/>
      <c r="AH260" s="79">
        <v>0</v>
      </c>
    </row>
    <row customHeight="1" ht="18.75" hidden="1">
      <c r="C261" s="785" t="s">
        <v>1477</v>
      </c>
      <c r="D261" s="914"/>
      <c r="E261" s="323"/>
      <c r="F261" s="89"/>
      <c r="G261" s="842"/>
      <c r="H261" s="649"/>
      <c r="I261" s="176" t="s">
        <v>1476</v>
      </c>
      <c r="J261" s="237"/>
      <c r="K261" s="649"/>
      <c r="L261" s="763"/>
      <c r="M261" s="898"/>
      <c r="AH261" s="79">
        <v>0</v>
      </c>
    </row>
    <row customHeight="1" ht="0.75" hidden="1">
      <c r="C262" s="785" t="s">
        <v>1484</v>
      </c>
      <c r="D262" s="914"/>
      <c r="E262" s="323"/>
      <c r="F262" s="89"/>
      <c r="G262" s="913"/>
      <c r="H262" s="649"/>
      <c r="I262" s="176"/>
      <c r="J262" s="237"/>
      <c r="K262" s="649"/>
      <c r="L262" s="763"/>
      <c r="M262" s="898"/>
      <c r="AH262" s="79">
        <v>0</v>
      </c>
    </row>
    <row customHeight="1" ht="18.75" hidden="1">
      <c r="A263" s="296" t="s">
        <v>348</v>
      </c>
      <c r="B263" s="296" t="s">
        <v>349</v>
      </c>
      <c r="D263" s="914"/>
      <c r="E263" s="323"/>
      <c r="F263" s="89" t="str">
        <f>INDEX(PT_DIFFERENTIATION_VTAR,MATCH(A263,PT_DIFFERENTIATION_VTAR_ID,0))</f>
        <v>Тариф на транспортировку сточных вод</v>
      </c>
      <c r="G263" s="842" t="str">
        <f>INDEX(PT_DIFFERENTIATION_NTAR,MATCH(B263,PT_DIFFERENTIATION_NTAR_ID,0))</f>
        <v/>
      </c>
      <c r="H263" s="390"/>
      <c r="I263" s="904"/>
      <c r="J263" s="905"/>
      <c r="K263" s="407"/>
      <c r="L263" s="390" t="s">
        <v>384</v>
      </c>
      <c r="M263" s="898"/>
      <c r="AH263" s="79">
        <v>0</v>
      </c>
    </row>
    <row customHeight="1" ht="18.75" hidden="1">
      <c r="C264" s="785" t="s">
        <v>1477</v>
      </c>
      <c r="D264" s="914"/>
      <c r="E264" s="323"/>
      <c r="F264" s="89"/>
      <c r="G264" s="842"/>
      <c r="H264" s="649"/>
      <c r="I264" s="176" t="s">
        <v>1476</v>
      </c>
      <c r="J264" s="237"/>
      <c r="K264" s="649"/>
      <c r="L264" s="763"/>
      <c r="M264" s="898"/>
      <c r="AH264" s="79">
        <v>0</v>
      </c>
    </row>
    <row customHeight="1" ht="0.75" hidden="1">
      <c r="C265" s="785" t="s">
        <v>1484</v>
      </c>
      <c r="D265" s="914"/>
      <c r="E265" s="323"/>
      <c r="F265" s="89"/>
      <c r="G265" s="913"/>
      <c r="H265" s="649"/>
      <c r="I265" s="176"/>
      <c r="J265" s="237"/>
      <c r="K265" s="649"/>
      <c r="L265" s="763"/>
      <c r="M265" s="898"/>
      <c r="AH265" s="79">
        <v>0</v>
      </c>
    </row>
    <row customHeight="1" ht="18.75" hidden="1">
      <c r="A266" s="296" t="s">
        <v>353</v>
      </c>
      <c r="B266" s="296" t="s">
        <v>354</v>
      </c>
      <c r="D266" s="914"/>
      <c r="E266" s="323"/>
      <c r="F266" s="89" t="str">
        <f>INDEX(PT_DIFFERENTIATION_VTAR,MATCH(A266,PT_DIFFERENTIATION_VTAR_ID,0))</f>
        <v>Тариф на подключение (технологическое присоединение) к централизованной системе водоотведения</v>
      </c>
      <c r="G266" s="842" t="str">
        <f>INDEX(PT_DIFFERENTIATION_NTAR,MATCH(B266,PT_DIFFERENTIATION_NTAR_ID,0))</f>
        <v/>
      </c>
      <c r="H266" s="390"/>
      <c r="I266" s="904"/>
      <c r="J266" s="905"/>
      <c r="K266" s="407"/>
      <c r="L266" s="390" t="s">
        <v>384</v>
      </c>
      <c r="M266" s="898"/>
      <c r="AH266" s="79">
        <v>0</v>
      </c>
    </row>
    <row customHeight="1" ht="18.75" hidden="1">
      <c r="C267" s="785" t="s">
        <v>1477</v>
      </c>
      <c r="D267" s="914"/>
      <c r="E267" s="323"/>
      <c r="F267" s="89"/>
      <c r="G267" s="842"/>
      <c r="H267" s="649"/>
      <c r="I267" s="176" t="s">
        <v>1476</v>
      </c>
      <c r="J267" s="237"/>
      <c r="K267" s="649"/>
      <c r="L267" s="763"/>
      <c r="M267" s="898"/>
      <c r="AH267" s="79">
        <v>0</v>
      </c>
    </row>
    <row customHeight="1" ht="1.05">
      <c r="C268" s="785" t="s">
        <v>1484</v>
      </c>
      <c r="D268" s="914"/>
      <c r="E268" s="323"/>
      <c r="F268" s="89"/>
      <c r="G268" s="913"/>
      <c r="H268" s="649"/>
      <c r="I268" s="176"/>
      <c r="J268" s="237"/>
      <c r="K268" s="649"/>
      <c r="L268" s="763"/>
      <c r="M268" s="898"/>
      <c r="AH268" s="79">
        <v>1</v>
      </c>
    </row>
    <row customHeight="1" ht="27.299999999999997">
      <c r="D269" s="497"/>
      <c r="E269" s="323" t="s">
        <v>91</v>
      </c>
      <c r="F269" s="7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761"/>
      <c r="H269" s="761"/>
      <c r="I269" s="761"/>
      <c r="J269" s="761"/>
      <c r="K269" s="761"/>
      <c r="L269" s="761"/>
      <c r="M269" s="753"/>
      <c r="AH269" s="79">
        <v>26</v>
      </c>
    </row>
    <row customHeight="1" ht="60.75" hidden="1">
      <c r="A270" s="296" t="s">
        <v>235</v>
      </c>
      <c r="B270" s="296" t="s">
        <v>236</v>
      </c>
      <c r="D270" s="914"/>
      <c r="E270" s="323"/>
      <c r="F270" s="8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42" t="str">
        <f>INDEX(PT_DIFFERENTIATION_NTAR,MATCH(B270,PT_DIFFERENTIATION_NTAR_ID,0))</f>
        <v/>
      </c>
      <c r="H270" s="390"/>
      <c r="I270" s="904"/>
      <c r="J270" s="905"/>
      <c r="K270" s="407"/>
      <c r="L270" s="390" t="s">
        <v>384</v>
      </c>
      <c r="M270" s="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AH270" s="79">
        <v>0</v>
      </c>
    </row>
    <row customHeight="1" ht="18.75" hidden="1">
      <c r="C271" s="785" t="s">
        <v>1477</v>
      </c>
      <c r="D271" s="914"/>
      <c r="E271" s="323"/>
      <c r="F271" s="89"/>
      <c r="G271" s="842"/>
      <c r="H271" s="649"/>
      <c r="I271" s="176" t="s">
        <v>1476</v>
      </c>
      <c r="J271" s="237"/>
      <c r="K271" s="649"/>
      <c r="L271" s="763"/>
      <c r="M271" s="278"/>
      <c r="AH271" s="79">
        <v>0</v>
      </c>
    </row>
    <row customHeight="1" ht="0.75" hidden="1">
      <c r="C272" s="785" t="s">
        <v>1484</v>
      </c>
      <c r="D272" s="914"/>
      <c r="E272" s="323"/>
      <c r="F272" s="89"/>
      <c r="G272" s="913"/>
      <c r="H272" s="649"/>
      <c r="I272" s="176"/>
      <c r="J272" s="237"/>
      <c r="K272" s="649"/>
      <c r="L272" s="763"/>
      <c r="M272" s="278"/>
      <c r="AH272" s="79">
        <v>0</v>
      </c>
    </row>
    <row customHeight="1" ht="45" hidden="1">
      <c r="A273" s="296" t="s">
        <v>240</v>
      </c>
      <c r="B273" s="296" t="s">
        <v>241</v>
      </c>
      <c r="D273" s="914"/>
      <c r="E273" s="323"/>
      <c r="F273" s="89" t="str">
        <f>INDEX(PT_DIFFERENTIATION_VTAR,MATCH(A273,PT_DIFFERENTIATION_VTAR_ID,0))</f>
        <v/>
      </c>
      <c r="G273" s="842" t="str">
        <f>INDEX(PT_DIFFERENTIATION_NTAR,MATCH(B273,PT_DIFFERENTIATION_NTAR_ID,0))</f>
        <v/>
      </c>
      <c r="H273" s="390"/>
      <c r="I273" s="904"/>
      <c r="J273" s="905"/>
      <c r="K273" s="407"/>
      <c r="L273" s="390" t="s">
        <v>384</v>
      </c>
      <c r="M273" s="280"/>
      <c r="AH273" s="79">
        <v>0</v>
      </c>
    </row>
    <row customHeight="1" ht="18.75" hidden="1">
      <c r="C274" s="785" t="s">
        <v>1477</v>
      </c>
      <c r="D274" s="914"/>
      <c r="E274" s="323"/>
      <c r="F274" s="89"/>
      <c r="G274" s="842"/>
      <c r="H274" s="649"/>
      <c r="I274" s="176" t="s">
        <v>1476</v>
      </c>
      <c r="J274" s="237"/>
      <c r="K274" s="649"/>
      <c r="L274" s="763"/>
      <c r="M274" s="278"/>
      <c r="AH274" s="79">
        <v>0</v>
      </c>
    </row>
    <row customHeight="1" ht="0.75" hidden="1">
      <c r="C275" s="785" t="s">
        <v>1484</v>
      </c>
      <c r="D275" s="914"/>
      <c r="E275" s="323"/>
      <c r="F275" s="89"/>
      <c r="G275" s="913"/>
      <c r="H275" s="649"/>
      <c r="I275" s="176"/>
      <c r="J275" s="237"/>
      <c r="K275" s="649"/>
      <c r="L275" s="763"/>
      <c r="M275" s="898"/>
      <c r="AH275" s="79">
        <v>0</v>
      </c>
    </row>
    <row customHeight="1" ht="45" hidden="1">
      <c r="A276" s="296" t="s">
        <v>247</v>
      </c>
      <c r="B276" s="296" t="s">
        <v>248</v>
      </c>
      <c r="D276" s="914"/>
      <c r="E276" s="323"/>
      <c r="F276" s="8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42" t="str">
        <f>INDEX(PT_DIFFERENTIATION_NTAR,MATCH(B276,PT_DIFFERENTIATION_NTAR_ID,0))</f>
        <v/>
      </c>
      <c r="H276" s="390"/>
      <c r="I276" s="904"/>
      <c r="J276" s="905"/>
      <c r="K276" s="407"/>
      <c r="L276" s="390" t="s">
        <v>384</v>
      </c>
      <c r="M276" s="898"/>
      <c r="AH276" s="79">
        <v>0</v>
      </c>
    </row>
    <row customHeight="1" ht="18.75" hidden="1">
      <c r="C277" s="785" t="s">
        <v>1477</v>
      </c>
      <c r="D277" s="914"/>
      <c r="E277" s="323"/>
      <c r="F277" s="89"/>
      <c r="G277" s="842"/>
      <c r="H277" s="649"/>
      <c r="I277" s="176" t="s">
        <v>1476</v>
      </c>
      <c r="J277" s="237"/>
      <c r="K277" s="649"/>
      <c r="L277" s="763"/>
      <c r="M277" s="898"/>
      <c r="AH277" s="79">
        <v>0</v>
      </c>
    </row>
    <row customHeight="1" ht="0.75" hidden="1">
      <c r="C278" s="785" t="s">
        <v>1484</v>
      </c>
      <c r="D278" s="914"/>
      <c r="E278" s="323"/>
      <c r="F278" s="89"/>
      <c r="G278" s="913"/>
      <c r="H278" s="649"/>
      <c r="I278" s="176"/>
      <c r="J278" s="237"/>
      <c r="K278" s="649"/>
      <c r="L278" s="763"/>
      <c r="M278" s="898"/>
      <c r="AH278" s="79">
        <v>0</v>
      </c>
    </row>
    <row customHeight="1" ht="45" hidden="1">
      <c r="A279" s="296" t="s">
        <v>253</v>
      </c>
      <c r="B279" s="296" t="s">
        <v>254</v>
      </c>
      <c r="D279" s="914"/>
      <c r="E279" s="323"/>
      <c r="F279" s="8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42" t="str">
        <f>INDEX(PT_DIFFERENTIATION_NTAR,MATCH(B279,PT_DIFFERENTIATION_NTAR_ID,0))</f>
        <v/>
      </c>
      <c r="H279" s="390"/>
      <c r="I279" s="904"/>
      <c r="J279" s="905"/>
      <c r="K279" s="407"/>
      <c r="L279" s="390" t="s">
        <v>384</v>
      </c>
      <c r="M279" s="898"/>
      <c r="AH279" s="79">
        <v>0</v>
      </c>
    </row>
    <row customHeight="1" ht="18.75" hidden="1">
      <c r="C280" s="785" t="s">
        <v>1477</v>
      </c>
      <c r="D280" s="914"/>
      <c r="E280" s="323"/>
      <c r="F280" s="89"/>
      <c r="G280" s="842"/>
      <c r="H280" s="649"/>
      <c r="I280" s="176" t="s">
        <v>1476</v>
      </c>
      <c r="J280" s="237"/>
      <c r="K280" s="649"/>
      <c r="L280" s="763"/>
      <c r="M280" s="898"/>
      <c r="AH280" s="79">
        <v>0</v>
      </c>
    </row>
    <row customHeight="1" ht="0.75" hidden="1">
      <c r="C281" s="785" t="s">
        <v>1484</v>
      </c>
      <c r="D281" s="914"/>
      <c r="E281" s="323"/>
      <c r="F281" s="89"/>
      <c r="G281" s="913"/>
      <c r="H281" s="649"/>
      <c r="I281" s="176"/>
      <c r="J281" s="237"/>
      <c r="K281" s="649"/>
      <c r="L281" s="763"/>
      <c r="M281" s="898"/>
      <c r="AH281" s="79">
        <v>0</v>
      </c>
    </row>
    <row customHeight="1" ht="18.75" hidden="1">
      <c r="A282" s="296" t="s">
        <v>259</v>
      </c>
      <c r="B282" s="296" t="s">
        <v>260</v>
      </c>
      <c r="D282" s="914"/>
      <c r="E282" s="323"/>
      <c r="F282" s="89" t="str">
        <f>INDEX(PT_DIFFERENTIATION_VTAR,MATCH(A282,PT_DIFFERENTIATION_VTAR_ID,0))</f>
        <v>Тарифы на услуги по передаче тепловой энергии</v>
      </c>
      <c r="G282" s="842" t="str">
        <f>INDEX(PT_DIFFERENTIATION_NTAR,MATCH(B282,PT_DIFFERENTIATION_NTAR_ID,0))</f>
        <v/>
      </c>
      <c r="H282" s="390"/>
      <c r="I282" s="904"/>
      <c r="J282" s="905"/>
      <c r="K282" s="407"/>
      <c r="L282" s="390" t="s">
        <v>384</v>
      </c>
      <c r="M282" s="898"/>
      <c r="AH282" s="79">
        <v>0</v>
      </c>
    </row>
    <row customHeight="1" ht="18.75" hidden="1">
      <c r="C283" s="785" t="s">
        <v>1477</v>
      </c>
      <c r="D283" s="914"/>
      <c r="E283" s="323"/>
      <c r="F283" s="89"/>
      <c r="G283" s="842"/>
      <c r="H283" s="649"/>
      <c r="I283" s="176" t="s">
        <v>1476</v>
      </c>
      <c r="J283" s="237"/>
      <c r="K283" s="649"/>
      <c r="L283" s="763"/>
      <c r="M283" s="898"/>
      <c r="AH283" s="79">
        <v>0</v>
      </c>
    </row>
    <row customHeight="1" ht="0.75" hidden="1">
      <c r="C284" s="785" t="s">
        <v>1484</v>
      </c>
      <c r="D284" s="914"/>
      <c r="E284" s="323"/>
      <c r="F284" s="89"/>
      <c r="G284" s="913"/>
      <c r="H284" s="649"/>
      <c r="I284" s="176"/>
      <c r="J284" s="237"/>
      <c r="K284" s="649"/>
      <c r="L284" s="763"/>
      <c r="M284" s="898"/>
      <c r="AH284" s="79">
        <v>0</v>
      </c>
    </row>
    <row customHeight="1" ht="18.75" hidden="1">
      <c r="A285" s="296" t="s">
        <v>265</v>
      </c>
      <c r="B285" s="296" t="s">
        <v>266</v>
      </c>
      <c r="D285" s="914"/>
      <c r="E285" s="323"/>
      <c r="F285" s="89" t="str">
        <f>INDEX(PT_DIFFERENTIATION_VTAR,MATCH(A285,PT_DIFFERENTIATION_VTAR_ID,0))</f>
        <v>Тарифы на услуги по передаче теплоносителя</v>
      </c>
      <c r="G285" s="842" t="str">
        <f>INDEX(PT_DIFFERENTIATION_NTAR,MATCH(B285,PT_DIFFERENTIATION_NTAR_ID,0))</f>
        <v/>
      </c>
      <c r="H285" s="390"/>
      <c r="I285" s="904"/>
      <c r="J285" s="905"/>
      <c r="K285" s="407"/>
      <c r="L285" s="390" t="s">
        <v>384</v>
      </c>
      <c r="M285" s="898"/>
      <c r="AH285" s="79">
        <v>0</v>
      </c>
    </row>
    <row customHeight="1" ht="18.75" hidden="1">
      <c r="C286" s="785" t="s">
        <v>1477</v>
      </c>
      <c r="D286" s="914"/>
      <c r="E286" s="323"/>
      <c r="F286" s="89"/>
      <c r="G286" s="842"/>
      <c r="H286" s="649"/>
      <c r="I286" s="176" t="s">
        <v>1476</v>
      </c>
      <c r="J286" s="237"/>
      <c r="K286" s="649"/>
      <c r="L286" s="763"/>
      <c r="M286" s="898"/>
      <c r="AH286" s="79">
        <v>0</v>
      </c>
    </row>
    <row customHeight="1" ht="0.75" hidden="1">
      <c r="C287" s="785" t="s">
        <v>1484</v>
      </c>
      <c r="D287" s="914"/>
      <c r="E287" s="323"/>
      <c r="F287" s="89"/>
      <c r="G287" s="913"/>
      <c r="H287" s="649"/>
      <c r="I287" s="176"/>
      <c r="J287" s="237"/>
      <c r="K287" s="649"/>
      <c r="L287" s="763"/>
      <c r="M287" s="898"/>
      <c r="AH287" s="79">
        <v>0</v>
      </c>
    </row>
    <row customHeight="1" ht="18.75" hidden="1">
      <c r="A288" s="296" t="s">
        <v>271</v>
      </c>
      <c r="B288" s="296" t="s">
        <v>272</v>
      </c>
      <c r="D288" s="914"/>
      <c r="E288" s="323"/>
      <c r="F288" s="8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42" t="str">
        <f>INDEX(PT_DIFFERENTIATION_NTAR,MATCH(B288,PT_DIFFERENTIATION_NTAR_ID,0))</f>
        <v/>
      </c>
      <c r="H288" s="390"/>
      <c r="I288" s="904"/>
      <c r="J288" s="905"/>
      <c r="K288" s="407"/>
      <c r="L288" s="390" t="s">
        <v>384</v>
      </c>
      <c r="M288" s="898"/>
      <c r="AH288" s="79">
        <v>0</v>
      </c>
    </row>
    <row customHeight="1" ht="18.75" hidden="1">
      <c r="C289" s="785" t="s">
        <v>1477</v>
      </c>
      <c r="D289" s="914"/>
      <c r="E289" s="323"/>
      <c r="F289" s="89"/>
      <c r="G289" s="842"/>
      <c r="H289" s="649"/>
      <c r="I289" s="176" t="s">
        <v>1476</v>
      </c>
      <c r="J289" s="237"/>
      <c r="K289" s="649"/>
      <c r="L289" s="763"/>
      <c r="M289" s="898"/>
      <c r="AH289" s="79">
        <v>0</v>
      </c>
    </row>
    <row customHeight="1" ht="0.75" hidden="1">
      <c r="C290" s="785" t="s">
        <v>1484</v>
      </c>
      <c r="D290" s="914"/>
      <c r="E290" s="323"/>
      <c r="F290" s="89"/>
      <c r="G290" s="913"/>
      <c r="H290" s="649"/>
      <c r="I290" s="176"/>
      <c r="J290" s="237"/>
      <c r="K290" s="649"/>
      <c r="L290" s="763"/>
      <c r="M290" s="898"/>
      <c r="AH290" s="79">
        <v>0</v>
      </c>
    </row>
    <row customHeight="1" ht="18.75" hidden="1">
      <c r="A291" s="296" t="s">
        <v>277</v>
      </c>
      <c r="B291" s="296" t="s">
        <v>278</v>
      </c>
      <c r="D291" s="914"/>
      <c r="E291" s="323"/>
      <c r="F291" s="89" t="str">
        <f>INDEX(PT_DIFFERENTIATION_VTAR,MATCH(A291,PT_DIFFERENTIATION_VTAR_ID,0))</f>
        <v>Плата за подключение (технологическое присоединение) к системе теплоснабжения</v>
      </c>
      <c r="G291" s="842" t="str">
        <f>INDEX(PT_DIFFERENTIATION_NTAR,MATCH(B291,PT_DIFFERENTIATION_NTAR_ID,0))</f>
        <v/>
      </c>
      <c r="H291" s="390"/>
      <c r="I291" s="904"/>
      <c r="J291" s="905"/>
      <c r="K291" s="407"/>
      <c r="L291" s="390" t="s">
        <v>384</v>
      </c>
      <c r="M291" s="898"/>
      <c r="AH291" s="79">
        <v>0</v>
      </c>
    </row>
    <row customHeight="1" ht="18.75" hidden="1">
      <c r="C292" s="785" t="s">
        <v>1477</v>
      </c>
      <c r="D292" s="914"/>
      <c r="E292" s="323"/>
      <c r="F292" s="89"/>
      <c r="G292" s="842"/>
      <c r="H292" s="649"/>
      <c r="I292" s="176" t="s">
        <v>1476</v>
      </c>
      <c r="J292" s="237"/>
      <c r="K292" s="649"/>
      <c r="L292" s="763"/>
      <c r="M292" s="898"/>
      <c r="AH292" s="79">
        <v>0</v>
      </c>
    </row>
    <row customHeight="1" ht="0.75" hidden="1">
      <c r="C293" s="785" t="s">
        <v>1484</v>
      </c>
      <c r="D293" s="914"/>
      <c r="E293" s="323"/>
      <c r="F293" s="89"/>
      <c r="G293" s="913"/>
      <c r="H293" s="649"/>
      <c r="I293" s="176"/>
      <c r="J293" s="237"/>
      <c r="K293" s="649"/>
      <c r="L293" s="763"/>
      <c r="M293" s="898"/>
      <c r="AH293" s="79">
        <v>0</v>
      </c>
    </row>
    <row customHeight="1" ht="18.75" hidden="1">
      <c r="A294" s="296" t="s">
        <v>283</v>
      </c>
      <c r="B294" s="296" t="s">
        <v>284</v>
      </c>
      <c r="D294" s="914"/>
      <c r="E294" s="323"/>
      <c r="F294" s="89" t="str">
        <f>INDEX(PT_DIFFERENTIATION_VTAR,MATCH(A294,PT_DIFFERENTIATION_VTAR_ID,0))</f>
        <v>Плата за подключение (технологическое присоединение) к системе теплоснабжения (индивидуальная)</v>
      </c>
      <c r="G294" s="842" t="str">
        <f>INDEX(PT_DIFFERENTIATION_NTAR,MATCH(B294,PT_DIFFERENTIATION_NTAR_ID,0))</f>
        <v/>
      </c>
      <c r="H294" s="390"/>
      <c r="I294" s="904"/>
      <c r="J294" s="905"/>
      <c r="K294" s="407"/>
      <c r="L294" s="390" t="s">
        <v>384</v>
      </c>
      <c r="M294" s="898"/>
      <c r="AH294" s="79">
        <v>0</v>
      </c>
    </row>
    <row customHeight="1" ht="18.75" hidden="1">
      <c r="C295" s="785" t="s">
        <v>1477</v>
      </c>
      <c r="D295" s="914"/>
      <c r="E295" s="323"/>
      <c r="F295" s="89"/>
      <c r="G295" s="842"/>
      <c r="H295" s="649"/>
      <c r="I295" s="176" t="s">
        <v>1476</v>
      </c>
      <c r="J295" s="237"/>
      <c r="K295" s="649"/>
      <c r="L295" s="763"/>
      <c r="M295" s="898"/>
      <c r="AH295" s="79">
        <v>0</v>
      </c>
    </row>
    <row customHeight="1" ht="0.75" hidden="1">
      <c r="C296" s="785" t="s">
        <v>1484</v>
      </c>
      <c r="D296" s="914"/>
      <c r="E296" s="323"/>
      <c r="F296" s="89"/>
      <c r="G296" s="913"/>
      <c r="H296" s="649"/>
      <c r="I296" s="176"/>
      <c r="J296" s="237"/>
      <c r="K296" s="649"/>
      <c r="L296" s="763"/>
      <c r="M296" s="898"/>
      <c r="AH296" s="79">
        <v>0</v>
      </c>
    </row>
    <row customHeight="1" ht="18.75" hidden="1">
      <c r="A297" s="296" t="s">
        <v>303</v>
      </c>
      <c r="B297" s="296" t="s">
        <v>304</v>
      </c>
      <c r="D297" s="914"/>
      <c r="E297" s="323"/>
      <c r="F297" s="89" t="str">
        <f>INDEX(PT_DIFFERENTIATION_VTAR,MATCH(A297,PT_DIFFERENTIATION_VTAR_ID,0))</f>
        <v>Тариф на питьевую воду (питьевое водоснабжение)</v>
      </c>
      <c r="G297" s="842" t="str">
        <f>INDEX(PT_DIFFERENTIATION_NTAR,MATCH(B297,PT_DIFFERENTIATION_NTAR_ID,0))</f>
        <v/>
      </c>
      <c r="H297" s="390"/>
      <c r="I297" s="904"/>
      <c r="J297" s="905"/>
      <c r="K297" s="407"/>
      <c r="L297" s="390" t="s">
        <v>384</v>
      </c>
      <c r="M297" s="898"/>
      <c r="AH297" s="79">
        <v>0</v>
      </c>
    </row>
    <row customHeight="1" ht="18.75" hidden="1">
      <c r="C298" s="785" t="s">
        <v>1477</v>
      </c>
      <c r="D298" s="914"/>
      <c r="E298" s="323"/>
      <c r="F298" s="89"/>
      <c r="G298" s="842"/>
      <c r="H298" s="649"/>
      <c r="I298" s="176" t="s">
        <v>1476</v>
      </c>
      <c r="J298" s="237"/>
      <c r="K298" s="649"/>
      <c r="L298" s="763"/>
      <c r="M298" s="898"/>
      <c r="AH298" s="79">
        <v>0</v>
      </c>
    </row>
    <row customHeight="1" ht="0.75" hidden="1">
      <c r="C299" s="785" t="s">
        <v>1484</v>
      </c>
      <c r="D299" s="914"/>
      <c r="E299" s="323"/>
      <c r="F299" s="89"/>
      <c r="G299" s="913"/>
      <c r="H299" s="649"/>
      <c r="I299" s="176"/>
      <c r="J299" s="237"/>
      <c r="K299" s="649"/>
      <c r="L299" s="763"/>
      <c r="M299" s="898"/>
      <c r="AH299" s="79">
        <v>0</v>
      </c>
    </row>
    <row customHeight="1" ht="18.75" hidden="1">
      <c r="A300" s="296" t="s">
        <v>308</v>
      </c>
      <c r="B300" s="296" t="s">
        <v>309</v>
      </c>
      <c r="D300" s="914"/>
      <c r="E300" s="323"/>
      <c r="F300" s="89" t="str">
        <f>INDEX(PT_DIFFERENTIATION_VTAR,MATCH(A300,PT_DIFFERENTIATION_VTAR_ID,0))</f>
        <v>Тариф на техническую воду</v>
      </c>
      <c r="G300" s="842" t="str">
        <f>INDEX(PT_DIFFERENTIATION_NTAR,MATCH(B300,PT_DIFFERENTIATION_NTAR_ID,0))</f>
        <v/>
      </c>
      <c r="H300" s="390"/>
      <c r="I300" s="904"/>
      <c r="J300" s="905"/>
      <c r="K300" s="407"/>
      <c r="L300" s="390" t="s">
        <v>384</v>
      </c>
      <c r="M300" s="898"/>
      <c r="AH300" s="79">
        <v>0</v>
      </c>
    </row>
    <row customHeight="1" ht="18.75" hidden="1">
      <c r="C301" s="785" t="s">
        <v>1477</v>
      </c>
      <c r="D301" s="914"/>
      <c r="E301" s="323"/>
      <c r="F301" s="89"/>
      <c r="G301" s="842"/>
      <c r="H301" s="649"/>
      <c r="I301" s="176" t="s">
        <v>1476</v>
      </c>
      <c r="J301" s="237"/>
      <c r="K301" s="649"/>
      <c r="L301" s="763"/>
      <c r="M301" s="898"/>
      <c r="AH301" s="79">
        <v>0</v>
      </c>
    </row>
    <row customHeight="1" ht="0.75" hidden="1">
      <c r="C302" s="785" t="s">
        <v>1484</v>
      </c>
      <c r="D302" s="914"/>
      <c r="E302" s="323"/>
      <c r="F302" s="89"/>
      <c r="G302" s="913"/>
      <c r="H302" s="649"/>
      <c r="I302" s="176"/>
      <c r="J302" s="237"/>
      <c r="K302" s="649"/>
      <c r="L302" s="763"/>
      <c r="M302" s="898"/>
      <c r="AH302" s="79">
        <v>0</v>
      </c>
    </row>
    <row customHeight="1" ht="18.75" hidden="1">
      <c r="A303" s="296" t="s">
        <v>313</v>
      </c>
      <c r="B303" s="296" t="s">
        <v>314</v>
      </c>
      <c r="D303" s="914"/>
      <c r="E303" s="323"/>
      <c r="F303" s="89" t="str">
        <f>INDEX(PT_DIFFERENTIATION_VTAR,MATCH(A303,PT_DIFFERENTIATION_VTAR_ID,0))</f>
        <v>Тариф на транспортировку воды</v>
      </c>
      <c r="G303" s="842" t="str">
        <f>INDEX(PT_DIFFERENTIATION_NTAR,MATCH(B303,PT_DIFFERENTIATION_NTAR_ID,0))</f>
        <v/>
      </c>
      <c r="H303" s="390"/>
      <c r="I303" s="904"/>
      <c r="J303" s="905"/>
      <c r="K303" s="407"/>
      <c r="L303" s="390" t="s">
        <v>384</v>
      </c>
      <c r="M303" s="898"/>
      <c r="AH303" s="79">
        <v>0</v>
      </c>
    </row>
    <row customHeight="1" ht="18.75" hidden="1">
      <c r="C304" s="785" t="s">
        <v>1477</v>
      </c>
      <c r="D304" s="914"/>
      <c r="E304" s="323"/>
      <c r="F304" s="89"/>
      <c r="G304" s="842"/>
      <c r="H304" s="649"/>
      <c r="I304" s="176" t="s">
        <v>1476</v>
      </c>
      <c r="J304" s="237"/>
      <c r="K304" s="649"/>
      <c r="L304" s="763"/>
      <c r="M304" s="898"/>
      <c r="AH304" s="79">
        <v>0</v>
      </c>
    </row>
    <row customHeight="1" ht="0.75" hidden="1">
      <c r="C305" s="785" t="s">
        <v>1484</v>
      </c>
      <c r="D305" s="914"/>
      <c r="E305" s="323"/>
      <c r="F305" s="89"/>
      <c r="G305" s="913"/>
      <c r="H305" s="649"/>
      <c r="I305" s="176"/>
      <c r="J305" s="237"/>
      <c r="K305" s="649"/>
      <c r="L305" s="763"/>
      <c r="M305" s="898"/>
      <c r="AH305" s="79">
        <v>0</v>
      </c>
    </row>
    <row customHeight="1" ht="18.75" hidden="1">
      <c r="A306" s="296" t="s">
        <v>318</v>
      </c>
      <c r="B306" s="296" t="s">
        <v>319</v>
      </c>
      <c r="D306" s="914"/>
      <c r="E306" s="323"/>
      <c r="F306" s="89" t="str">
        <f>INDEX(PT_DIFFERENTIATION_VTAR,MATCH(A306,PT_DIFFERENTIATION_VTAR_ID,0))</f>
        <v>Тариф на подвоз воды</v>
      </c>
      <c r="G306" s="842" t="str">
        <f>INDEX(PT_DIFFERENTIATION_NTAR,MATCH(B306,PT_DIFFERENTIATION_NTAR_ID,0))</f>
        <v/>
      </c>
      <c r="H306" s="390"/>
      <c r="I306" s="904"/>
      <c r="J306" s="905"/>
      <c r="K306" s="407"/>
      <c r="L306" s="390" t="s">
        <v>384</v>
      </c>
      <c r="M306" s="898"/>
      <c r="AH306" s="79">
        <v>0</v>
      </c>
    </row>
    <row customHeight="1" ht="18.75" hidden="1">
      <c r="C307" s="785" t="s">
        <v>1477</v>
      </c>
      <c r="D307" s="914"/>
      <c r="E307" s="323"/>
      <c r="F307" s="89"/>
      <c r="G307" s="842"/>
      <c r="H307" s="649"/>
      <c r="I307" s="176" t="s">
        <v>1476</v>
      </c>
      <c r="J307" s="237"/>
      <c r="K307" s="649"/>
      <c r="L307" s="763"/>
      <c r="M307" s="898"/>
      <c r="AH307" s="79">
        <v>0</v>
      </c>
    </row>
    <row customHeight="1" ht="0.75" hidden="1">
      <c r="C308" s="785" t="s">
        <v>1484</v>
      </c>
      <c r="D308" s="914"/>
      <c r="E308" s="323"/>
      <c r="F308" s="89"/>
      <c r="G308" s="913"/>
      <c r="H308" s="649"/>
      <c r="I308" s="176"/>
      <c r="J308" s="237"/>
      <c r="K308" s="649"/>
      <c r="L308" s="763"/>
      <c r="M308" s="898"/>
      <c r="AH308" s="79">
        <v>0</v>
      </c>
    </row>
    <row customHeight="1" ht="18.75" hidden="1">
      <c r="A309" s="296" t="s">
        <v>323</v>
      </c>
      <c r="B309" s="296" t="s">
        <v>324</v>
      </c>
      <c r="D309" s="914"/>
      <c r="E309" s="323"/>
      <c r="F309" s="8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42" t="str">
        <f>INDEX(PT_DIFFERENTIATION_NTAR,MATCH(B309,PT_DIFFERENTIATION_NTAR_ID,0))</f>
        <v/>
      </c>
      <c r="H309" s="390"/>
      <c r="I309" s="904"/>
      <c r="J309" s="905"/>
      <c r="K309" s="407"/>
      <c r="L309" s="390" t="s">
        <v>384</v>
      </c>
      <c r="M309" s="898"/>
      <c r="AH309" s="79">
        <v>0</v>
      </c>
    </row>
    <row customHeight="1" ht="18.75" hidden="1">
      <c r="C310" s="785" t="s">
        <v>1477</v>
      </c>
      <c r="D310" s="914"/>
      <c r="E310" s="323"/>
      <c r="F310" s="89"/>
      <c r="G310" s="842"/>
      <c r="H310" s="649"/>
      <c r="I310" s="176" t="s">
        <v>1476</v>
      </c>
      <c r="J310" s="237"/>
      <c r="K310" s="649"/>
      <c r="L310" s="763"/>
      <c r="M310" s="898"/>
      <c r="AH310" s="79">
        <v>0</v>
      </c>
    </row>
    <row customHeight="1" ht="0.75" hidden="1">
      <c r="C311" s="785" t="s">
        <v>1484</v>
      </c>
      <c r="D311" s="914"/>
      <c r="E311" s="323"/>
      <c r="F311" s="89"/>
      <c r="G311" s="913"/>
      <c r="H311" s="649"/>
      <c r="I311" s="176"/>
      <c r="J311" s="237"/>
      <c r="K311" s="649"/>
      <c r="L311" s="763"/>
      <c r="M311" s="898"/>
      <c r="AH311" s="79">
        <v>0</v>
      </c>
    </row>
    <row customHeight="1" ht="18.75" hidden="1">
      <c r="A312" s="296" t="s">
        <v>328</v>
      </c>
      <c r="B312" s="296" t="s">
        <v>329</v>
      </c>
      <c r="D312" s="914"/>
      <c r="E312" s="323"/>
      <c r="F312" s="89" t="str">
        <f>INDEX(PT_DIFFERENTIATION_VTAR,MATCH(A312,PT_DIFFERENTIATION_VTAR_ID,0))</f>
        <v>Тариф на горячую воду (горячее водоснабжение)</v>
      </c>
      <c r="G312" s="842" t="str">
        <f>INDEX(PT_DIFFERENTIATION_NTAR,MATCH(B312,PT_DIFFERENTIATION_NTAR_ID,0))</f>
        <v/>
      </c>
      <c r="H312" s="390"/>
      <c r="I312" s="904"/>
      <c r="J312" s="905"/>
      <c r="K312" s="407"/>
      <c r="L312" s="390" t="s">
        <v>384</v>
      </c>
      <c r="M312" s="898"/>
      <c r="AH312" s="79">
        <v>0</v>
      </c>
    </row>
    <row customHeight="1" ht="18.75" hidden="1">
      <c r="C313" s="785" t="s">
        <v>1477</v>
      </c>
      <c r="D313" s="914"/>
      <c r="E313" s="323"/>
      <c r="F313" s="89"/>
      <c r="G313" s="842"/>
      <c r="H313" s="649"/>
      <c r="I313" s="176" t="s">
        <v>1476</v>
      </c>
      <c r="J313" s="237"/>
      <c r="K313" s="649"/>
      <c r="L313" s="763"/>
      <c r="M313" s="898"/>
      <c r="AH313" s="79">
        <v>0</v>
      </c>
    </row>
    <row customHeight="1" ht="0.75" hidden="1">
      <c r="C314" s="785" t="s">
        <v>1484</v>
      </c>
      <c r="D314" s="914"/>
      <c r="E314" s="323"/>
      <c r="F314" s="89"/>
      <c r="G314" s="913"/>
      <c r="H314" s="649"/>
      <c r="I314" s="176"/>
      <c r="J314" s="237"/>
      <c r="K314" s="649"/>
      <c r="L314" s="763"/>
      <c r="M314" s="898"/>
      <c r="AH314" s="79">
        <v>0</v>
      </c>
    </row>
    <row customHeight="1" ht="18.75" hidden="1">
      <c r="A315" s="296" t="s">
        <v>333</v>
      </c>
      <c r="B315" s="296" t="s">
        <v>334</v>
      </c>
      <c r="D315" s="914"/>
      <c r="E315" s="323"/>
      <c r="F315" s="89" t="str">
        <f>INDEX(PT_DIFFERENTIATION_VTAR,MATCH(A315,PT_DIFFERENTIATION_VTAR_ID,0))</f>
        <v>Тариф на транспортировку горячей воды</v>
      </c>
      <c r="G315" s="842" t="str">
        <f>INDEX(PT_DIFFERENTIATION_NTAR,MATCH(B315,PT_DIFFERENTIATION_NTAR_ID,0))</f>
        <v/>
      </c>
      <c r="H315" s="390"/>
      <c r="I315" s="904"/>
      <c r="J315" s="905"/>
      <c r="K315" s="407"/>
      <c r="L315" s="390" t="s">
        <v>384</v>
      </c>
      <c r="M315" s="898"/>
      <c r="AH315" s="79">
        <v>0</v>
      </c>
    </row>
    <row customHeight="1" ht="18.75" hidden="1">
      <c r="C316" s="785" t="s">
        <v>1477</v>
      </c>
      <c r="D316" s="914"/>
      <c r="E316" s="323"/>
      <c r="F316" s="89"/>
      <c r="G316" s="842"/>
      <c r="H316" s="649"/>
      <c r="I316" s="176" t="s">
        <v>1476</v>
      </c>
      <c r="J316" s="237"/>
      <c r="K316" s="649"/>
      <c r="L316" s="763"/>
      <c r="M316" s="898"/>
      <c r="AH316" s="79">
        <v>0</v>
      </c>
    </row>
    <row customHeight="1" ht="0.75" hidden="1">
      <c r="C317" s="785" t="s">
        <v>1484</v>
      </c>
      <c r="D317" s="914"/>
      <c r="E317" s="323"/>
      <c r="F317" s="89"/>
      <c r="G317" s="913"/>
      <c r="H317" s="649"/>
      <c r="I317" s="176"/>
      <c r="J317" s="237"/>
      <c r="K317" s="649"/>
      <c r="L317" s="763"/>
      <c r="M317" s="898"/>
      <c r="AH317" s="79">
        <v>0</v>
      </c>
    </row>
    <row customHeight="1" ht="18.75" hidden="1">
      <c r="A318" s="296" t="s">
        <v>338</v>
      </c>
      <c r="B318" s="296" t="s">
        <v>339</v>
      </c>
      <c r="D318" s="914"/>
      <c r="E318" s="323"/>
      <c r="F318" s="89" t="str">
        <f>INDEX(PT_DIFFERENTIATION_VTAR,MATCH(A318,PT_DIFFERENTIATION_VTAR_ID,0))</f>
        <v>Тариф на подключение (технологическое присоединение) к централизованной системе горячего водоснабжения</v>
      </c>
      <c r="G318" s="842" t="str">
        <f>INDEX(PT_DIFFERENTIATION_NTAR,MATCH(B318,PT_DIFFERENTIATION_NTAR_ID,0))</f>
        <v/>
      </c>
      <c r="H318" s="390"/>
      <c r="I318" s="904"/>
      <c r="J318" s="905"/>
      <c r="K318" s="407"/>
      <c r="L318" s="390" t="s">
        <v>384</v>
      </c>
      <c r="M318" s="898"/>
      <c r="AH318" s="79">
        <v>0</v>
      </c>
    </row>
    <row customHeight="1" ht="18.75" hidden="1">
      <c r="C319" s="785" t="s">
        <v>1477</v>
      </c>
      <c r="D319" s="914"/>
      <c r="E319" s="323"/>
      <c r="F319" s="89"/>
      <c r="G319" s="842"/>
      <c r="H319" s="649"/>
      <c r="I319" s="176" t="s">
        <v>1476</v>
      </c>
      <c r="J319" s="237"/>
      <c r="K319" s="649"/>
      <c r="L319" s="763"/>
      <c r="M319" s="898"/>
      <c r="AH319" s="79">
        <v>0</v>
      </c>
    </row>
    <row customHeight="1" ht="0.75" hidden="1">
      <c r="C320" s="785" t="s">
        <v>1484</v>
      </c>
      <c r="D320" s="914"/>
      <c r="E320" s="323"/>
      <c r="F320" s="89"/>
      <c r="G320" s="913"/>
      <c r="H320" s="649"/>
      <c r="I320" s="176"/>
      <c r="J320" s="237"/>
      <c r="K320" s="649"/>
      <c r="L320" s="763"/>
      <c r="M320" s="898"/>
      <c r="AH320" s="79">
        <v>0</v>
      </c>
    </row>
    <row customHeight="1" ht="18.75" hidden="1">
      <c r="A321" s="296" t="s">
        <v>343</v>
      </c>
      <c r="B321" s="296" t="s">
        <v>344</v>
      </c>
      <c r="D321" s="914"/>
      <c r="E321" s="323"/>
      <c r="F321" s="89" t="str">
        <f>INDEX(PT_DIFFERENTIATION_VTAR,MATCH(A321,PT_DIFFERENTIATION_VTAR_ID,0))</f>
        <v>Тариф на водоотведение</v>
      </c>
      <c r="G321" s="842" t="str">
        <f>INDEX(PT_DIFFERENTIATION_NTAR,MATCH(B321,PT_DIFFERENTIATION_NTAR_ID,0))</f>
        <v/>
      </c>
      <c r="H321" s="390"/>
      <c r="I321" s="904"/>
      <c r="J321" s="905"/>
      <c r="K321" s="407"/>
      <c r="L321" s="390" t="s">
        <v>384</v>
      </c>
      <c r="M321" s="898"/>
      <c r="AH321" s="79">
        <v>0</v>
      </c>
    </row>
    <row customHeight="1" ht="18.75" hidden="1">
      <c r="C322" s="785" t="s">
        <v>1477</v>
      </c>
      <c r="D322" s="914"/>
      <c r="E322" s="323"/>
      <c r="F322" s="89"/>
      <c r="G322" s="842"/>
      <c r="H322" s="649"/>
      <c r="I322" s="176" t="s">
        <v>1476</v>
      </c>
      <c r="J322" s="237"/>
      <c r="K322" s="649"/>
      <c r="L322" s="763"/>
      <c r="M322" s="898"/>
      <c r="AH322" s="79">
        <v>0</v>
      </c>
    </row>
    <row customHeight="1" ht="0.75" hidden="1">
      <c r="C323" s="785" t="s">
        <v>1484</v>
      </c>
      <c r="D323" s="914"/>
      <c r="E323" s="323"/>
      <c r="F323" s="89"/>
      <c r="G323" s="913"/>
      <c r="H323" s="649"/>
      <c r="I323" s="176"/>
      <c r="J323" s="237"/>
      <c r="K323" s="649"/>
      <c r="L323" s="763"/>
      <c r="M323" s="898"/>
      <c r="AH323" s="79">
        <v>0</v>
      </c>
    </row>
    <row customHeight="1" ht="18.75" hidden="1">
      <c r="A324" s="296" t="s">
        <v>348</v>
      </c>
      <c r="B324" s="296" t="s">
        <v>349</v>
      </c>
      <c r="D324" s="914"/>
      <c r="E324" s="323"/>
      <c r="F324" s="89" t="str">
        <f>INDEX(PT_DIFFERENTIATION_VTAR,MATCH(A324,PT_DIFFERENTIATION_VTAR_ID,0))</f>
        <v>Тариф на транспортировку сточных вод</v>
      </c>
      <c r="G324" s="842" t="str">
        <f>INDEX(PT_DIFFERENTIATION_NTAR,MATCH(B324,PT_DIFFERENTIATION_NTAR_ID,0))</f>
        <v/>
      </c>
      <c r="H324" s="390"/>
      <c r="I324" s="904"/>
      <c r="J324" s="905"/>
      <c r="K324" s="407"/>
      <c r="L324" s="390" t="s">
        <v>384</v>
      </c>
      <c r="M324" s="898"/>
      <c r="AH324" s="79">
        <v>0</v>
      </c>
    </row>
    <row customHeight="1" ht="18.75" hidden="1">
      <c r="C325" s="785" t="s">
        <v>1477</v>
      </c>
      <c r="D325" s="914"/>
      <c r="E325" s="323"/>
      <c r="F325" s="89"/>
      <c r="G325" s="842"/>
      <c r="H325" s="649"/>
      <c r="I325" s="176" t="s">
        <v>1476</v>
      </c>
      <c r="J325" s="237"/>
      <c r="K325" s="649"/>
      <c r="L325" s="763"/>
      <c r="M325" s="898"/>
      <c r="AH325" s="79">
        <v>0</v>
      </c>
    </row>
    <row customHeight="1" ht="0.75" hidden="1">
      <c r="C326" s="785" t="s">
        <v>1484</v>
      </c>
      <c r="D326" s="914"/>
      <c r="E326" s="323"/>
      <c r="F326" s="89"/>
      <c r="G326" s="913"/>
      <c r="H326" s="649"/>
      <c r="I326" s="176"/>
      <c r="J326" s="237"/>
      <c r="K326" s="649"/>
      <c r="L326" s="763"/>
      <c r="M326" s="898"/>
      <c r="AH326" s="79">
        <v>0</v>
      </c>
    </row>
    <row customHeight="1" ht="18.75" hidden="1">
      <c r="A327" s="296" t="s">
        <v>353</v>
      </c>
      <c r="B327" s="296" t="s">
        <v>354</v>
      </c>
      <c r="D327" s="914"/>
      <c r="E327" s="323"/>
      <c r="F327" s="89" t="str">
        <f>INDEX(PT_DIFFERENTIATION_VTAR,MATCH(A327,PT_DIFFERENTIATION_VTAR_ID,0))</f>
        <v>Тариф на подключение (технологическое присоединение) к централизованной системе водоотведения</v>
      </c>
      <c r="G327" s="842" t="str">
        <f>INDEX(PT_DIFFERENTIATION_NTAR,MATCH(B327,PT_DIFFERENTIATION_NTAR_ID,0))</f>
        <v/>
      </c>
      <c r="H327" s="390"/>
      <c r="I327" s="904"/>
      <c r="J327" s="905"/>
      <c r="K327" s="407"/>
      <c r="L327" s="390" t="s">
        <v>384</v>
      </c>
      <c r="M327" s="898"/>
      <c r="AH327" s="79">
        <v>0</v>
      </c>
    </row>
    <row customHeight="1" ht="18.75" hidden="1">
      <c r="C328" s="785" t="s">
        <v>1477</v>
      </c>
      <c r="D328" s="914"/>
      <c r="E328" s="323"/>
      <c r="F328" s="89"/>
      <c r="G328" s="842"/>
      <c r="H328" s="649"/>
      <c r="I328" s="176" t="s">
        <v>1476</v>
      </c>
      <c r="J328" s="237"/>
      <c r="K328" s="649"/>
      <c r="L328" s="763"/>
      <c r="M328" s="898"/>
      <c r="AH328" s="79">
        <v>0</v>
      </c>
    </row>
    <row customHeight="1" ht="1.05">
      <c r="C329" s="785" t="s">
        <v>1484</v>
      </c>
      <c r="D329" s="914"/>
      <c r="E329" s="323"/>
      <c r="F329" s="89"/>
      <c r="G329" s="913"/>
      <c r="H329" s="649"/>
      <c r="I329" s="176"/>
      <c r="J329" s="237"/>
      <c r="K329" s="649"/>
      <c r="L329" s="763"/>
      <c r="M329" s="898"/>
      <c r="AH329" s="79">
        <v>1</v>
      </c>
    </row>
    <row customHeight="1" ht="3">
      <c r="E330" s="918"/>
      <c r="F330" s="918"/>
      <c r="G330" s="918"/>
      <c r="H330" s="918"/>
      <c r="I330" s="918"/>
      <c r="J330" s="918"/>
      <c r="K330" s="918"/>
      <c r="L330" s="918"/>
      <c r="M330" s="918"/>
      <c r="AH330" s="296">
        <v>3</v>
      </c>
    </row>
    <row customHeight="1" ht="26.25">
      <c r="AH331" s="79">
        <v>25</v>
      </c>
    </row>
    <row customHeight="1" ht="14.25" hidden="1">
      <c r="A332" s="919" t="s">
        <v>81</v>
      </c>
      <c r="B332" s="919">
        <v>0</v>
      </c>
      <c r="C332" s="785">
        <v>0</v>
      </c>
      <c r="D332" s="531">
        <v>3</v>
      </c>
      <c r="E332" s="79">
        <v>6</v>
      </c>
      <c r="F332" s="79">
        <v>46</v>
      </c>
      <c r="G332" s="79">
        <v>35</v>
      </c>
      <c r="H332" s="79">
        <v>3</v>
      </c>
      <c r="I332" s="79">
        <v>11</v>
      </c>
      <c r="J332" s="79">
        <v>11</v>
      </c>
      <c r="K332" s="79">
        <v>35</v>
      </c>
      <c r="L332" s="79">
        <v>35</v>
      </c>
      <c r="M332" s="79">
        <v>84</v>
      </c>
      <c r="N332" s="79">
        <v>10</v>
      </c>
      <c r="O332" s="151">
        <v>10</v>
      </c>
      <c r="P332" s="151">
        <v>10</v>
      </c>
      <c r="Q332" s="79">
        <v>10</v>
      </c>
      <c r="R332" s="79">
        <v>10</v>
      </c>
      <c r="S332" s="79">
        <v>10</v>
      </c>
      <c r="T332" s="79">
        <v>10</v>
      </c>
      <c r="U332" s="79">
        <v>10</v>
      </c>
      <c r="V332" s="79">
        <v>10</v>
      </c>
      <c r="W332" s="79">
        <v>10</v>
      </c>
      <c r="X332" s="79">
        <v>10</v>
      </c>
      <c r="Y332" s="79">
        <v>10</v>
      </c>
      <c r="Z332" s="79">
        <v>10</v>
      </c>
      <c r="AA332" s="79">
        <v>10</v>
      </c>
      <c r="AB332" s="79">
        <v>10</v>
      </c>
      <c r="AC332" s="79">
        <v>10</v>
      </c>
      <c r="AD332" s="79">
        <v>10</v>
      </c>
      <c r="AE332" s="79">
        <v>10</v>
      </c>
      <c r="AF332" s="79">
        <v>10</v>
      </c>
      <c r="AG332" s="79">
        <v>10</v>
      </c>
      <c r="AH332" s="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F79D47-7354-554B-F03E-0.7A4A30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2" style="4219" width="9.140625" hidden="1" customWidth="1"/>
    <col min="3" max="3" style="4219" width="3.00390625" customWidth="1"/>
    <col min="4" max="4" style="4219" width="6.00390625" customWidth="1"/>
    <col min="5" max="5" style="4219" width="53.00390625" customWidth="1"/>
    <col min="6" max="7" style="4219" width="35.00390625" customWidth="1"/>
    <col min="8" max="8" style="4219" width="89.00390625" customWidth="1"/>
    <col min="9" max="17" style="4219" width="10.00390625" customWidth="1"/>
    <col min="18" max="18" style="4219" width="10.57421875" hidden="1"/>
  </cols>
  <sheetData>
    <row customHeight="1" ht="22.5" hidden="1">
      <c r="R1" s="79" t="s">
        <v>14</v>
      </c>
    </row>
    <row customHeight="1" ht="18.75" hidden="1">
      <c r="C2" s="752" t="s">
        <v>102</v>
      </c>
      <c r="D2" s="323"/>
      <c r="E2" s="360"/>
      <c r="F2" s="900"/>
      <c r="G2" s="440"/>
      <c r="R2" s="79">
        <v>0</v>
      </c>
    </row>
    <row customHeight="1" ht="14.25" hidden="1">
      <c r="R3" s="79">
        <v>0</v>
      </c>
    </row>
    <row customHeight="1" ht="6.3">
      <c r="C4" s="497"/>
      <c r="D4" s="101"/>
      <c r="E4" s="101"/>
      <c r="F4" s="101"/>
      <c r="G4" s="754"/>
      <c r="H4" s="754"/>
      <c r="R4" s="79">
        <v>6</v>
      </c>
    </row>
    <row customHeight="1" ht="34.5">
      <c r="C5" s="497"/>
      <c r="D5" s="238"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39"/>
      <c r="F5" s="239"/>
      <c r="G5" s="240"/>
      <c r="R5" s="79">
        <v>33</v>
      </c>
    </row>
    <row customHeight="1" ht="18">
      <c r="C6" s="497"/>
      <c r="D6" s="384" t="str">
        <f>IF(org=0,"Не определено",org)</f>
        <v>ГУП СК "Ставрополькрайводоканал"</v>
      </c>
      <c r="E6" s="385"/>
      <c r="F6" s="385"/>
      <c r="G6" s="386"/>
      <c r="R6" s="79">
        <v>17</v>
      </c>
    </row>
    <row customHeight="1" ht="14.699999999999998">
      <c r="C7" s="497"/>
      <c r="D7" s="101"/>
      <c r="E7" s="93"/>
      <c r="F7" s="93"/>
      <c r="G7" s="320"/>
      <c r="H7" s="755"/>
      <c r="R7" s="79">
        <v>14</v>
      </c>
    </row>
    <row customHeight="1" ht="14.699999999999998">
      <c r="C8" s="497"/>
      <c r="D8" s="326" t="s">
        <v>378</v>
      </c>
      <c r="E8" s="326"/>
      <c r="F8" s="326"/>
      <c r="G8" s="326"/>
      <c r="H8" s="759" t="s">
        <v>379</v>
      </c>
      <c r="R8" s="79">
        <v>14</v>
      </c>
    </row>
    <row customHeight="1" ht="24">
      <c r="C9" s="497"/>
      <c r="D9" s="326" t="s">
        <v>87</v>
      </c>
      <c r="E9" s="246" t="s">
        <v>380</v>
      </c>
      <c r="F9" s="246" t="s">
        <v>381</v>
      </c>
      <c r="G9" s="246" t="s">
        <v>468</v>
      </c>
      <c r="H9" s="759"/>
      <c r="R9" s="79">
        <v>23</v>
      </c>
    </row>
    <row customHeight="1" ht="14.699999999999998">
      <c r="C10" s="497"/>
      <c r="D10" s="323" t="s">
        <v>98</v>
      </c>
      <c r="E10" s="76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900"/>
      <c r="G10" s="440"/>
      <c r="H10" s="276" t="s">
        <v>1485</v>
      </c>
      <c r="R10" s="79">
        <v>14</v>
      </c>
    </row>
    <row customHeight="1" ht="14.699999999999998">
      <c r="C11" s="497"/>
      <c r="D11" s="323" t="s">
        <v>101</v>
      </c>
      <c r="E11" s="76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900"/>
      <c r="G11" s="440"/>
      <c r="H11" s="278"/>
      <c r="R11" s="79">
        <v>14</v>
      </c>
    </row>
    <row customHeight="1" ht="14.699999999999998">
      <c r="C12" s="359"/>
      <c r="D12" s="323" t="s">
        <v>89</v>
      </c>
      <c r="E12" s="761" t="str">
        <f>"Сведения о планировании закупочных процедур"&amp;IF(TEMPLATE_SPHERE="TKO"," &lt;1&gt;","")</f>
        <v>Сведения о планировании закупочных процедур</v>
      </c>
      <c r="F12" s="900"/>
      <c r="G12" s="440"/>
      <c r="H12" s="27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R12" s="79">
        <v>14</v>
      </c>
    </row>
    <row customHeight="1" ht="14.699999999999998">
      <c r="C13" s="359"/>
      <c r="D13" s="323" t="s">
        <v>90</v>
      </c>
      <c r="E13" s="761" t="str">
        <f>"Сведения о результатах проведения закупочных процедур"&amp;IF(TEMPLATE_SPHERE="TKO"," &lt;1&gt;","")</f>
        <v>Сведения о результатах проведения закупочных процедур</v>
      </c>
      <c r="F13" s="900"/>
      <c r="G13" s="440"/>
      <c r="H13" s="278"/>
      <c r="R13" s="79">
        <v>14</v>
      </c>
    </row>
    <row customHeight="1" ht="14.699999999999998">
      <c r="C14" s="497"/>
      <c r="D14" s="762"/>
      <c r="E14" s="176" t="s">
        <v>400</v>
      </c>
      <c r="F14" s="237"/>
      <c r="G14" s="763"/>
      <c r="H14" s="280"/>
      <c r="R14" s="79">
        <v>14</v>
      </c>
    </row>
    <row customHeight="1" ht="14.699999999999998">
      <c r="C15" s="497"/>
      <c r="D15" s="712"/>
      <c r="E15" s="764"/>
      <c r="F15" s="765"/>
      <c r="G15" s="766"/>
      <c r="H15" s="920"/>
      <c r="R15" s="79">
        <v>14</v>
      </c>
    </row>
    <row customHeight="1" ht="14.699999999999998">
      <c r="R16" s="79">
        <v>14</v>
      </c>
    </row>
    <row customHeight="1" ht="22.5" hidden="1">
      <c r="A17" s="530" t="s">
        <v>81</v>
      </c>
      <c r="B17" s="100">
        <v>0</v>
      </c>
      <c r="C17" s="531">
        <v>3</v>
      </c>
      <c r="D17" s="79">
        <v>6</v>
      </c>
      <c r="E17" s="79">
        <v>53</v>
      </c>
      <c r="F17" s="79">
        <v>35</v>
      </c>
      <c r="G17" s="79">
        <v>35</v>
      </c>
      <c r="H17" s="79">
        <v>89</v>
      </c>
      <c r="I17" s="79">
        <v>10</v>
      </c>
      <c r="J17" s="151">
        <v>10</v>
      </c>
      <c r="K17" s="151">
        <v>10</v>
      </c>
      <c r="L17" s="79">
        <v>10</v>
      </c>
      <c r="M17" s="79">
        <v>10</v>
      </c>
      <c r="N17" s="79">
        <v>10</v>
      </c>
      <c r="O17" s="79">
        <v>10</v>
      </c>
      <c r="P17" s="79">
        <v>10</v>
      </c>
      <c r="Q17" s="79">
        <v>10</v>
      </c>
      <c r="R17" s="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069AF3-7931-FC12-3AD7-0.0EE27C46}" mc:Ignorable="x14ac xr xr2 xr3">
  <sheetPr>
    <tabColor theme="2" tint="-0.1"/>
  </sheetPr>
  <dimension ref="A1:AB30"/>
  <sheetViews>
    <sheetView topLeftCell="A1" showGridLines="0" zoomScale="90" workbookViewId="0">
      <selection activeCell="O8" sqref="O8"/>
    </sheetView>
  </sheetViews>
  <sheetFormatPr defaultColWidth="10.57421875" customHeight="1" defaultRowHeight="15"/>
  <cols>
    <col min="1" max="2" style="4219" width="9.140625" hidden="1" customWidth="1"/>
    <col min="3" max="3" style="4219" width="4.00390625" customWidth="1"/>
    <col min="4" max="4" style="4219" width="6.00390625" customWidth="1"/>
    <col min="5" max="5" style="4219" width="47.00390625" customWidth="1"/>
    <col min="6" max="6" style="4219" width="9.00390625" customWidth="1"/>
    <col min="7" max="7" style="4219" width="25.7109375" hidden="1" customWidth="1"/>
    <col min="8" max="8" style="4219" width="34.00390625" hidden="1" customWidth="1"/>
    <col min="9" max="9" style="4219" width="25.7109375" customWidth="1"/>
    <col min="10" max="10" style="4219" width="33.00390625" customWidth="1"/>
    <col min="11" max="11" style="4219" width="25.7109375" customWidth="1"/>
    <col min="12" max="12" style="4219" width="34.00390625" customWidth="1"/>
    <col min="13" max="13" style="4219" width="25.7109375" customWidth="1"/>
    <col min="14" max="14" style="4219" width="34.00390625" customWidth="1"/>
    <col min="15" max="15" style="4219" width="25.7109375" customWidth="1"/>
    <col min="16" max="16" style="4219" width="34.00390625" customWidth="1"/>
    <col min="17" max="17" style="4219" width="50.00390625" customWidth="1"/>
    <col min="18" max="27" style="4219" width="10.00390625" customWidth="1"/>
    <col min="28" max="28" style="4219" width="10.57421875" hidden="1"/>
  </cols>
  <sheetData>
    <row customHeight="1" ht="22.5" hidden="1">
      <c r="G1" s="100">
        <v>4</v>
      </c>
      <c r="I1" s="100">
        <v>4</v>
      </c>
      <c r="K1" s="100">
        <v>4</v>
      </c>
      <c r="M1" s="100">
        <v>4</v>
      </c>
      <c r="O1" s="100">
        <v>4</v>
      </c>
      <c r="AB1" s="100" t="s">
        <v>14</v>
      </c>
    </row>
    <row customHeight="1" ht="15" hidden="1">
      <c r="AB2" s="79">
        <v>0</v>
      </c>
    </row>
    <row customHeight="1" ht="15" hidden="1">
      <c r="AB3" s="100">
        <v>0</v>
      </c>
    </row>
    <row customHeight="1" ht="15.75">
      <c r="AB4" s="79">
        <v>15</v>
      </c>
    </row>
    <row customHeight="1" ht="66">
      <c r="D5" s="426" t="s">
        <v>1486</v>
      </c>
      <c r="E5" s="426"/>
      <c r="F5" s="426"/>
      <c r="G5" s="426"/>
      <c r="H5" s="426"/>
      <c r="I5" s="426"/>
      <c r="J5" s="426"/>
      <c r="K5" s="426"/>
      <c r="L5" s="426"/>
      <c r="M5" s="426"/>
      <c r="N5" s="426"/>
      <c r="O5" s="426"/>
      <c r="P5" s="426"/>
      <c r="AB5" s="79">
        <v>63</v>
      </c>
    </row>
    <row customHeight="1" ht="15.75">
      <c r="D6" s="287" t="str">
        <f>IF(org=0,"Не определено",org)</f>
        <v>ГУП СК "Ставрополькрайводоканал"</v>
      </c>
      <c r="E6" s="287"/>
      <c r="F6" s="287"/>
      <c r="G6" s="287"/>
      <c r="H6" s="287"/>
      <c r="I6" s="287"/>
      <c r="J6" s="287"/>
      <c r="K6" s="287"/>
      <c r="L6" s="287"/>
      <c r="M6" s="287"/>
      <c r="N6" s="287"/>
      <c r="O6" s="287"/>
      <c r="P6" s="287"/>
      <c r="AB6" s="79">
        <v>15</v>
      </c>
    </row>
    <row customHeight="1" ht="15.75">
      <c r="D7" s="320"/>
      <c r="G7" s="100">
        <v>22</v>
      </c>
      <c r="I7" s="100">
        <v>1</v>
      </c>
      <c r="J7" s="320"/>
      <c r="K7" s="0" t="s">
        <v>22</v>
      </c>
      <c r="M7" s="0" t="s">
        <v>22</v>
      </c>
      <c r="O7" s="0" t="s">
        <v>22</v>
      </c>
      <c r="AB7" s="79">
        <v>15</v>
      </c>
    </row>
    <row customHeight="1" ht="1.05">
      <c r="H8" s="320"/>
      <c r="I8" s="100" t="s">
        <v>195</v>
      </c>
      <c r="J8" s="320"/>
      <c r="K8" s="100" t="s">
        <v>202</v>
      </c>
      <c r="L8" s="320"/>
      <c r="M8" s="100" t="s">
        <v>205</v>
      </c>
      <c r="N8" s="320"/>
      <c r="O8" s="100" t="s">
        <v>199</v>
      </c>
      <c r="P8" s="320"/>
      <c r="AB8" s="79">
        <v>1</v>
      </c>
    </row>
    <row customHeight="1" ht="15.75">
      <c r="D9" s="663"/>
      <c r="E9" s="664" t="s">
        <v>186</v>
      </c>
      <c r="F9" s="665"/>
      <c r="G9" s="815" t="str">
        <f>IF(G8="","",INDEX(DIFFERENTIATION_UNMERGE_VD,MATCH(G8,DIFFERENTIATION_ID_DIFF,0)))</f>
        <v/>
      </c>
      <c r="H9" s="816"/>
      <c r="I9" s="815" t="str">
        <f>IF(I8="","",INDEX(DIFFERENTIATION_UNMERGE_VD,MATCH(I8,DIFFERENTIATION_ID_DIFF,0)))</f>
        <v>Водоотведение</v>
      </c>
      <c r="J9" s="816"/>
      <c r="K9" s="815" t="str">
        <f>IF(K8="","",INDEX(DIFFERENTIATION_UNMERGE_VD,MATCH(K8,DIFFERENTIATION_ID_DIFF,0)))</f>
        <v>Водоотведение</v>
      </c>
      <c r="L9" s="816"/>
      <c r="M9" s="815" t="str">
        <f>IF(M8="","",INDEX(DIFFERENTIATION_UNMERGE_VD,MATCH(M8,DIFFERENTIATION_ID_DIFF,0)))</f>
        <v>Подключение (технологическое присоединение) к централизованной системе водоотведения</v>
      </c>
      <c r="N9" s="816"/>
      <c r="O9" s="815" t="str">
        <f>IF(O8="","",INDEX(DIFFERENTIATION_UNMERGE_VD,MATCH(O8,DIFFERENTIATION_ID_DIFF,0)))</f>
        <v>Водоотведение</v>
      </c>
      <c r="P9" s="816"/>
      <c r="Q9" s="291" t="s">
        <v>379</v>
      </c>
      <c r="AB9" s="79">
        <v>15</v>
      </c>
    </row>
    <row customHeight="1" ht="15.75">
      <c r="D10" s="663"/>
      <c r="E10" s="664" t="s">
        <v>642</v>
      </c>
      <c r="F10" s="665"/>
      <c r="G10" s="815" t="str">
        <f>IF(G8="","",INDEX(DIFFERENTIATION_UNMERGE_AREA,MATCH(G8,DIFFERENTIATION_ID_DIFF,0)))</f>
        <v/>
      </c>
      <c r="H10" s="816"/>
      <c r="I10" s="815" t="str">
        <f>IF(I8="","",INDEX(DIFFERENTIATION_UNMERGE_AREA,MATCH(I8,DIFFERENTIATION_ID_DIFF,0)))</f>
        <v>Территория 1</v>
      </c>
      <c r="J10" s="816"/>
      <c r="K10" s="815" t="str">
        <f>IF(K8="","",INDEX(DIFFERENTIATION_UNMERGE_AREA,MATCH(K8,DIFFERENTIATION_ID_DIFF,0)))</f>
        <v>Территория 2</v>
      </c>
      <c r="L10" s="816"/>
      <c r="M10" s="815" t="str">
        <f>IF(M8="","",INDEX(DIFFERENTIATION_UNMERGE_AREA,MATCH(M8,DIFFERENTIATION_ID_DIFF,0)))</f>
        <v>Территория 1</v>
      </c>
      <c r="N10" s="816"/>
      <c r="O10" s="815" t="str">
        <f>IF(O8="","",INDEX(DIFFERENTIATION_UNMERGE_AREA,MATCH(O8,DIFFERENTIATION_ID_DIFF,0)))</f>
        <v>Территория 1</v>
      </c>
      <c r="P10" s="816"/>
      <c r="Q10" s="290"/>
      <c r="AB10" s="79">
        <v>15</v>
      </c>
    </row>
    <row customHeight="1" ht="15.75">
      <c r="D11" s="663"/>
      <c r="E11" s="664" t="s">
        <v>643</v>
      </c>
      <c r="F11" s="665"/>
      <c r="G11" s="815" t="str">
        <f>IF(G8="","",INDEX(DIFFERENTIATION_UNMERGE_SYSTEM,MATCH(G8,DIFFERENTIATION_ID_DIFF,0)))</f>
        <v/>
      </c>
      <c r="H11" s="816"/>
      <c r="I11" s="815" t="str">
        <f>IF(I8="","",INDEX(DIFFERENTIATION_UNMERGE_SYSTEM,MATCH(I8,DIFFERENTIATION_ID_DIFF,0)))</f>
        <v>Потребители Ставропольского края</v>
      </c>
      <c r="J11" s="816"/>
      <c r="K11" s="815" t="str">
        <f>IF(K8="","",INDEX(DIFFERENTIATION_UNMERGE_SYSTEM,MATCH(K8,DIFFERENTIATION_ID_DIFF,0)))</f>
        <v>Потребители, осуществляющие деятельность в сфере водоотведения (Карачаево-Черкесская Республика)</v>
      </c>
      <c r="L11" s="816"/>
      <c r="M11" s="815" t="str">
        <f>IF(M8="","",INDEX(DIFFERENTIATION_UNMERGE_SYSTEM,MATCH(M8,DIFFERENTIATION_ID_DIFF,0)))</f>
        <v>Подключение к централизованным системам водоотведения ГУП СК "Ставрополькрайводоканал"</v>
      </c>
      <c r="N11" s="816"/>
      <c r="O11" s="815" t="str">
        <f>IF(O8="","",INDEX(DIFFERENTIATION_UNMERGE_SYSTEM,MATCH(O8,DIFFERENTIATION_ID_DIFF,0)))</f>
        <v>Водоотведение (услуга по очистке сточных вод)</v>
      </c>
      <c r="P11" s="816"/>
      <c r="Q11" s="290"/>
      <c r="AB11" s="79">
        <v>15</v>
      </c>
    </row>
    <row customHeight="1" ht="15.75">
      <c r="D12" s="667" t="s">
        <v>378</v>
      </c>
      <c r="E12" s="668"/>
      <c r="F12" s="668"/>
      <c r="G12" s="664"/>
      <c r="H12" s="664"/>
      <c r="I12" s="664"/>
      <c r="J12" s="664"/>
      <c r="K12" s="664"/>
      <c r="L12" s="664"/>
      <c r="M12" s="664"/>
      <c r="N12" s="664"/>
      <c r="O12" s="664"/>
      <c r="P12" s="664"/>
      <c r="Q12" s="290"/>
      <c r="AB12" s="79">
        <v>15</v>
      </c>
    </row>
    <row customHeight="1" ht="35.699999999999996">
      <c r="D13" s="152" t="s">
        <v>87</v>
      </c>
      <c r="E13" s="152" t="s">
        <v>380</v>
      </c>
      <c r="F13" s="152" t="s">
        <v>644</v>
      </c>
      <c r="G13" s="84" t="s">
        <v>381</v>
      </c>
      <c r="H13" s="152" t="s">
        <v>468</v>
      </c>
      <c r="I13" s="84" t="s">
        <v>381</v>
      </c>
      <c r="J13" s="152" t="s">
        <v>468</v>
      </c>
      <c r="K13" s="84" t="s">
        <v>381</v>
      </c>
      <c r="L13" s="152" t="s">
        <v>468</v>
      </c>
      <c r="M13" s="84" t="s">
        <v>381</v>
      </c>
      <c r="N13" s="152" t="s">
        <v>468</v>
      </c>
      <c r="O13" s="84" t="s">
        <v>381</v>
      </c>
      <c r="P13" s="152" t="s">
        <v>468</v>
      </c>
      <c r="Q13" s="157"/>
      <c r="AB13" s="79">
        <v>34</v>
      </c>
    </row>
    <row customHeight="1" ht="15" hidden="1">
      <c r="D14" s="888" t="s">
        <v>98</v>
      </c>
      <c r="E14" s="888" t="s">
        <v>101</v>
      </c>
      <c r="F14" s="888" t="s">
        <v>89</v>
      </c>
      <c r="G14" s="821" t="str">
        <f>G1&amp;".1"</f>
        <v>4.1</v>
      </c>
      <c r="I14" s="821" t="str">
        <f>I1&amp;".1"</f>
        <v>4.1</v>
      </c>
      <c r="K14" s="821" t="str">
        <f>K1&amp;".1"</f>
        <v>4.1</v>
      </c>
      <c r="M14" s="821" t="str">
        <f>M1&amp;".1"</f>
        <v>4.1</v>
      </c>
      <c r="O14" s="821" t="str">
        <f>O1&amp;".1"</f>
        <v>4.1</v>
      </c>
      <c r="Q14" s="450"/>
      <c r="AB14" s="79">
        <v>0</v>
      </c>
    </row>
    <row customHeight="1" ht="22.5" hidden="1">
      <c r="D15" s="152">
        <v>1</v>
      </c>
      <c r="E15" s="298" t="s">
        <v>923</v>
      </c>
      <c r="F15" s="152" t="s">
        <v>924</v>
      </c>
      <c r="G15" s="921"/>
      <c r="H15" s="921"/>
      <c r="I15" s="921"/>
      <c r="J15" s="921"/>
      <c r="K15" s="921"/>
      <c r="L15" s="921"/>
      <c r="M15" s="921"/>
      <c r="N15" s="921"/>
      <c r="O15" s="921"/>
      <c r="P15" s="921"/>
      <c r="Q15" s="450" t="s">
        <v>925</v>
      </c>
      <c r="AB15" s="79">
        <v>0</v>
      </c>
    </row>
    <row customHeight="1" ht="22.5" hidden="1">
      <c r="D16" s="152">
        <v>2</v>
      </c>
      <c r="E16" s="298" t="s">
        <v>926</v>
      </c>
      <c r="F16" s="152" t="s">
        <v>927</v>
      </c>
      <c r="G16" s="921"/>
      <c r="H16" s="921"/>
      <c r="I16" s="921"/>
      <c r="J16" s="921"/>
      <c r="K16" s="921"/>
      <c r="L16" s="921"/>
      <c r="M16" s="921"/>
      <c r="N16" s="921"/>
      <c r="O16" s="921"/>
      <c r="P16" s="921"/>
      <c r="Q16" s="450" t="s">
        <v>928</v>
      </c>
      <c r="AB16" s="79">
        <v>0</v>
      </c>
    </row>
    <row customHeight="1" ht="123.75" hidden="1">
      <c r="D17" s="152">
        <v>3</v>
      </c>
      <c r="E17" s="298" t="s">
        <v>1487</v>
      </c>
      <c r="F17" s="152" t="s">
        <v>384</v>
      </c>
      <c r="G17" s="921"/>
      <c r="H17" s="921"/>
      <c r="I17" s="921"/>
      <c r="J17" s="921"/>
      <c r="K17" s="921"/>
      <c r="L17" s="921"/>
      <c r="M17" s="921"/>
      <c r="N17" s="921"/>
      <c r="O17" s="921"/>
      <c r="P17" s="921"/>
      <c r="Q17" s="450" t="s">
        <v>1488</v>
      </c>
      <c r="AB17" s="79">
        <v>0</v>
      </c>
    </row>
    <row customHeight="1" ht="48.29999999999999">
      <c r="D18" s="152">
        <v>3</v>
      </c>
      <c r="E18" s="298" t="s">
        <v>929</v>
      </c>
      <c r="F18" s="152" t="s">
        <v>384</v>
      </c>
      <c r="G18" s="152" t="s">
        <v>384</v>
      </c>
      <c r="H18" s="291" t="s">
        <v>384</v>
      </c>
      <c r="I18" s="152" t="s">
        <v>384</v>
      </c>
      <c r="J18" s="291" t="s">
        <v>384</v>
      </c>
      <c r="K18" s="152" t="s">
        <v>384</v>
      </c>
      <c r="L18" s="291" t="s">
        <v>384</v>
      </c>
      <c r="M18" s="152" t="s">
        <v>384</v>
      </c>
      <c r="N18" s="291" t="s">
        <v>384</v>
      </c>
      <c r="O18" s="152" t="s">
        <v>384</v>
      </c>
      <c r="P18" s="291" t="s">
        <v>384</v>
      </c>
      <c r="Q18" s="450" t="s">
        <v>1489</v>
      </c>
      <c r="AB18" s="79">
        <v>46</v>
      </c>
    </row>
    <row customHeight="1" ht="35.699999999999996">
      <c r="D19" s="208" t="s">
        <v>402</v>
      </c>
      <c r="E19" s="622" t="s">
        <v>931</v>
      </c>
      <c r="F19" s="152" t="s">
        <v>932</v>
      </c>
      <c r="G19" s="783"/>
      <c r="H19" s="365"/>
      <c r="I19" s="783"/>
      <c r="J19" s="709"/>
      <c r="K19" s="783"/>
      <c r="L19" s="365"/>
      <c r="M19" s="783"/>
      <c r="N19" s="365"/>
      <c r="O19" s="783"/>
      <c r="P19" s="365"/>
      <c r="Q19" s="819"/>
      <c r="AB19" s="79">
        <v>34</v>
      </c>
    </row>
    <row customHeight="1" ht="35.699999999999996">
      <c r="D20" s="208" t="s">
        <v>410</v>
      </c>
      <c r="E20" s="622" t="s">
        <v>933</v>
      </c>
      <c r="F20" s="152" t="s">
        <v>934</v>
      </c>
      <c r="G20" s="783"/>
      <c r="H20" s="365"/>
      <c r="I20" s="783"/>
      <c r="J20" s="365"/>
      <c r="K20" s="783"/>
      <c r="L20" s="365"/>
      <c r="M20" s="783"/>
      <c r="N20" s="365"/>
      <c r="O20" s="783"/>
      <c r="P20" s="365"/>
      <c r="Q20" s="819"/>
      <c r="AB20" s="79">
        <v>34</v>
      </c>
    </row>
    <row customHeight="1" ht="48.29999999999999">
      <c r="D21" s="208" t="s">
        <v>412</v>
      </c>
      <c r="E21" s="622" t="s">
        <v>935</v>
      </c>
      <c r="F21" s="152" t="s">
        <v>649</v>
      </c>
      <c r="G21" s="784"/>
      <c r="H21" s="365"/>
      <c r="I21" s="784"/>
      <c r="J21" s="365"/>
      <c r="K21" s="784"/>
      <c r="L21" s="365"/>
      <c r="M21" s="784"/>
      <c r="N21" s="365"/>
      <c r="O21" s="784"/>
      <c r="P21" s="365"/>
      <c r="Q21" s="819"/>
      <c r="AB21" s="79">
        <v>46</v>
      </c>
    </row>
    <row customHeight="1" ht="67.5" hidden="1">
      <c r="D22" s="152">
        <v>5</v>
      </c>
      <c r="E22" s="298" t="s">
        <v>1490</v>
      </c>
      <c r="F22" s="152" t="s">
        <v>636</v>
      </c>
      <c r="G22" s="922"/>
      <c r="H22" s="635"/>
      <c r="I22" s="922"/>
      <c r="J22" s="635"/>
      <c r="K22" s="922"/>
      <c r="L22" s="635"/>
      <c r="M22" s="922"/>
      <c r="N22" s="635"/>
      <c r="O22" s="922"/>
      <c r="P22" s="635"/>
      <c r="Q22" s="450" t="s">
        <v>1491</v>
      </c>
      <c r="AB22" s="79">
        <v>0</v>
      </c>
    </row>
    <row customHeight="1" ht="33.75" hidden="1">
      <c r="D23" s="152">
        <v>6</v>
      </c>
      <c r="E23" s="298" t="s">
        <v>1492</v>
      </c>
      <c r="F23" s="152" t="s">
        <v>1493</v>
      </c>
      <c r="G23" s="922"/>
      <c r="H23" s="922"/>
      <c r="I23" s="922"/>
      <c r="J23" s="922"/>
      <c r="K23" s="922"/>
      <c r="L23" s="922"/>
      <c r="M23" s="922"/>
      <c r="N23" s="922"/>
      <c r="O23" s="922"/>
      <c r="P23" s="922"/>
      <c r="Q23" s="450" t="s">
        <v>1494</v>
      </c>
      <c r="AB23" s="79">
        <v>0</v>
      </c>
    </row>
    <row customHeight="1" ht="15.75">
      <c r="AB24" s="79">
        <v>15</v>
      </c>
    </row>
    <row customHeight="1" ht="15.75">
      <c r="AB25" s="79">
        <v>15</v>
      </c>
    </row>
    <row customHeight="1" ht="15.75">
      <c r="AB26" s="79">
        <v>15</v>
      </c>
    </row>
    <row customHeight="1" ht="15.75">
      <c r="AB27" s="79">
        <v>15</v>
      </c>
    </row>
    <row customHeight="1" ht="15.75">
      <c r="AB28" s="79">
        <v>15</v>
      </c>
    </row>
    <row customHeight="1" ht="15.75">
      <c r="AB29" s="79">
        <v>15</v>
      </c>
    </row>
    <row customHeight="1" ht="22.5" hidden="1">
      <c r="A30" s="77" t="s">
        <v>81</v>
      </c>
      <c r="B30" s="79">
        <v>0</v>
      </c>
      <c r="C30" s="821">
        <v>4</v>
      </c>
      <c r="D30" s="79">
        <v>6</v>
      </c>
      <c r="E30" s="79">
        <v>47</v>
      </c>
      <c r="F30" s="79">
        <v>9</v>
      </c>
      <c r="G30" s="79">
        <v>0</v>
      </c>
      <c r="H30" s="79">
        <v>0</v>
      </c>
      <c r="I30" s="79">
        <v>25</v>
      </c>
      <c r="J30" s="79">
        <v>33</v>
      </c>
      <c r="K30" s="79">
        <v>0</v>
      </c>
      <c r="L30" s="79">
        <v>0</v>
      </c>
      <c r="M30" s="79">
        <v>0</v>
      </c>
      <c r="N30" s="79">
        <v>0</v>
      </c>
      <c r="O30" s="79">
        <v>0</v>
      </c>
      <c r="P30" s="79">
        <v>0</v>
      </c>
      <c r="Q30" s="100">
        <v>50</v>
      </c>
      <c r="R30" s="79">
        <v>10</v>
      </c>
      <c r="S30" s="79">
        <v>10</v>
      </c>
      <c r="T30" s="79">
        <v>10</v>
      </c>
      <c r="U30" s="79">
        <v>10</v>
      </c>
      <c r="V30" s="79">
        <v>10</v>
      </c>
      <c r="W30" s="79">
        <v>10</v>
      </c>
      <c r="X30" s="79">
        <v>10</v>
      </c>
      <c r="Y30" s="79">
        <v>10</v>
      </c>
      <c r="Z30" s="79">
        <v>10</v>
      </c>
      <c r="AA30" s="822">
        <v>10</v>
      </c>
      <c r="AB30" s="79">
        <v>23</v>
      </c>
    </row>
  </sheetData>
  <sheetProtection formatColumns="0" formatRows="0" autoFilter="0" sort="0" insertRows="0" insertColumns="1" deleteRows="0" deleteColumns="0"/>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decimal" allowBlank="1" showErrorMessage="1" errorTitle="Ошибка" error="Допускается ввод только неотрицательных чисел!" sqref="G21 I21 K21 M21 O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531BED2-3988-19A9-90DB-0.01F62B3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219" width="32.57421875" customWidth="1"/>
    <col min="2" max="2" style="4219" width="11.00390625" customWidth="1"/>
    <col min="4" max="4" style="4219" width="26.57421875" customWidth="1"/>
    <col min="5" max="5" style="4219" width="36.8515625" customWidth="1"/>
    <col min="6" max="6" style="4219" width="23.57421875" customWidth="1"/>
    <col min="7" max="7" style="4219" width="31.421875" customWidth="1"/>
    <col min="8" max="8" style="4219" width="40.8515625" customWidth="1"/>
    <col min="9" max="9" style="4219" width="14.57421875" customWidth="1"/>
    <col min="10" max="10" style="4219" width="26.8515625" customWidth="1"/>
    <col min="11" max="11" style="4219" width="50.00390625" customWidth="1"/>
    <col min="12" max="12" style="4219" width="52.421875" customWidth="1"/>
    <col min="13" max="13" style="4219" width="10.7109375" customWidth="1"/>
    <col min="14" max="14" style="4219" width="55.140625" customWidth="1"/>
    <col min="15" max="15" style="4219" width="31.8515625" customWidth="1"/>
    <col min="16" max="16" style="4219" width="23.8515625" customWidth="1"/>
    <col min="17" max="17" style="4219" width="46.57421875" customWidth="1"/>
    <col min="18" max="18" style="4219" width="24.00390625" customWidth="1"/>
    <col min="19" max="19" style="4219" width="20.57421875" customWidth="1"/>
    <col min="20" max="20" style="4219" width="22.00390625" customWidth="1"/>
    <col min="21" max="22" style="4219" width="26.421875" customWidth="1"/>
    <col min="23" max="23" style="4219" width="8.28125" hidden="1" customWidth="1"/>
    <col min="24" max="24" style="4219" width="59.7109375" customWidth="1"/>
    <col min="25" max="25" style="4219" width="49.140625" customWidth="1"/>
    <col min="26" max="26" style="4219" width="11.140625" customWidth="1"/>
    <col min="27" max="30" style="4219" width="29.00390625" customWidth="1"/>
    <col min="32" max="32" style="4219" width="34.7109375" customWidth="1"/>
    <col min="34" max="35" style="4219" width="34.421875" customWidth="1"/>
    <col min="37" max="37" style="4219" width="24.57421875" customWidth="1"/>
    <col min="39" max="39" style="4219" width="26.140625" customWidth="1"/>
    <col min="40" max="40" style="4219" width="1.7109375" customWidth="1"/>
    <col min="42" max="43" style="4219" width="47.8515625" customWidth="1"/>
    <col min="44" max="44" style="4219" width="1.7109375" customWidth="1"/>
    <col min="45" max="45" style="4219" width="21.421875" customWidth="1"/>
    <col min="46" max="46" style="4219" width="1.7109375" customWidth="1"/>
    <col min="47" max="47" style="4219" width="31.28125" customWidth="1"/>
    <col min="48" max="48" style="4219" width="1.7109375" customWidth="1"/>
    <col min="51" max="51" style="4219" width="3.7109375" customWidth="1"/>
    <col min="52" max="52" style="4219" width="60.8515625" customWidth="1"/>
    <col min="53" max="53" style="4219" width="49.28125" customWidth="1"/>
    <col min="54" max="54" style="4219" width="35.140625" customWidth="1"/>
    <col min="56" max="56" style="4219" width="1.7109375" customWidth="1"/>
    <col min="57" max="57" style="4219" width="12.57421875" customWidth="1"/>
    <col min="58" max="58" style="4219" width="14.28125" customWidth="1"/>
    <col min="59" max="59" style="4219" width="30.7109375" customWidth="1"/>
    <col min="60" max="60" style="4219" width="40.7109375" customWidth="1"/>
    <col min="61" max="61" style="4219" width="15.00390625" customWidth="1"/>
    <col min="62" max="62" style="4219" width="40.7109375" customWidth="1"/>
    <col min="63" max="63" style="4219" width="2.7109375" customWidth="1"/>
    <col min="64" max="64" style="4219" width="44.7109375" customWidth="1"/>
    <col min="65" max="65" style="4219" width="2.7109375" customWidth="1"/>
    <col min="66" max="66" style="4219" width="40.7109375" customWidth="1"/>
    <col min="69" max="69" style="4219" width="18.140625" customWidth="1"/>
    <col min="70" max="70" style="4219" width="57.8515625" customWidth="1"/>
    <col min="71" max="71" style="4219" width="1.7109375" customWidth="1"/>
    <col min="72" max="72" style="4219" width="22.57421875" customWidth="1"/>
    <col min="73" max="73" style="4219" width="57.8515625" customWidth="1"/>
    <col min="74" max="74" style="4219" width="1.7109375" customWidth="1"/>
    <col min="75" max="75" style="4219" width="22.57421875" customWidth="1"/>
    <col min="76" max="76" style="4219" width="57.8515625" customWidth="1"/>
    <col min="77" max="77" style="4219" width="1.7109375" customWidth="1"/>
    <col min="78" max="78" style="4219" width="22.57421875" customWidth="1"/>
    <col min="79" max="79" style="4219" width="57.8515625" customWidth="1"/>
    <col min="82" max="82" style="4219" width="49.57421875" customWidth="1"/>
  </cols>
  <sheetData>
    <row customHeight="1" ht="11.25">
      <c r="A1" s="923" t="s">
        <v>1495</v>
      </c>
      <c r="B1" s="923" t="s">
        <v>1496</v>
      </c>
      <c r="C1" s="923" t="s">
        <v>1497</v>
      </c>
      <c r="D1" s="923" t="s">
        <v>1498</v>
      </c>
      <c r="E1" s="923" t="s">
        <v>1499</v>
      </c>
      <c r="F1" s="923" t="s">
        <v>1500</v>
      </c>
      <c r="G1" s="923" t="s">
        <v>1501</v>
      </c>
      <c r="H1" s="923" t="s">
        <v>1502</v>
      </c>
      <c r="I1" s="923" t="s">
        <v>1503</v>
      </c>
      <c r="J1" s="923" t="s">
        <v>1504</v>
      </c>
      <c r="K1" s="923" t="s">
        <v>1505</v>
      </c>
      <c r="L1" s="923" t="s">
        <v>1506</v>
      </c>
      <c r="M1" s="923"/>
      <c r="N1" s="923" t="s">
        <v>1507</v>
      </c>
      <c r="O1" s="923" t="s">
        <v>1508</v>
      </c>
      <c r="P1" s="923" t="s">
        <v>1509</v>
      </c>
      <c r="Q1" s="923" t="s">
        <v>1510</v>
      </c>
      <c r="R1" s="923" t="s">
        <v>1511</v>
      </c>
      <c r="S1" s="923" t="s">
        <v>1512</v>
      </c>
      <c r="T1" s="923" t="s">
        <v>1513</v>
      </c>
      <c r="U1" s="923" t="s">
        <v>1514</v>
      </c>
      <c r="V1" s="923"/>
      <c r="W1" s="924" t="s">
        <v>1515</v>
      </c>
      <c r="X1" s="923" t="s">
        <v>1516</v>
      </c>
      <c r="Y1" s="923" t="s">
        <v>1517</v>
      </c>
      <c r="Z1" s="923"/>
      <c r="AA1" s="923" t="s">
        <v>1518</v>
      </c>
      <c r="AB1" s="923"/>
      <c r="AC1" s="923" t="s">
        <v>1519</v>
      </c>
      <c r="AD1" s="923"/>
      <c r="AF1" s="923" t="s">
        <v>1520</v>
      </c>
      <c r="AH1" s="923" t="s">
        <v>1521</v>
      </c>
      <c r="AI1" s="923" t="s">
        <v>1522</v>
      </c>
      <c r="AK1" s="923" t="s">
        <v>1523</v>
      </c>
      <c r="AM1" s="923" t="s">
        <v>1524</v>
      </c>
      <c r="AP1" s="923" t="s">
        <v>1525</v>
      </c>
      <c r="AQ1" s="923" t="s">
        <v>1526</v>
      </c>
      <c r="AS1" s="923" t="s">
        <v>1527</v>
      </c>
      <c r="AU1" s="923" t="s">
        <v>1528</v>
      </c>
      <c r="AW1" s="923" t="s">
        <v>1529</v>
      </c>
      <c r="AX1" s="923" t="s">
        <v>1530</v>
      </c>
      <c r="AZ1" s="925" t="s">
        <v>1531</v>
      </c>
      <c r="BB1" s="923" t="s">
        <v>1532</v>
      </c>
      <c r="BC1" s="923"/>
      <c r="BE1" s="923" t="s">
        <v>1533</v>
      </c>
      <c r="BF1" s="923" t="s">
        <v>1534</v>
      </c>
      <c r="BH1" s="926" t="s">
        <v>922</v>
      </c>
      <c r="BJ1" s="927" t="s">
        <v>1535</v>
      </c>
      <c r="BL1" s="928" t="s">
        <v>1021</v>
      </c>
      <c r="BN1" s="929" t="s">
        <v>1536</v>
      </c>
    </row>
    <row customHeight="1" ht="11.25">
      <c r="A2" s="296" t="s">
        <v>1537</v>
      </c>
      <c r="B2" s="930">
        <v>2000</v>
      </c>
      <c r="C2" s="930">
        <v>2022</v>
      </c>
      <c r="D2" s="930" t="s">
        <v>61</v>
      </c>
      <c r="E2" s="931" t="s">
        <v>1538</v>
      </c>
      <c r="F2" s="931" t="s">
        <v>1539</v>
      </c>
      <c r="G2" s="931" t="s">
        <v>1540</v>
      </c>
      <c r="H2" s="931" t="s">
        <v>53</v>
      </c>
      <c r="I2" s="931" t="s">
        <v>98</v>
      </c>
      <c r="J2" s="931" t="s">
        <v>1541</v>
      </c>
      <c r="K2" s="932" t="s">
        <v>1542</v>
      </c>
      <c r="L2" s="932"/>
      <c r="M2" s="932">
        <v>1</v>
      </c>
      <c r="N2" s="933" t="s">
        <v>1543</v>
      </c>
      <c r="O2" s="931" t="s">
        <v>1544</v>
      </c>
      <c r="P2" s="934" t="s">
        <v>1545</v>
      </c>
      <c r="Q2" s="935" t="s">
        <v>1546</v>
      </c>
      <c r="R2" s="936" t="s">
        <v>1547</v>
      </c>
      <c r="S2" s="936" t="s">
        <v>1548</v>
      </c>
      <c r="T2" s="937" t="s">
        <v>1549</v>
      </c>
      <c r="U2" s="932" t="s">
        <v>1550</v>
      </c>
      <c r="V2" s="938">
        <v>1</v>
      </c>
      <c r="W2" s="939"/>
      <c r="X2" s="939" t="s">
        <v>1551</v>
      </c>
      <c r="Y2" s="930" t="s">
        <v>1552</v>
      </c>
      <c r="Z2" s="940"/>
      <c r="AA2" s="930" t="s">
        <v>1553</v>
      </c>
      <c r="AB2" s="941" t="s">
        <v>1553</v>
      </c>
      <c r="AC2" s="930" t="s">
        <v>1554</v>
      </c>
      <c r="AD2" s="941" t="s">
        <v>1554</v>
      </c>
      <c r="AF2" s="931" t="s">
        <v>1550</v>
      </c>
      <c r="AH2" s="931" t="s">
        <v>1555</v>
      </c>
      <c r="AI2" s="931" t="s">
        <v>1555</v>
      </c>
      <c r="AK2" s="931" t="s">
        <v>1556</v>
      </c>
      <c r="AM2" s="931" t="s">
        <v>1557</v>
      </c>
      <c r="AP2" s="715" t="s">
        <v>1551</v>
      </c>
      <c r="AQ2" s="942" t="s">
        <v>1551</v>
      </c>
      <c r="AS2" s="930" t="s">
        <v>1558</v>
      </c>
      <c r="AU2" s="943" t="s">
        <v>1559</v>
      </c>
      <c r="AW2" s="943" t="s">
        <v>1560</v>
      </c>
      <c r="AX2" s="943" t="s">
        <v>1560</v>
      </c>
      <c r="AZ2" s="943" t="s">
        <v>1561</v>
      </c>
      <c r="BB2" s="943" t="s">
        <v>1562</v>
      </c>
      <c r="BC2" s="943" t="s">
        <v>1563</v>
      </c>
      <c r="BE2" s="943" t="s">
        <v>1564</v>
      </c>
      <c r="BF2" s="943" t="s">
        <v>1564</v>
      </c>
    </row>
    <row customHeight="1" ht="11.25">
      <c r="A3" s="296" t="s">
        <v>1565</v>
      </c>
      <c r="B3" s="930">
        <v>2001</v>
      </c>
      <c r="C3" s="930">
        <v>2023</v>
      </c>
      <c r="D3" s="930" t="s">
        <v>19</v>
      </c>
      <c r="E3" s="931" t="s">
        <v>1566</v>
      </c>
      <c r="F3" s="931" t="s">
        <v>1567</v>
      </c>
      <c r="G3" s="931" t="s">
        <v>1568</v>
      </c>
      <c r="H3" s="931" t="s">
        <v>1569</v>
      </c>
      <c r="I3" s="931" t="s">
        <v>101</v>
      </c>
      <c r="J3" s="931" t="s">
        <v>634</v>
      </c>
      <c r="K3" s="932" t="s">
        <v>1570</v>
      </c>
      <c r="L3" s="932">
        <f>_xlfn.IFERROR(MATCH(K3,OFFER_METHOD,0),0)</f>
        <v>0</v>
      </c>
      <c r="M3" s="932">
        <v>2</v>
      </c>
      <c r="N3" s="933" t="s">
        <v>1571</v>
      </c>
      <c r="O3" s="931" t="s">
        <v>1572</v>
      </c>
      <c r="P3" s="934" t="s">
        <v>37</v>
      </c>
      <c r="Q3" s="935" t="s">
        <v>1573</v>
      </c>
      <c r="R3" s="936" t="s">
        <v>1574</v>
      </c>
      <c r="S3" s="936" t="s">
        <v>1575</v>
      </c>
      <c r="T3" s="937" t="s">
        <v>1576</v>
      </c>
      <c r="U3" s="932" t="s">
        <v>1577</v>
      </c>
      <c r="V3" s="938">
        <v>2</v>
      </c>
      <c r="W3" s="939"/>
      <c r="X3" s="939" t="s">
        <v>1578</v>
      </c>
      <c r="Y3" s="930" t="s">
        <v>1552</v>
      </c>
      <c r="Z3" s="940"/>
      <c r="AA3" s="930" t="s">
        <v>1579</v>
      </c>
      <c r="AB3" s="941" t="s">
        <v>1579</v>
      </c>
      <c r="AC3" s="930" t="s">
        <v>1580</v>
      </c>
      <c r="AD3" s="941" t="s">
        <v>1580</v>
      </c>
      <c r="AF3" s="931" t="s">
        <v>1577</v>
      </c>
      <c r="AH3" s="931" t="s">
        <v>1581</v>
      </c>
      <c r="AI3" s="931" t="s">
        <v>1582</v>
      </c>
      <c r="AK3" s="931" t="s">
        <v>1583</v>
      </c>
      <c r="AM3" s="931" t="s">
        <v>1584</v>
      </c>
      <c r="AP3" s="715" t="s">
        <v>1585</v>
      </c>
      <c r="AQ3" s="942" t="s">
        <v>1585</v>
      </c>
      <c r="AS3" s="930" t="s">
        <v>1586</v>
      </c>
      <c r="AU3" s="943" t="s">
        <v>1587</v>
      </c>
      <c r="AW3" s="943" t="s">
        <v>1588</v>
      </c>
      <c r="AX3" s="943" t="s">
        <v>1588</v>
      </c>
      <c r="AZ3" s="943" t="s">
        <v>1589</v>
      </c>
      <c r="BB3" s="943" t="s">
        <v>1590</v>
      </c>
      <c r="BC3" s="943" t="s">
        <v>1563</v>
      </c>
      <c r="BE3" s="943" t="s">
        <v>1591</v>
      </c>
      <c r="BF3" s="943" t="s">
        <v>1591</v>
      </c>
      <c r="BH3" s="923" t="s">
        <v>1592</v>
      </c>
      <c r="BJ3" s="923" t="s">
        <v>1593</v>
      </c>
      <c r="BL3" s="923" t="s">
        <v>1594</v>
      </c>
      <c r="BN3" s="923" t="s">
        <v>1595</v>
      </c>
      <c r="BR3" s="923" t="s">
        <v>1596</v>
      </c>
      <c r="BU3" s="923" t="s">
        <v>1597</v>
      </c>
      <c r="BX3" s="923" t="s">
        <v>1598</v>
      </c>
      <c r="CA3" s="923" t="s">
        <v>1599</v>
      </c>
    </row>
    <row customHeight="1" ht="11.25">
      <c r="A4" s="296" t="s">
        <v>1600</v>
      </c>
      <c r="B4" s="930">
        <v>2002</v>
      </c>
      <c r="C4" s="930">
        <v>2024</v>
      </c>
      <c r="E4" s="931" t="s">
        <v>1601</v>
      </c>
      <c r="F4" s="931" t="s">
        <v>1602</v>
      </c>
      <c r="H4" s="931" t="s">
        <v>1603</v>
      </c>
      <c r="I4" s="931" t="s">
        <v>89</v>
      </c>
      <c r="J4" s="931" t="s">
        <v>1604</v>
      </c>
      <c r="K4" s="932" t="s">
        <v>1605</v>
      </c>
      <c r="L4" s="932">
        <f>_xlfn.IFERROR(MATCH(K4,OFFER_METHOD,0),0)</f>
        <v>0</v>
      </c>
      <c r="M4" s="932">
        <v>3</v>
      </c>
      <c r="N4" s="933" t="s">
        <v>1606</v>
      </c>
      <c r="O4" s="931" t="s">
        <v>1607</v>
      </c>
      <c r="Q4" s="935" t="s">
        <v>1608</v>
      </c>
      <c r="R4" s="936" t="s">
        <v>1609</v>
      </c>
      <c r="S4" s="936" t="s">
        <v>1610</v>
      </c>
      <c r="T4" s="937" t="s">
        <v>1611</v>
      </c>
      <c r="U4" s="932" t="s">
        <v>1612</v>
      </c>
      <c r="V4" s="938">
        <v>3</v>
      </c>
      <c r="W4" s="939"/>
      <c r="X4" s="939" t="s">
        <v>1613</v>
      </c>
      <c r="Y4" s="930" t="s">
        <v>1552</v>
      </c>
      <c r="AC4" s="930" t="s">
        <v>1614</v>
      </c>
      <c r="AD4" s="941" t="s">
        <v>1614</v>
      </c>
      <c r="AF4" s="931" t="s">
        <v>1612</v>
      </c>
      <c r="AH4" s="931" t="s">
        <v>1615</v>
      </c>
      <c r="AK4" s="931" t="s">
        <v>1616</v>
      </c>
      <c r="AM4" s="931" t="s">
        <v>1617</v>
      </c>
      <c r="AP4" s="715" t="s">
        <v>1578</v>
      </c>
      <c r="AQ4" s="942" t="s">
        <v>1578</v>
      </c>
      <c r="AS4" s="930" t="s">
        <v>1618</v>
      </c>
      <c r="AU4" s="943" t="s">
        <v>1619</v>
      </c>
      <c r="AW4" s="943" t="s">
        <v>1620</v>
      </c>
      <c r="AX4" s="943" t="s">
        <v>1620</v>
      </c>
      <c r="AZ4" s="943" t="s">
        <v>1621</v>
      </c>
      <c r="BB4" s="943" t="s">
        <v>1622</v>
      </c>
      <c r="BC4" s="943" t="s">
        <v>1623</v>
      </c>
      <c r="BE4" s="943">
        <v>2000</v>
      </c>
      <c r="BF4" s="943" t="s">
        <v>1204</v>
      </c>
      <c r="BH4" s="944" t="s">
        <v>1624</v>
      </c>
      <c r="BJ4" s="944" t="s">
        <v>1624</v>
      </c>
      <c r="BL4" s="944" t="s">
        <v>1624</v>
      </c>
      <c r="BN4" s="944" t="s">
        <v>1624</v>
      </c>
      <c r="BQ4" s="945" t="s">
        <v>1625</v>
      </c>
      <c r="BR4" s="715" t="s">
        <v>1626</v>
      </c>
      <c r="BT4" s="945" t="s">
        <v>1627</v>
      </c>
      <c r="BU4" s="715" t="s">
        <v>1628</v>
      </c>
      <c r="BW4" s="945" t="s">
        <v>1629</v>
      </c>
      <c r="BX4" s="715" t="s">
        <v>1630</v>
      </c>
      <c r="BZ4" s="945" t="s">
        <v>1631</v>
      </c>
      <c r="CA4" s="715" t="s">
        <v>1632</v>
      </c>
    </row>
    <row customHeight="1" ht="11.25">
      <c r="A5" s="296" t="s">
        <v>1633</v>
      </c>
      <c r="B5" s="930">
        <v>2003</v>
      </c>
      <c r="C5" s="930">
        <v>2025</v>
      </c>
      <c r="E5" s="931" t="s">
        <v>1634</v>
      </c>
      <c r="F5" s="931" t="s">
        <v>1635</v>
      </c>
      <c r="H5" s="931" t="s">
        <v>1636</v>
      </c>
      <c r="I5" s="931" t="s">
        <v>90</v>
      </c>
      <c r="K5" s="932" t="s">
        <v>1637</v>
      </c>
      <c r="L5" s="932">
        <f>_xlfn.IFERROR(MATCH(K5,OFFER_METHOD,0),0)</f>
        <v>0</v>
      </c>
      <c r="M5" s="932">
        <v>4</v>
      </c>
      <c r="N5" s="946" t="s">
        <v>1638</v>
      </c>
      <c r="O5" s="931" t="s">
        <v>1639</v>
      </c>
      <c r="Q5" s="935" t="s">
        <v>1640</v>
      </c>
      <c r="R5" s="936" t="s">
        <v>1641</v>
      </c>
      <c r="T5" s="931" t="s">
        <v>1642</v>
      </c>
      <c r="U5" s="932" t="s">
        <v>1643</v>
      </c>
      <c r="V5" s="938">
        <v>4</v>
      </c>
      <c r="W5" s="939"/>
      <c r="X5" s="939" t="s">
        <v>246</v>
      </c>
      <c r="Y5" s="930" t="s">
        <v>1644</v>
      </c>
      <c r="Z5" s="217">
        <v>1</v>
      </c>
      <c r="AF5" s="931" t="s">
        <v>1645</v>
      </c>
      <c r="AH5" s="931" t="s">
        <v>1646</v>
      </c>
      <c r="AK5" s="931" t="s">
        <v>1647</v>
      </c>
      <c r="AM5" s="931" t="s">
        <v>1648</v>
      </c>
      <c r="AP5" s="715" t="s">
        <v>246</v>
      </c>
      <c r="AQ5" s="942" t="s">
        <v>246</v>
      </c>
      <c r="AU5" s="943" t="s">
        <v>1649</v>
      </c>
      <c r="AW5" s="943" t="s">
        <v>1650</v>
      </c>
      <c r="AX5" s="943" t="s">
        <v>1650</v>
      </c>
      <c r="AZ5" s="943" t="s">
        <v>1651</v>
      </c>
      <c r="BB5" s="943" t="s">
        <v>1652</v>
      </c>
      <c r="BC5" s="943" t="s">
        <v>1653</v>
      </c>
      <c r="BE5" s="943">
        <v>2001</v>
      </c>
      <c r="BF5" s="943" t="s">
        <v>1181</v>
      </c>
      <c r="BH5" s="944" t="s">
        <v>1165</v>
      </c>
      <c r="BJ5" s="944" t="s">
        <v>1165</v>
      </c>
      <c r="BL5" s="944" t="s">
        <v>1165</v>
      </c>
      <c r="BN5" s="944" t="s">
        <v>1654</v>
      </c>
      <c r="BQ5" s="943">
        <v>4213775</v>
      </c>
      <c r="BR5" s="944" t="s">
        <v>1551</v>
      </c>
      <c r="BT5" s="943">
        <v>64236871</v>
      </c>
      <c r="BU5" s="944" t="s">
        <v>307</v>
      </c>
      <c r="BW5" s="943">
        <v>4213767</v>
      </c>
      <c r="BX5" s="944" t="s">
        <v>1655</v>
      </c>
      <c r="BZ5" s="943">
        <v>64237509</v>
      </c>
      <c r="CA5" s="947" t="s">
        <v>1656</v>
      </c>
    </row>
    <row customHeight="1" ht="11.25">
      <c r="A6" s="296" t="s">
        <v>1657</v>
      </c>
      <c r="B6" s="930">
        <v>2004</v>
      </c>
      <c r="C6" s="930">
        <v>2026</v>
      </c>
      <c r="E6" s="931" t="s">
        <v>1658</v>
      </c>
      <c r="H6" s="931" t="s">
        <v>1659</v>
      </c>
      <c r="I6" s="931" t="s">
        <v>109</v>
      </c>
      <c r="J6" s="923" t="s">
        <v>1660</v>
      </c>
      <c r="L6" s="932">
        <f>SUM(kind_of_control_method_filter)</f>
        <v>0</v>
      </c>
      <c r="N6" s="946" t="s">
        <v>1661</v>
      </c>
      <c r="O6" s="931" t="s">
        <v>1662</v>
      </c>
      <c r="R6" s="936" t="s">
        <v>1546</v>
      </c>
      <c r="T6" s="931" t="s">
        <v>1663</v>
      </c>
      <c r="U6" s="932" t="s">
        <v>1645</v>
      </c>
      <c r="V6" s="938">
        <v>5</v>
      </c>
      <c r="W6" s="939"/>
      <c r="X6" s="930" t="s">
        <v>252</v>
      </c>
      <c r="Y6" s="930" t="s">
        <v>1664</v>
      </c>
      <c r="AH6" s="931" t="s">
        <v>1665</v>
      </c>
      <c r="AK6" s="931" t="s">
        <v>1666</v>
      </c>
      <c r="AM6" s="931" t="s">
        <v>1667</v>
      </c>
      <c r="AP6" s="715" t="s">
        <v>252</v>
      </c>
      <c r="AQ6" s="942" t="s">
        <v>252</v>
      </c>
      <c r="AU6" s="943" t="s">
        <v>1668</v>
      </c>
      <c r="AW6" s="943" t="s">
        <v>1669</v>
      </c>
      <c r="AX6" s="943" t="s">
        <v>1669</v>
      </c>
      <c r="BB6" s="943" t="s">
        <v>1670</v>
      </c>
      <c r="BC6" s="943" t="s">
        <v>1653</v>
      </c>
      <c r="BE6" s="943">
        <v>2002</v>
      </c>
      <c r="BF6" s="943" t="s">
        <v>1211</v>
      </c>
      <c r="BH6" s="944" t="s">
        <v>1671</v>
      </c>
      <c r="BJ6" s="944" t="s">
        <v>1672</v>
      </c>
      <c r="BL6" s="944" t="s">
        <v>1672</v>
      </c>
      <c r="BN6" s="944" t="s">
        <v>1673</v>
      </c>
      <c r="BQ6" s="943">
        <v>4213784</v>
      </c>
      <c r="BR6" s="947" t="s">
        <v>1585</v>
      </c>
      <c r="BT6" s="943">
        <v>64236872</v>
      </c>
      <c r="BU6" s="944" t="s">
        <v>312</v>
      </c>
      <c r="BW6" s="943">
        <v>4213768</v>
      </c>
      <c r="BX6" s="944" t="s">
        <v>332</v>
      </c>
      <c r="BZ6" s="943">
        <v>64237510</v>
      </c>
      <c r="CA6" s="944" t="s">
        <v>1674</v>
      </c>
    </row>
    <row customHeight="1" ht="11.25">
      <c r="A7" s="296" t="s">
        <v>1675</v>
      </c>
      <c r="B7" s="930">
        <v>2005</v>
      </c>
      <c r="E7" s="931" t="s">
        <v>1676</v>
      </c>
      <c r="H7" s="931" t="s">
        <v>1677</v>
      </c>
      <c r="I7" s="931" t="s">
        <v>91</v>
      </c>
      <c r="J7" s="931" t="s">
        <v>1678</v>
      </c>
      <c r="N7" s="948" t="s">
        <v>1679</v>
      </c>
      <c r="O7" s="931" t="s">
        <v>1680</v>
      </c>
      <c r="U7" s="932" t="s">
        <v>19</v>
      </c>
      <c r="V7" s="949" t="s">
        <v>91</v>
      </c>
      <c r="W7" s="939"/>
      <c r="X7" s="930" t="s">
        <v>258</v>
      </c>
      <c r="Y7" s="930" t="s">
        <v>1644</v>
      </c>
      <c r="AH7" s="931" t="s">
        <v>1681</v>
      </c>
      <c r="AK7" s="931" t="s">
        <v>1682</v>
      </c>
      <c r="AM7" s="931" t="s">
        <v>1683</v>
      </c>
      <c r="AP7" s="715" t="s">
        <v>258</v>
      </c>
      <c r="AQ7" s="942" t="s">
        <v>258</v>
      </c>
      <c r="AU7" s="943" t="s">
        <v>1684</v>
      </c>
      <c r="AW7" s="943" t="s">
        <v>1685</v>
      </c>
      <c r="AX7" s="943" t="s">
        <v>1685</v>
      </c>
      <c r="AZ7" s="923" t="s">
        <v>1686</v>
      </c>
      <c r="BB7" s="943" t="s">
        <v>1687</v>
      </c>
      <c r="BC7" s="943" t="s">
        <v>1653</v>
      </c>
      <c r="BE7" s="943">
        <v>2003</v>
      </c>
      <c r="BF7" s="943" t="s">
        <v>1688</v>
      </c>
      <c r="BH7" s="944" t="s">
        <v>1689</v>
      </c>
      <c r="BJ7" s="944" t="s">
        <v>1671</v>
      </c>
      <c r="BL7" s="944" t="s">
        <v>1671</v>
      </c>
      <c r="BN7" s="944" t="s">
        <v>1690</v>
      </c>
      <c r="BQ7" s="943">
        <v>4213781</v>
      </c>
      <c r="BR7" s="944" t="s">
        <v>1578</v>
      </c>
      <c r="BT7" s="943">
        <v>64236873</v>
      </c>
      <c r="BU7" s="944" t="s">
        <v>317</v>
      </c>
      <c r="BW7" s="943">
        <v>4213769</v>
      </c>
      <c r="BX7" s="944" t="s">
        <v>1691</v>
      </c>
      <c r="BZ7" s="943">
        <v>64237511</v>
      </c>
      <c r="CA7" s="944" t="s">
        <v>347</v>
      </c>
    </row>
    <row customHeight="1" ht="11.25">
      <c r="A8" s="296" t="s">
        <v>1692</v>
      </c>
      <c r="B8" s="930">
        <v>2006</v>
      </c>
      <c r="E8" s="931" t="s">
        <v>1693</v>
      </c>
      <c r="H8" s="931" t="s">
        <v>1694</v>
      </c>
      <c r="I8" s="931" t="s">
        <v>92</v>
      </c>
      <c r="J8" s="931" t="s">
        <v>1695</v>
      </c>
      <c r="N8" s="950" t="s">
        <v>1696</v>
      </c>
      <c r="O8" s="931" t="s">
        <v>1697</v>
      </c>
      <c r="V8" s="949" t="s">
        <v>92</v>
      </c>
      <c r="W8" s="939"/>
      <c r="X8" s="930" t="s">
        <v>264</v>
      </c>
      <c r="Y8" s="930" t="s">
        <v>1644</v>
      </c>
      <c r="AK8" s="931" t="s">
        <v>1698</v>
      </c>
      <c r="AP8" s="715" t="s">
        <v>264</v>
      </c>
      <c r="AQ8" s="942" t="s">
        <v>264</v>
      </c>
      <c r="AU8" s="943" t="s">
        <v>1699</v>
      </c>
      <c r="AW8" s="943" t="s">
        <v>1700</v>
      </c>
      <c r="AX8" s="943" t="s">
        <v>1700</v>
      </c>
      <c r="AZ8" s="943" t="s">
        <v>1701</v>
      </c>
      <c r="BB8" s="943" t="s">
        <v>1702</v>
      </c>
      <c r="BC8" s="943" t="s">
        <v>1653</v>
      </c>
      <c r="BE8" s="943">
        <v>2004</v>
      </c>
      <c r="BF8" s="943" t="s">
        <v>1703</v>
      </c>
      <c r="BH8" s="944" t="s">
        <v>1704</v>
      </c>
      <c r="BJ8" s="944" t="s">
        <v>1705</v>
      </c>
      <c r="BL8" s="944" t="s">
        <v>1705</v>
      </c>
      <c r="BN8" s="944" t="s">
        <v>1706</v>
      </c>
      <c r="BQ8" s="943">
        <v>4213776</v>
      </c>
      <c r="BR8" s="944" t="s">
        <v>246</v>
      </c>
      <c r="BT8" s="943">
        <v>64236874</v>
      </c>
      <c r="BU8" s="947" t="s">
        <v>1707</v>
      </c>
      <c r="BW8" s="943">
        <v>4213770</v>
      </c>
      <c r="BX8" s="947" t="s">
        <v>1708</v>
      </c>
      <c r="BZ8" s="943">
        <v>64237512</v>
      </c>
      <c r="CA8" s="944" t="s">
        <v>342</v>
      </c>
    </row>
    <row customHeight="1" ht="11.25">
      <c r="A9" s="296" t="s">
        <v>1709</v>
      </c>
      <c r="B9" s="930">
        <v>2007</v>
      </c>
      <c r="E9" s="931" t="s">
        <v>1710</v>
      </c>
      <c r="G9" s="923" t="s">
        <v>1711</v>
      </c>
      <c r="H9" s="923" t="s">
        <v>1712</v>
      </c>
      <c r="I9" s="931" t="s">
        <v>118</v>
      </c>
      <c r="O9" s="931" t="s">
        <v>1713</v>
      </c>
      <c r="V9" s="949" t="s">
        <v>118</v>
      </c>
      <c r="W9" s="939"/>
      <c r="X9" s="930" t="s">
        <v>270</v>
      </c>
      <c r="Y9" s="930" t="s">
        <v>1552</v>
      </c>
      <c r="Z9" s="217">
        <v>1</v>
      </c>
      <c r="AK9" s="931" t="s">
        <v>1714</v>
      </c>
      <c r="AP9" s="715" t="s">
        <v>1715</v>
      </c>
      <c r="AQ9" s="942" t="s">
        <v>1715</v>
      </c>
      <c r="AW9" s="943" t="s">
        <v>1716</v>
      </c>
      <c r="AX9" s="943" t="s">
        <v>1716</v>
      </c>
      <c r="AZ9" s="943" t="s">
        <v>1717</v>
      </c>
      <c r="BB9" s="943" t="s">
        <v>1718</v>
      </c>
      <c r="BC9" s="943" t="s">
        <v>1653</v>
      </c>
      <c r="BE9" s="943">
        <v>2005</v>
      </c>
      <c r="BF9" s="943" t="s">
        <v>1719</v>
      </c>
      <c r="BH9" s="944" t="s">
        <v>1157</v>
      </c>
      <c r="BJ9" s="944" t="s">
        <v>1720</v>
      </c>
      <c r="BL9" s="944" t="s">
        <v>1720</v>
      </c>
      <c r="BN9" s="944" t="s">
        <v>1721</v>
      </c>
      <c r="BQ9" s="943">
        <v>4213777</v>
      </c>
      <c r="BR9" s="944" t="s">
        <v>252</v>
      </c>
      <c r="BT9" s="943">
        <v>64236875</v>
      </c>
      <c r="BU9" s="944" t="s">
        <v>322</v>
      </c>
    </row>
    <row customHeight="1" ht="11.25">
      <c r="A10" s="296" t="s">
        <v>1722</v>
      </c>
      <c r="B10" s="930">
        <v>2008</v>
      </c>
      <c r="E10" s="931" t="s">
        <v>1723</v>
      </c>
      <c r="G10" s="931" t="s">
        <v>1724</v>
      </c>
      <c r="H10" s="931" t="s">
        <v>1725</v>
      </c>
      <c r="I10" s="931" t="s">
        <v>112</v>
      </c>
      <c r="J10" s="923" t="s">
        <v>1726</v>
      </c>
      <c r="K10" s="923" t="s">
        <v>1727</v>
      </c>
      <c r="O10" s="931" t="s">
        <v>1728</v>
      </c>
      <c r="V10" s="951" t="s">
        <v>112</v>
      </c>
      <c r="W10" s="952"/>
      <c r="X10" s="952" t="s">
        <v>1729</v>
      </c>
      <c r="Y10" s="953" t="s">
        <v>1730</v>
      </c>
      <c r="AP10" s="715" t="s">
        <v>1729</v>
      </c>
      <c r="AQ10" s="942" t="s">
        <v>1729</v>
      </c>
      <c r="AW10" s="943" t="s">
        <v>1731</v>
      </c>
      <c r="AX10" s="943" t="s">
        <v>1731</v>
      </c>
      <c r="AZ10" s="943" t="s">
        <v>1441</v>
      </c>
      <c r="BB10" s="943" t="s">
        <v>1732</v>
      </c>
      <c r="BC10" s="943" t="s">
        <v>1653</v>
      </c>
      <c r="BE10" s="943">
        <v>2006</v>
      </c>
      <c r="BF10" s="943" t="s">
        <v>1733</v>
      </c>
      <c r="BH10" s="944" t="s">
        <v>1734</v>
      </c>
      <c r="BJ10" s="944" t="s">
        <v>1156</v>
      </c>
      <c r="BL10" s="944" t="s">
        <v>1156</v>
      </c>
      <c r="BN10" s="944" t="s">
        <v>1735</v>
      </c>
      <c r="BQ10" s="943">
        <v>4213778</v>
      </c>
      <c r="BR10" s="944" t="s">
        <v>258</v>
      </c>
      <c r="BT10" s="943">
        <v>64236876</v>
      </c>
      <c r="BU10" s="944" t="s">
        <v>302</v>
      </c>
    </row>
    <row customHeight="1" ht="11.25">
      <c r="A11" s="296" t="s">
        <v>1736</v>
      </c>
      <c r="B11" s="930">
        <v>2009</v>
      </c>
      <c r="E11" s="931" t="s">
        <v>1737</v>
      </c>
      <c r="G11" s="931" t="s">
        <v>1738</v>
      </c>
      <c r="H11" s="931" t="s">
        <v>1739</v>
      </c>
      <c r="I11" s="931" t="s">
        <v>115</v>
      </c>
      <c r="J11" s="931" t="s">
        <v>1740</v>
      </c>
      <c r="K11" s="954" t="s">
        <v>1741</v>
      </c>
      <c r="O11" s="931" t="s">
        <v>1104</v>
      </c>
      <c r="V11" s="949" t="s">
        <v>115</v>
      </c>
      <c r="W11" s="955"/>
      <c r="X11" s="939" t="s">
        <v>1715</v>
      </c>
      <c r="Y11" s="930" t="s">
        <v>1742</v>
      </c>
      <c r="AP11" s="715" t="s">
        <v>270</v>
      </c>
      <c r="AQ11" s="956" t="s">
        <v>270</v>
      </c>
      <c r="AW11" s="943" t="s">
        <v>1743</v>
      </c>
      <c r="AX11" s="943" t="s">
        <v>1743</v>
      </c>
      <c r="AZ11" s="943" t="s">
        <v>1744</v>
      </c>
      <c r="BB11" s="943" t="s">
        <v>1745</v>
      </c>
      <c r="BC11" s="943" t="s">
        <v>1653</v>
      </c>
      <c r="BE11" s="943">
        <v>2007</v>
      </c>
      <c r="BF11" s="943" t="s">
        <v>1746</v>
      </c>
      <c r="BH11" s="944" t="s">
        <v>1747</v>
      </c>
      <c r="BJ11" s="944" t="s">
        <v>1157</v>
      </c>
      <c r="BL11" s="944" t="s">
        <v>1157</v>
      </c>
      <c r="BN11" s="944" t="s">
        <v>1748</v>
      </c>
      <c r="BQ11" s="943">
        <v>4213780</v>
      </c>
      <c r="BR11" s="944" t="s">
        <v>264</v>
      </c>
    </row>
    <row customHeight="1" ht="11.25">
      <c r="A12" s="296" t="s">
        <v>1749</v>
      </c>
      <c r="B12" s="930">
        <v>2010</v>
      </c>
      <c r="E12" s="931" t="s">
        <v>1750</v>
      </c>
      <c r="G12" s="931" t="s">
        <v>1739</v>
      </c>
      <c r="I12" s="931" t="s">
        <v>128</v>
      </c>
      <c r="J12" s="931" t="s">
        <v>1751</v>
      </c>
      <c r="K12" s="954" t="s">
        <v>1752</v>
      </c>
      <c r="O12" s="931" t="s">
        <v>1546</v>
      </c>
      <c r="V12" s="949" t="s">
        <v>128</v>
      </c>
      <c r="W12" s="956"/>
      <c r="X12" s="939" t="s">
        <v>1753</v>
      </c>
      <c r="Y12" s="930" t="s">
        <v>1552</v>
      </c>
      <c r="AW12" s="943" t="s">
        <v>115</v>
      </c>
      <c r="AX12" s="943" t="s">
        <v>115</v>
      </c>
      <c r="AZ12" s="943" t="s">
        <v>1754</v>
      </c>
      <c r="BB12" s="943" t="s">
        <v>1755</v>
      </c>
      <c r="BC12" s="943" t="s">
        <v>1653</v>
      </c>
      <c r="BE12" s="943">
        <v>2008</v>
      </c>
      <c r="BF12" s="943" t="s">
        <v>1756</v>
      </c>
      <c r="BH12" s="944" t="s">
        <v>1757</v>
      </c>
      <c r="BJ12" s="944" t="s">
        <v>1166</v>
      </c>
      <c r="BL12" s="944" t="s">
        <v>1166</v>
      </c>
      <c r="BN12" s="944" t="s">
        <v>1758</v>
      </c>
      <c r="BQ12" s="943">
        <v>4213779</v>
      </c>
      <c r="BR12" s="944" t="s">
        <v>1715</v>
      </c>
    </row>
    <row customHeight="1" ht="11.25">
      <c r="A13" s="296" t="s">
        <v>1759</v>
      </c>
      <c r="B13" s="930">
        <v>2011</v>
      </c>
      <c r="E13" s="931" t="s">
        <v>1760</v>
      </c>
      <c r="I13" s="931" t="s">
        <v>132</v>
      </c>
      <c r="K13" s="954" t="s">
        <v>1714</v>
      </c>
      <c r="V13" s="949" t="s">
        <v>132</v>
      </c>
      <c r="W13" s="956"/>
      <c r="X13" s="956"/>
      <c r="Y13" s="956"/>
      <c r="AW13" s="943" t="s">
        <v>128</v>
      </c>
      <c r="AX13" s="943" t="s">
        <v>128</v>
      </c>
      <c r="BB13" s="943" t="s">
        <v>1761</v>
      </c>
      <c r="BC13" s="943" t="s">
        <v>1762</v>
      </c>
      <c r="BE13" s="943">
        <v>2009</v>
      </c>
      <c r="BF13" s="943" t="s">
        <v>1232</v>
      </c>
      <c r="BH13" s="944" t="s">
        <v>1763</v>
      </c>
      <c r="BJ13" s="944" t="s">
        <v>1747</v>
      </c>
      <c r="BL13" s="944" t="s">
        <v>1747</v>
      </c>
      <c r="BN13" s="944" t="s">
        <v>1329</v>
      </c>
      <c r="BQ13" s="943">
        <v>4213783</v>
      </c>
      <c r="BR13" s="944" t="s">
        <v>1729</v>
      </c>
    </row>
    <row customHeight="1" ht="11.25">
      <c r="A14" s="296" t="s">
        <v>1764</v>
      </c>
      <c r="B14" s="930">
        <v>2012</v>
      </c>
      <c r="I14" s="931" t="s">
        <v>119</v>
      </c>
      <c r="J14" s="923" t="s">
        <v>1765</v>
      </c>
      <c r="N14" s="923" t="s">
        <v>1766</v>
      </c>
      <c r="V14" s="938">
        <v>13</v>
      </c>
      <c r="W14" s="939"/>
      <c r="X14" s="939" t="s">
        <v>1585</v>
      </c>
      <c r="Y14" s="930" t="s">
        <v>1552</v>
      </c>
      <c r="AW14" s="943" t="s">
        <v>132</v>
      </c>
      <c r="AX14" s="943" t="s">
        <v>132</v>
      </c>
      <c r="AZ14" s="923" t="s">
        <v>1767</v>
      </c>
      <c r="BB14" s="943" t="s">
        <v>1768</v>
      </c>
      <c r="BC14" s="943" t="s">
        <v>1762</v>
      </c>
      <c r="BE14" s="943">
        <v>2010</v>
      </c>
      <c r="BF14" s="943" t="s">
        <v>1220</v>
      </c>
      <c r="BH14" s="944" t="s">
        <v>1690</v>
      </c>
      <c r="BJ14" s="957" t="s">
        <v>1769</v>
      </c>
      <c r="BL14" s="957" t="s">
        <v>1769</v>
      </c>
      <c r="BN14" s="944" t="s">
        <v>1309</v>
      </c>
      <c r="BQ14" s="943">
        <v>4213782</v>
      </c>
      <c r="BR14" s="944" t="s">
        <v>270</v>
      </c>
    </row>
    <row customHeight="1" ht="19.5">
      <c r="A15" s="296" t="s">
        <v>1770</v>
      </c>
      <c r="B15" s="930">
        <v>2013</v>
      </c>
      <c r="E15" s="958" t="s">
        <v>1771</v>
      </c>
      <c r="G15" s="923" t="s">
        <v>1772</v>
      </c>
      <c r="H15" s="923" t="s">
        <v>1773</v>
      </c>
      <c r="I15" s="932" t="s">
        <v>122</v>
      </c>
      <c r="J15" s="956" t="s">
        <v>677</v>
      </c>
      <c r="N15" s="959" t="s">
        <v>1774</v>
      </c>
      <c r="AW15" s="943" t="s">
        <v>119</v>
      </c>
      <c r="AX15" s="943" t="s">
        <v>119</v>
      </c>
      <c r="AZ15" s="943" t="s">
        <v>1701</v>
      </c>
      <c r="BB15" s="943" t="s">
        <v>1775</v>
      </c>
      <c r="BC15" s="943" t="s">
        <v>1762</v>
      </c>
      <c r="BE15" s="943">
        <v>2011</v>
      </c>
      <c r="BF15" s="943" t="s">
        <v>1149</v>
      </c>
      <c r="BH15" s="944" t="s">
        <v>1706</v>
      </c>
      <c r="BJ15" s="957" t="s">
        <v>1335</v>
      </c>
      <c r="BL15" s="957" t="s">
        <v>1335</v>
      </c>
      <c r="BN15" s="944" t="s">
        <v>1776</v>
      </c>
    </row>
    <row customHeight="1" ht="21">
      <c r="A16" s="960" t="s">
        <v>1777</v>
      </c>
      <c r="B16" s="930">
        <v>2014</v>
      </c>
      <c r="E16" s="961" t="s">
        <v>1778</v>
      </c>
      <c r="G16" s="931" t="s">
        <v>1779</v>
      </c>
      <c r="H16" s="931" t="s">
        <v>1780</v>
      </c>
      <c r="I16" s="932" t="s">
        <v>125</v>
      </c>
      <c r="J16" s="956" t="s">
        <v>634</v>
      </c>
      <c r="N16" s="959" t="s">
        <v>1781</v>
      </c>
      <c r="AW16" s="943" t="s">
        <v>122</v>
      </c>
      <c r="AX16" s="943" t="s">
        <v>122</v>
      </c>
      <c r="AZ16" s="943" t="s">
        <v>1717</v>
      </c>
      <c r="BB16" s="943" t="s">
        <v>1782</v>
      </c>
      <c r="BC16" s="943" t="s">
        <v>1762</v>
      </c>
      <c r="BE16" s="943">
        <v>2012</v>
      </c>
      <c r="BH16" s="944" t="s">
        <v>1721</v>
      </c>
      <c r="BJ16" s="957" t="s">
        <v>1783</v>
      </c>
      <c r="BL16" s="957" t="s">
        <v>1783</v>
      </c>
      <c r="BN16" s="944" t="s">
        <v>1784</v>
      </c>
    </row>
    <row customHeight="1" ht="21">
      <c r="A17" s="296" t="s">
        <v>1785</v>
      </c>
      <c r="B17" s="930">
        <v>2015</v>
      </c>
      <c r="G17" s="931" t="s">
        <v>1739</v>
      </c>
      <c r="H17" s="931" t="s">
        <v>1739</v>
      </c>
      <c r="I17" s="931" t="s">
        <v>129</v>
      </c>
      <c r="N17" s="959" t="s">
        <v>1786</v>
      </c>
      <c r="AW17" s="943" t="s">
        <v>125</v>
      </c>
      <c r="AX17" s="943" t="s">
        <v>125</v>
      </c>
      <c r="AZ17" s="943" t="s">
        <v>66</v>
      </c>
      <c r="BB17" s="943" t="s">
        <v>1787</v>
      </c>
      <c r="BC17" s="943" t="s">
        <v>1653</v>
      </c>
      <c r="BE17" s="943">
        <v>2013</v>
      </c>
      <c r="BH17" s="944" t="s">
        <v>1735</v>
      </c>
      <c r="BJ17" s="957" t="s">
        <v>1788</v>
      </c>
      <c r="BL17" s="957" t="s">
        <v>1788</v>
      </c>
      <c r="BN17" s="944" t="s">
        <v>1789</v>
      </c>
      <c r="BR17" s="923" t="s">
        <v>1596</v>
      </c>
      <c r="BU17" s="923" t="s">
        <v>1790</v>
      </c>
      <c r="BX17" s="923" t="s">
        <v>1791</v>
      </c>
      <c r="CA17" s="923" t="s">
        <v>1792</v>
      </c>
      <c r="CD17" s="923" t="s">
        <v>1793</v>
      </c>
    </row>
    <row customHeight="1" ht="21">
      <c r="A18" s="296" t="s">
        <v>1794</v>
      </c>
      <c r="B18" s="930">
        <v>2016</v>
      </c>
      <c r="E18" s="962" t="s">
        <v>1795</v>
      </c>
      <c r="I18" s="931" t="s">
        <v>133</v>
      </c>
      <c r="N18" s="959" t="s">
        <v>1796</v>
      </c>
      <c r="AW18" s="943" t="s">
        <v>129</v>
      </c>
      <c r="AX18" s="943" t="s">
        <v>129</v>
      </c>
      <c r="BB18" s="943" t="s">
        <v>1797</v>
      </c>
      <c r="BC18" s="943" t="s">
        <v>1653</v>
      </c>
      <c r="BE18" s="943">
        <v>2014</v>
      </c>
      <c r="BH18" s="944" t="s">
        <v>1748</v>
      </c>
      <c r="BJ18" s="957" t="s">
        <v>1798</v>
      </c>
      <c r="BL18" s="957" t="s">
        <v>1798</v>
      </c>
      <c r="BN18" s="944" t="s">
        <v>1799</v>
      </c>
      <c r="BQ18" s="945" t="s">
        <v>1625</v>
      </c>
      <c r="BR18" s="715" t="s">
        <v>1626</v>
      </c>
      <c r="BT18" s="945" t="s">
        <v>1800</v>
      </c>
      <c r="BU18" s="715" t="s">
        <v>1801</v>
      </c>
      <c r="BW18" s="945" t="s">
        <v>1802</v>
      </c>
      <c r="BX18" s="715" t="s">
        <v>1803</v>
      </c>
      <c r="BZ18" s="945" t="s">
        <v>1804</v>
      </c>
      <c r="CA18" s="715" t="s">
        <v>1805</v>
      </c>
      <c r="CC18" s="945" t="s">
        <v>1806</v>
      </c>
      <c r="CD18" s="715" t="s">
        <v>1807</v>
      </c>
    </row>
    <row customHeight="1" ht="21">
      <c r="A19" s="960" t="s">
        <v>1808</v>
      </c>
      <c r="B19" s="930">
        <v>2017</v>
      </c>
      <c r="E19" s="296" t="s">
        <v>245</v>
      </c>
      <c r="I19" s="931" t="s">
        <v>151</v>
      </c>
      <c r="N19" s="959" t="s">
        <v>1809</v>
      </c>
      <c r="AW19" s="943" t="s">
        <v>133</v>
      </c>
      <c r="AX19" s="943" t="s">
        <v>133</v>
      </c>
      <c r="AZ19" s="923" t="s">
        <v>1810</v>
      </c>
      <c r="BB19" s="943" t="s">
        <v>1811</v>
      </c>
      <c r="BC19" s="943" t="s">
        <v>1653</v>
      </c>
      <c r="BE19" s="943">
        <v>2015</v>
      </c>
      <c r="BH19" s="944" t="s">
        <v>1812</v>
      </c>
      <c r="BJ19" s="957" t="s">
        <v>1813</v>
      </c>
      <c r="BL19" s="957" t="s">
        <v>1813</v>
      </c>
      <c r="BQ19" s="943">
        <v>4190064</v>
      </c>
      <c r="BR19" s="944" t="s">
        <v>1814</v>
      </c>
      <c r="BT19" s="943">
        <v>4189671</v>
      </c>
      <c r="BU19" s="944" t="s">
        <v>1815</v>
      </c>
      <c r="BW19" s="943">
        <v>4189706</v>
      </c>
      <c r="BX19" s="944" t="s">
        <v>1816</v>
      </c>
      <c r="BZ19" s="943">
        <v>4189714</v>
      </c>
      <c r="CA19" s="944" t="s">
        <v>1817</v>
      </c>
      <c r="CC19" s="943">
        <v>4189708</v>
      </c>
      <c r="CD19" s="944" t="s">
        <v>1818</v>
      </c>
    </row>
    <row customHeight="1" ht="21">
      <c r="A20" s="296" t="s">
        <v>1819</v>
      </c>
      <c r="B20" s="930">
        <v>2018</v>
      </c>
      <c r="E20" s="296" t="s">
        <v>1585</v>
      </c>
      <c r="I20" s="931" t="s">
        <v>136</v>
      </c>
      <c r="N20" s="959" t="s">
        <v>1820</v>
      </c>
      <c r="AW20" s="943" t="s">
        <v>151</v>
      </c>
      <c r="AX20" s="943" t="s">
        <v>151</v>
      </c>
      <c r="AZ20" s="943" t="s">
        <v>1821</v>
      </c>
      <c r="BB20" s="943" t="s">
        <v>1822</v>
      </c>
      <c r="BC20" s="943" t="s">
        <v>1762</v>
      </c>
      <c r="BE20" s="943">
        <v>2016</v>
      </c>
      <c r="BH20" s="944" t="s">
        <v>1758</v>
      </c>
      <c r="BJ20" s="944" t="s">
        <v>1690</v>
      </c>
      <c r="BL20" s="944" t="s">
        <v>1690</v>
      </c>
      <c r="BQ20" s="943">
        <v>4190065</v>
      </c>
      <c r="BR20" s="944" t="s">
        <v>1823</v>
      </c>
      <c r="BT20" s="943">
        <v>4189672</v>
      </c>
      <c r="BU20" s="944" t="s">
        <v>1824</v>
      </c>
      <c r="BW20" s="943">
        <v>4189705</v>
      </c>
      <c r="BX20" s="944" t="s">
        <v>1825</v>
      </c>
      <c r="BZ20" s="943">
        <v>4189713</v>
      </c>
      <c r="CA20" s="944" t="s">
        <v>1825</v>
      </c>
      <c r="CC20" s="943">
        <v>4189709</v>
      </c>
      <c r="CD20" s="944" t="s">
        <v>1826</v>
      </c>
    </row>
    <row customHeight="1" ht="21">
      <c r="A21" s="296" t="s">
        <v>1827</v>
      </c>
      <c r="B21" s="930">
        <v>2019</v>
      </c>
      <c r="I21" s="931" t="s">
        <v>158</v>
      </c>
      <c r="N21" s="959" t="s">
        <v>1828</v>
      </c>
      <c r="AW21" s="943" t="s">
        <v>136</v>
      </c>
      <c r="AX21" s="943" t="s">
        <v>136</v>
      </c>
      <c r="AZ21" s="943" t="s">
        <v>1829</v>
      </c>
      <c r="BB21" s="943" t="s">
        <v>1830</v>
      </c>
      <c r="BC21" s="943" t="s">
        <v>1653</v>
      </c>
      <c r="BE21" s="943">
        <v>2017</v>
      </c>
      <c r="BH21" s="944" t="s">
        <v>1329</v>
      </c>
      <c r="BJ21" s="944" t="s">
        <v>1706</v>
      </c>
      <c r="BL21" s="944" t="s">
        <v>1706</v>
      </c>
      <c r="BQ21" s="943">
        <v>4190066</v>
      </c>
      <c r="BR21" s="944" t="s">
        <v>1831</v>
      </c>
      <c r="BT21" s="943">
        <v>4189673</v>
      </c>
      <c r="BU21" s="944" t="s">
        <v>1832</v>
      </c>
      <c r="BW21" s="943">
        <v>4189707</v>
      </c>
      <c r="BX21" s="944" t="s">
        <v>1833</v>
      </c>
      <c r="BZ21" s="943">
        <v>4189712</v>
      </c>
      <c r="CA21" s="944" t="s">
        <v>1834</v>
      </c>
      <c r="CC21" s="943">
        <v>4189710</v>
      </c>
      <c r="CD21" s="944" t="s">
        <v>1835</v>
      </c>
    </row>
    <row customHeight="1" ht="21">
      <c r="A22" s="296" t="s">
        <v>1836</v>
      </c>
      <c r="B22" s="930">
        <v>2020</v>
      </c>
      <c r="N22" s="959" t="s">
        <v>1837</v>
      </c>
      <c r="AW22" s="943" t="s">
        <v>158</v>
      </c>
      <c r="AX22" s="943" t="s">
        <v>158</v>
      </c>
      <c r="AZ22" s="943" t="s">
        <v>1838</v>
      </c>
      <c r="BB22" s="943" t="s">
        <v>1839</v>
      </c>
      <c r="BC22" s="943" t="s">
        <v>1653</v>
      </c>
      <c r="BE22" s="943">
        <v>2018</v>
      </c>
      <c r="BH22" s="944" t="s">
        <v>1309</v>
      </c>
      <c r="BJ22" s="944" t="s">
        <v>1721</v>
      </c>
      <c r="BL22" s="944" t="s">
        <v>1721</v>
      </c>
      <c r="BQ22" s="943">
        <v>4190067</v>
      </c>
      <c r="BR22" s="944" t="s">
        <v>1840</v>
      </c>
      <c r="BT22" s="943">
        <v>4189674</v>
      </c>
      <c r="BU22" s="944" t="s">
        <v>1841</v>
      </c>
      <c r="CC22" s="943">
        <v>4189711</v>
      </c>
      <c r="CD22" s="944" t="s">
        <v>371</v>
      </c>
    </row>
    <row customHeight="1" ht="21">
      <c r="A23" s="296" t="s">
        <v>1842</v>
      </c>
      <c r="B23" s="930">
        <v>2021</v>
      </c>
      <c r="AW23" s="943" t="s">
        <v>139</v>
      </c>
      <c r="AX23" s="943" t="s">
        <v>139</v>
      </c>
      <c r="AZ23" s="943" t="s">
        <v>1843</v>
      </c>
      <c r="BB23" s="943" t="s">
        <v>1844</v>
      </c>
      <c r="BC23" s="943" t="s">
        <v>1563</v>
      </c>
      <c r="BE23" s="943">
        <v>2019</v>
      </c>
      <c r="BH23" s="944" t="s">
        <v>1776</v>
      </c>
      <c r="BJ23" s="944" t="s">
        <v>1735</v>
      </c>
      <c r="BL23" s="944" t="s">
        <v>1735</v>
      </c>
      <c r="BQ23" s="943">
        <v>4190068</v>
      </c>
      <c r="BR23" s="944" t="s">
        <v>1845</v>
      </c>
      <c r="BT23" s="943">
        <v>4189675</v>
      </c>
      <c r="BU23" s="944" t="s">
        <v>1846</v>
      </c>
      <c r="CC23" s="943">
        <v>5110778</v>
      </c>
      <c r="CD23" s="944" t="s">
        <v>1847</v>
      </c>
    </row>
    <row customHeight="1" ht="21">
      <c r="A24" s="296" t="s">
        <v>1848</v>
      </c>
      <c r="B24" s="930">
        <v>2022</v>
      </c>
      <c r="AW24" s="943" t="s">
        <v>165</v>
      </c>
      <c r="AX24" s="943" t="s">
        <v>165</v>
      </c>
      <c r="AZ24" s="943" t="s">
        <v>1849</v>
      </c>
      <c r="BB24" s="943" t="s">
        <v>1850</v>
      </c>
      <c r="BC24" s="943" t="s">
        <v>1851</v>
      </c>
      <c r="BE24" s="943">
        <v>2020</v>
      </c>
      <c r="BH24" s="944" t="s">
        <v>1784</v>
      </c>
      <c r="BJ24" s="944" t="s">
        <v>1748</v>
      </c>
      <c r="BL24" s="944" t="s">
        <v>1748</v>
      </c>
      <c r="BQ24" s="943">
        <v>4190069</v>
      </c>
      <c r="BR24" s="944" t="s">
        <v>1852</v>
      </c>
      <c r="BT24" s="943">
        <v>4189676</v>
      </c>
      <c r="BU24" s="944" t="s">
        <v>1853</v>
      </c>
      <c r="CC24" s="943">
        <v>25575374</v>
      </c>
      <c r="CD24" s="944" t="s">
        <v>1854</v>
      </c>
    </row>
    <row customHeight="1" ht="11.25">
      <c r="A25" s="296" t="s">
        <v>1855</v>
      </c>
      <c r="B25" s="930">
        <v>2023</v>
      </c>
      <c r="AW25" s="943" t="s">
        <v>142</v>
      </c>
      <c r="AX25" s="943" t="s">
        <v>142</v>
      </c>
      <c r="AZ25" s="943" t="s">
        <v>1856</v>
      </c>
      <c r="BB25" s="943" t="s">
        <v>1857</v>
      </c>
      <c r="BC25" s="943" t="s">
        <v>1851</v>
      </c>
      <c r="BE25" s="943">
        <v>2021</v>
      </c>
      <c r="BH25" s="944" t="s">
        <v>1789</v>
      </c>
      <c r="BJ25" s="944" t="s">
        <v>1812</v>
      </c>
      <c r="BL25" s="944" t="s">
        <v>1812</v>
      </c>
      <c r="BQ25" s="943">
        <v>4190070</v>
      </c>
      <c r="BR25" s="944" t="s">
        <v>1858</v>
      </c>
      <c r="BT25" s="943">
        <v>4189677</v>
      </c>
      <c r="BU25" s="944" t="s">
        <v>1859</v>
      </c>
    </row>
    <row customHeight="1" ht="11.25">
      <c r="A26" s="296" t="s">
        <v>1860</v>
      </c>
      <c r="B26" s="930">
        <v>2024</v>
      </c>
      <c r="J26" s="963" t="s">
        <v>1861</v>
      </c>
      <c r="AX26" s="943" t="s">
        <v>145</v>
      </c>
      <c r="AZ26" s="943" t="s">
        <v>1104</v>
      </c>
      <c r="BB26" s="943" t="s">
        <v>1862</v>
      </c>
      <c r="BC26" s="943" t="s">
        <v>1851</v>
      </c>
      <c r="BE26" s="943">
        <v>2022</v>
      </c>
      <c r="BH26" s="944" t="s">
        <v>1799</v>
      </c>
      <c r="BJ26" s="944" t="s">
        <v>1758</v>
      </c>
      <c r="BL26" s="944" t="s">
        <v>1758</v>
      </c>
      <c r="BQ26" s="943">
        <v>4190071</v>
      </c>
      <c r="BR26" s="944" t="s">
        <v>1863</v>
      </c>
    </row>
    <row customHeight="1" ht="11.25">
      <c r="A27" s="296" t="s">
        <v>1864</v>
      </c>
      <c r="B27" s="930">
        <v>2025</v>
      </c>
      <c r="J27" s="821" t="s">
        <v>102</v>
      </c>
      <c r="AX27" s="943" t="s">
        <v>175</v>
      </c>
      <c r="BB27" s="943" t="s">
        <v>1865</v>
      </c>
      <c r="BC27" s="943" t="s">
        <v>1851</v>
      </c>
      <c r="BE27" s="943">
        <v>2023</v>
      </c>
      <c r="BH27" s="0" t="s">
        <v>22</v>
      </c>
      <c r="BJ27" s="944" t="s">
        <v>1329</v>
      </c>
      <c r="BL27" s="944" t="s">
        <v>1329</v>
      </c>
      <c r="BN27" s="0" t="s">
        <v>22</v>
      </c>
      <c r="BQ27" s="943">
        <v>4190072</v>
      </c>
      <c r="BR27" s="944" t="s">
        <v>1866</v>
      </c>
    </row>
    <row customHeight="1" ht="11.25">
      <c r="A28" s="296" t="s">
        <v>1867</v>
      </c>
      <c r="E28" s="964"/>
      <c r="F28" s="964"/>
      <c r="H28" s="250" t="s">
        <v>1868</v>
      </c>
      <c r="AX28" s="943" t="s">
        <v>148</v>
      </c>
      <c r="AZ28" s="923" t="s">
        <v>1869</v>
      </c>
      <c r="BB28" s="943" t="s">
        <v>1870</v>
      </c>
      <c r="BC28" s="943" t="s">
        <v>1871</v>
      </c>
      <c r="BE28" s="943">
        <v>2024</v>
      </c>
      <c r="BH28" s="0" t="s">
        <v>22</v>
      </c>
      <c r="BJ28" s="944" t="s">
        <v>1309</v>
      </c>
      <c r="BL28" s="944" t="s">
        <v>1309</v>
      </c>
      <c r="BN28" s="0" t="s">
        <v>22</v>
      </c>
      <c r="BQ28" s="943">
        <v>4190073</v>
      </c>
      <c r="BR28" s="944" t="s">
        <v>1872</v>
      </c>
    </row>
    <row customHeight="1" ht="11.25">
      <c r="A29" s="296" t="s">
        <v>1873</v>
      </c>
      <c r="D29" s="965" t="s">
        <v>1874</v>
      </c>
      <c r="E29" s="966" t="str">
        <f>IF(TEMPLATE_GROUP="","",INDEX(StartDateList,MATCH(TEMPLATE_GROUP,CodeTemplateList,0),1))</f>
        <v>01.01.2024</v>
      </c>
      <c r="F29" s="966" t="str">
        <f>IF(TEMPLATE_GROUP="","",INDEX(EndDateList,MATCH(TEMPLATE_GROUP,CodeTemplateList,0),1))</f>
        <v>31.12.2024</v>
      </c>
      <c r="H29" s="967" t="s">
        <v>1875</v>
      </c>
      <c r="AX29" s="943" t="s">
        <v>1876</v>
      </c>
      <c r="AZ29" s="943" t="s">
        <v>1547</v>
      </c>
      <c r="BB29" s="943" t="s">
        <v>1104</v>
      </c>
      <c r="BE29" s="943">
        <v>2025</v>
      </c>
      <c r="BJ29" s="944" t="s">
        <v>1776</v>
      </c>
      <c r="BL29" s="944" t="s">
        <v>1776</v>
      </c>
    </row>
    <row customHeight="1" ht="11.25">
      <c r="A30" s="296" t="s">
        <v>1877</v>
      </c>
      <c r="AX30" s="943" t="s">
        <v>1878</v>
      </c>
      <c r="AZ30" s="943" t="s">
        <v>1574</v>
      </c>
      <c r="BE30" s="943">
        <v>2026</v>
      </c>
      <c r="BJ30" s="944" t="s">
        <v>1879</v>
      </c>
      <c r="BL30" s="944" t="s">
        <v>1879</v>
      </c>
    </row>
    <row customHeight="1" ht="12.75">
      <c r="A31" s="296" t="s">
        <v>1880</v>
      </c>
      <c r="E31" s="964"/>
      <c r="F31" s="964"/>
      <c r="H31" s="968"/>
      <c r="AX31" s="943" t="s">
        <v>152</v>
      </c>
      <c r="AZ31" s="943" t="s">
        <v>1881</v>
      </c>
      <c r="BE31" s="943">
        <v>2027</v>
      </c>
      <c r="BJ31" s="944" t="s">
        <v>1882</v>
      </c>
      <c r="BL31" s="944" t="s">
        <v>1882</v>
      </c>
    </row>
    <row customHeight="1" ht="11.25">
      <c r="A32" s="296" t="s">
        <v>1883</v>
      </c>
      <c r="D32" s="965" t="s">
        <v>1884</v>
      </c>
      <c r="E32" s="966" t="str">
        <f>IF(TEMPLATE_GROUP="","",INDEX(StartDateList,MATCH(TEMPLATE_GROUP,CodeTemplateList,0),1))</f>
        <v>01.01.2024</v>
      </c>
      <c r="F32" s="966" t="str">
        <f>IF(TEMPLATE_GROUP="","",INDEX(EndDateList,MATCH(TEMPLATE_GROUP,CodeTemplateList,0),1))</f>
        <v>31.12.2024</v>
      </c>
      <c r="H32" s="969" t="s">
        <v>1885</v>
      </c>
      <c r="O32" s="296" t="s">
        <v>1544</v>
      </c>
      <c r="AX32" s="943" t="s">
        <v>1886</v>
      </c>
      <c r="AZ32" s="943" t="s">
        <v>1641</v>
      </c>
      <c r="BE32" s="943">
        <v>2028</v>
      </c>
      <c r="BJ32" s="944" t="s">
        <v>1784</v>
      </c>
      <c r="BL32" s="944" t="s">
        <v>1784</v>
      </c>
    </row>
    <row customHeight="1" ht="11.25">
      <c r="A33" s="296" t="s">
        <v>1887</v>
      </c>
      <c r="O33" s="296" t="s">
        <v>1572</v>
      </c>
      <c r="AX33" s="943" t="s">
        <v>155</v>
      </c>
      <c r="AZ33" s="943" t="s">
        <v>1546</v>
      </c>
      <c r="BE33" s="943">
        <v>2029</v>
      </c>
      <c r="BJ33" s="944" t="s">
        <v>1789</v>
      </c>
      <c r="BL33" s="944" t="s">
        <v>1789</v>
      </c>
    </row>
    <row customHeight="1" ht="11.25">
      <c r="A34" s="296" t="s">
        <v>1888</v>
      </c>
      <c r="O34" s="296" t="s">
        <v>1607</v>
      </c>
      <c r="AX34" s="943" t="s">
        <v>1889</v>
      </c>
      <c r="BE34" s="943">
        <v>2030</v>
      </c>
      <c r="BJ34" s="944" t="s">
        <v>1799</v>
      </c>
      <c r="BL34" s="944" t="s">
        <v>1799</v>
      </c>
    </row>
    <row customHeight="1" ht="11.25">
      <c r="A35" s="296" t="s">
        <v>1890</v>
      </c>
      <c r="O35" s="296" t="s">
        <v>1639</v>
      </c>
      <c r="AX35" s="943" t="s">
        <v>159</v>
      </c>
      <c r="AZ35" s="923" t="s">
        <v>1891</v>
      </c>
      <c r="BE35" s="943">
        <v>2031</v>
      </c>
      <c r="BL35" s="944" t="s">
        <v>1892</v>
      </c>
    </row>
    <row customHeight="1" ht="11.25">
      <c r="A36" s="960" t="s">
        <v>1893</v>
      </c>
      <c r="D36" s="970" t="s">
        <v>1894</v>
      </c>
      <c r="E36" s="971" t="s">
        <v>1021</v>
      </c>
      <c r="F36" s="942" t="str">
        <f>INDEX(E37:E41,MATCH(TEMPLATE_SPHERE,F37:F41,0))</f>
        <v>водоотведения</v>
      </c>
      <c r="G36" s="942" t="str">
        <f>INDEX(G37:G41,MATCH(TEMPLATE_SPHERE,F37:F41,0))</f>
        <v>водоотведение</v>
      </c>
      <c r="O36" s="296" t="s">
        <v>1662</v>
      </c>
      <c r="AX36" s="943" t="s">
        <v>162</v>
      </c>
      <c r="AZ36" s="943" t="s">
        <v>1546</v>
      </c>
      <c r="BE36" s="943">
        <v>2032</v>
      </c>
      <c r="BL36" s="944" t="s">
        <v>1229</v>
      </c>
    </row>
    <row customHeight="1" ht="11.25">
      <c r="A37" s="296" t="s">
        <v>1895</v>
      </c>
      <c r="E37" s="972" t="s">
        <v>1896</v>
      </c>
      <c r="F37" s="973" t="s">
        <v>922</v>
      </c>
      <c r="G37" s="972" t="s">
        <v>1897</v>
      </c>
      <c r="O37" s="296" t="s">
        <v>1680</v>
      </c>
      <c r="AX37" s="943" t="s">
        <v>1898</v>
      </c>
      <c r="AZ37" s="943" t="s">
        <v>1573</v>
      </c>
      <c r="BE37" s="943">
        <v>2033</v>
      </c>
    </row>
    <row customHeight="1" ht="11.25">
      <c r="A38" s="296" t="s">
        <v>1899</v>
      </c>
      <c r="E38" s="972" t="s">
        <v>1900</v>
      </c>
      <c r="F38" s="974" t="s">
        <v>968</v>
      </c>
      <c r="G38" s="972" t="s">
        <v>1901</v>
      </c>
      <c r="O38" s="296" t="s">
        <v>1697</v>
      </c>
      <c r="AX38" s="943" t="s">
        <v>166</v>
      </c>
      <c r="AZ38" s="943" t="s">
        <v>1608</v>
      </c>
      <c r="BE38" s="943">
        <v>2034</v>
      </c>
      <c r="BH38" s="923" t="s">
        <v>1902</v>
      </c>
      <c r="BJ38" s="923" t="s">
        <v>1903</v>
      </c>
      <c r="BL38" s="923" t="s">
        <v>1904</v>
      </c>
      <c r="BN38" s="923" t="s">
        <v>1905</v>
      </c>
    </row>
    <row customHeight="1" ht="11.25">
      <c r="A39" s="296" t="s">
        <v>1906</v>
      </c>
      <c r="E39" s="972" t="s">
        <v>1907</v>
      </c>
      <c r="F39" s="974" t="s">
        <v>1021</v>
      </c>
      <c r="G39" s="972" t="s">
        <v>1908</v>
      </c>
      <c r="O39" s="296" t="s">
        <v>1713</v>
      </c>
      <c r="AX39" s="943" t="s">
        <v>169</v>
      </c>
      <c r="AZ39" s="943" t="s">
        <v>1640</v>
      </c>
      <c r="BE39" s="943">
        <v>2035</v>
      </c>
      <c r="BH39" s="944" t="s">
        <v>1909</v>
      </c>
      <c r="BJ39" s="957" t="s">
        <v>1909</v>
      </c>
      <c r="BL39" s="957" t="s">
        <v>1909</v>
      </c>
      <c r="BN39" s="944" t="s">
        <v>1910</v>
      </c>
    </row>
    <row customHeight="1" ht="11.25">
      <c r="A40" s="296" t="s">
        <v>1911</v>
      </c>
      <c r="E40" s="972" t="s">
        <v>1912</v>
      </c>
      <c r="F40" s="974" t="s">
        <v>1008</v>
      </c>
      <c r="G40" s="972" t="s">
        <v>1913</v>
      </c>
      <c r="O40" s="296" t="s">
        <v>1728</v>
      </c>
      <c r="AX40" s="943" t="s">
        <v>1914</v>
      </c>
      <c r="BE40" s="943">
        <v>2036</v>
      </c>
      <c r="BH40" s="944" t="s">
        <v>1915</v>
      </c>
      <c r="BJ40" s="957" t="s">
        <v>1353</v>
      </c>
      <c r="BL40" s="957" t="s">
        <v>1353</v>
      </c>
      <c r="BN40" s="944" t="s">
        <v>1387</v>
      </c>
    </row>
    <row customHeight="1" ht="11.25">
      <c r="A41" s="296" t="s">
        <v>1916</v>
      </c>
      <c r="E41" s="972" t="s">
        <v>1917</v>
      </c>
      <c r="F41" s="974" t="s">
        <v>1918</v>
      </c>
      <c r="G41" s="972" t="s">
        <v>1917</v>
      </c>
      <c r="O41" s="296" t="s">
        <v>1104</v>
      </c>
      <c r="AX41" s="943" t="s">
        <v>172</v>
      </c>
      <c r="AZ41" s="923" t="s">
        <v>1919</v>
      </c>
      <c r="BE41" s="943">
        <v>2037</v>
      </c>
      <c r="BH41" s="944" t="s">
        <v>1920</v>
      </c>
      <c r="BJ41" s="957" t="s">
        <v>1349</v>
      </c>
      <c r="BL41" s="957" t="s">
        <v>1349</v>
      </c>
      <c r="BN41" s="944" t="s">
        <v>1374</v>
      </c>
    </row>
    <row customHeight="1" ht="11.25">
      <c r="A42" s="296" t="s">
        <v>1921</v>
      </c>
      <c r="AX42" s="943" t="s">
        <v>1922</v>
      </c>
      <c r="AZ42" s="943" t="s">
        <v>1544</v>
      </c>
      <c r="BE42" s="943">
        <v>2038</v>
      </c>
      <c r="BH42" s="944" t="s">
        <v>1371</v>
      </c>
      <c r="BJ42" s="957" t="s">
        <v>1351</v>
      </c>
      <c r="BL42" s="957" t="s">
        <v>1351</v>
      </c>
      <c r="BN42" s="944" t="s">
        <v>1923</v>
      </c>
    </row>
    <row customHeight="1" ht="11.25">
      <c r="A43" s="296" t="s">
        <v>1924</v>
      </c>
      <c r="AX43" s="943" t="s">
        <v>176</v>
      </c>
      <c r="AZ43" s="943" t="s">
        <v>1572</v>
      </c>
      <c r="BE43" s="943">
        <v>2039</v>
      </c>
      <c r="BH43" s="944" t="s">
        <v>1925</v>
      </c>
      <c r="BJ43" s="957" t="s">
        <v>1920</v>
      </c>
      <c r="BL43" s="957" t="s">
        <v>1920</v>
      </c>
      <c r="BN43" s="944" t="s">
        <v>1926</v>
      </c>
    </row>
    <row customHeight="1" ht="11.25">
      <c r="A44" s="296" t="s">
        <v>1927</v>
      </c>
      <c r="G44" s="786">
        <f>YEAR(TODAY())</f>
        <v>2025</v>
      </c>
      <c r="I44" s="975" t="s">
        <v>1928</v>
      </c>
      <c r="J44" s="956" t="s">
        <v>1929</v>
      </c>
      <c r="K44" s="956" t="s">
        <v>1930</v>
      </c>
      <c r="AX44" s="943" t="s">
        <v>1931</v>
      </c>
      <c r="AZ44" s="943" t="s">
        <v>1607</v>
      </c>
      <c r="BE44" s="943">
        <v>2040</v>
      </c>
      <c r="BH44" s="944" t="s">
        <v>1932</v>
      </c>
      <c r="BJ44" s="957" t="s">
        <v>1371</v>
      </c>
      <c r="BL44" s="957" t="s">
        <v>1371</v>
      </c>
      <c r="BN44" s="944" t="s">
        <v>1933</v>
      </c>
    </row>
    <row customHeight="1" ht="11.25">
      <c r="A45" s="296" t="s">
        <v>1934</v>
      </c>
      <c r="D45" s="970" t="s">
        <v>1935</v>
      </c>
      <c r="E45" s="971" t="s">
        <v>1936</v>
      </c>
      <c r="F45" s="924" t="s">
        <v>1937</v>
      </c>
      <c r="G45" s="976" t="s">
        <v>1938</v>
      </c>
      <c r="H45" s="975" t="s">
        <v>1939</v>
      </c>
      <c r="I45" s="977">
        <f>INDEX(PeriodIsEmptyList,MATCH(TEMPLATE_GROUP,CodeTemplateList,0),1)</f>
        <v>0</v>
      </c>
      <c r="J45" s="97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97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943" t="s">
        <v>179</v>
      </c>
      <c r="AZ45" s="943" t="s">
        <v>1639</v>
      </c>
      <c r="BE45" s="943">
        <v>2041</v>
      </c>
      <c r="BH45" s="944" t="s">
        <v>1940</v>
      </c>
      <c r="BJ45" s="957" t="s">
        <v>1365</v>
      </c>
      <c r="BL45" s="957" t="s">
        <v>1365</v>
      </c>
      <c r="BN45" s="944" t="s">
        <v>1941</v>
      </c>
    </row>
    <row customHeight="1" ht="11.25">
      <c r="A46" s="296" t="s">
        <v>1942</v>
      </c>
      <c r="E46" s="972" t="s">
        <v>27</v>
      </c>
      <c r="F46" s="973" t="s">
        <v>1943</v>
      </c>
      <c r="G46" s="979" t="str">
        <f>_xlfn.IFERROR(IF(TITLE_DATE_FIL="","01.01."&amp;CURRENT_YEAR,"01.01."&amp;YEAR(TITLE_DATE_FIL)),"01.01."&amp;CURRENT_YEAR)</f>
        <v>01.01.2025</v>
      </c>
      <c r="H46" s="979" t="str">
        <f>_xlfn.IFERROR(IF(TITLE_DATE_FIL="","31.12."&amp;CURRENT_YEAR,"31.12."&amp;YEAR(TITLE_DATE_FIL)),"31.12."&amp;CURRENT_YEAR)</f>
        <v>31.12.2025</v>
      </c>
      <c r="I46" s="980">
        <f>IF(TITLE_DATE_FIL="",TRUE,FALSE)</f>
        <v>1</v>
      </c>
      <c r="J46" s="981" t="str">
        <f>"Общая информация о регулируемой организации ("&amp;TEMPLATE_SPHERE_RUS&amp;")"</f>
        <v>Общая информация о регулируемой организации (водоотведения)</v>
      </c>
      <c r="AX46" s="943" t="s">
        <v>1944</v>
      </c>
      <c r="AZ46" s="943" t="s">
        <v>1662</v>
      </c>
      <c r="BE46" s="943">
        <v>2042</v>
      </c>
      <c r="BH46" s="944" t="s">
        <v>1374</v>
      </c>
      <c r="BJ46" s="957" t="s">
        <v>1355</v>
      </c>
      <c r="BL46" s="957" t="s">
        <v>1355</v>
      </c>
      <c r="BN46" s="944" t="s">
        <v>1945</v>
      </c>
    </row>
    <row customHeight="1" ht="11.25">
      <c r="A47" s="296" t="s">
        <v>1946</v>
      </c>
      <c r="E47" s="972" t="s">
        <v>33</v>
      </c>
      <c r="F47" s="974" t="s">
        <v>1947</v>
      </c>
      <c r="G47" s="979" t="str">
        <f>_xlfn.IFERROR(IF(f_year="","01.01."&amp;CURRENT_YEAR,IF(LEN(f_quart)=0,"01.01."&amp;f_year,IF(f_quart="I квартал","01.01."&amp;f_year,IF(f_quart="II квартал","01.04."&amp;f_year,(IF(f_quart="III квартал","01.07."&amp;f_year,"01.10."&amp;f_year)))))),"01.01."&amp;CURRENT_YEAR)</f>
        <v>01.01.2024</v>
      </c>
      <c r="H47" s="979" t="str">
        <f>_xlfn.IFERROR(IF(f_year="","31.12."&amp;CURRENT_YEAR,IF(LEN(f_quart)=0,"31.12."&amp;f_year,IF(f_quart="I квартал","31.03."&amp;f_year,IF(f_quart="II квартал","30.06."&amp;f_year,(IF(f_quart="III квартал","30.09."&amp;f_year,"31.12."&amp;f_year)))))),"31.12."&amp;CURRENT_YEAR)</f>
        <v>31.12.2024</v>
      </c>
      <c r="I47" s="982">
        <f>IF(OR(f_year="",f_quart=""),TRUE,FALSE)</f>
        <v>1</v>
      </c>
      <c r="J47" s="98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AX47" s="943" t="s">
        <v>1948</v>
      </c>
      <c r="AZ47" s="943" t="s">
        <v>1680</v>
      </c>
      <c r="BE47" s="943">
        <v>2043</v>
      </c>
      <c r="BH47" s="944" t="s">
        <v>1923</v>
      </c>
      <c r="BJ47" s="957" t="s">
        <v>1357</v>
      </c>
      <c r="BL47" s="957" t="s">
        <v>1357</v>
      </c>
      <c r="BN47" s="944" t="s">
        <v>1949</v>
      </c>
    </row>
    <row customHeight="1" ht="11.25">
      <c r="A48" s="296" t="s">
        <v>1950</v>
      </c>
      <c r="E48" s="972" t="s">
        <v>1951</v>
      </c>
      <c r="F48" s="974" t="s">
        <v>1936</v>
      </c>
      <c r="G48" s="979" t="str">
        <f>_xlfn.IFERROR(IF(f_year="","01.01."&amp;CURRENT_YEAR,"01.01."&amp;f_year),"01.01."&amp;CURRENT_YEAR)</f>
        <v>01.01.2024</v>
      </c>
      <c r="H48" s="979" t="str">
        <f>_xlfn.IFERROR(IF(f_year="","31.12."&amp;CURRENT_YEAR,"31.12."&amp;f_year),"31.12."&amp;CURRENT_YEAR)</f>
        <v>31.12.2024</v>
      </c>
      <c r="I48" s="980">
        <f>IF(f_year="",TRUE,FALSE)</f>
        <v>0</v>
      </c>
      <c r="J48" s="981" t="s">
        <v>1952</v>
      </c>
      <c r="AX48" s="943" t="s">
        <v>1953</v>
      </c>
      <c r="AZ48" s="943" t="s">
        <v>1697</v>
      </c>
      <c r="BE48" s="943">
        <v>2044</v>
      </c>
      <c r="BH48" s="944" t="s">
        <v>1926</v>
      </c>
      <c r="BJ48" s="957" t="s">
        <v>1359</v>
      </c>
      <c r="BL48" s="957" t="s">
        <v>1359</v>
      </c>
      <c r="BN48" s="944" t="s">
        <v>1954</v>
      </c>
    </row>
    <row customHeight="1" ht="11.25">
      <c r="A49" s="296" t="s">
        <v>1955</v>
      </c>
      <c r="E49" s="972" t="s">
        <v>1956</v>
      </c>
      <c r="F49" s="974" t="s">
        <v>1957</v>
      </c>
      <c r="G49" s="979" t="str">
        <f>_xlfn.IFERROR(IF(f_year="","01.01."&amp;CURRENT_YEAR,"01.01."&amp;f_year),"01.01."&amp;CURRENT_YEAR)</f>
        <v>01.01.2024</v>
      </c>
      <c r="H49" s="979" t="str">
        <f>_xlfn.IFERROR(IF(f_year="","31.12."&amp;CURRENT_YEAR,"31.12."&amp;f_year),"31.12."&amp;CURRENT_YEAR)</f>
        <v>31.12.2024</v>
      </c>
      <c r="I49" s="980">
        <f>IF(f_year="",TRUE,FALSE)</f>
        <v>0</v>
      </c>
      <c r="J49" s="98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AX49" s="943" t="s">
        <v>1958</v>
      </c>
      <c r="AZ49" s="943" t="s">
        <v>1713</v>
      </c>
      <c r="BE49" s="943">
        <v>2045</v>
      </c>
      <c r="BH49" s="944" t="s">
        <v>1375</v>
      </c>
      <c r="BJ49" s="957" t="s">
        <v>1361</v>
      </c>
      <c r="BL49" s="957" t="s">
        <v>1361</v>
      </c>
    </row>
    <row customHeight="1" ht="11.25">
      <c r="A50" s="296" t="s">
        <v>1959</v>
      </c>
      <c r="E50" s="972" t="s">
        <v>1960</v>
      </c>
      <c r="F50" s="974" t="s">
        <v>1345</v>
      </c>
      <c r="G50" s="979" t="str">
        <f>_xlfn.IFERROR(IF(f_year="","01.01."&amp;CURRENT_YEAR,"01.01."&amp;f_year),"01.01."&amp;CURRENT_YEAR)</f>
        <v>01.01.2024</v>
      </c>
      <c r="H50" s="979" t="str">
        <f>_xlfn.IFERROR(IF(f_year="","31.12."&amp;CURRENT_YEAR,"31.12."&amp;f_year),"31.12."&amp;CURRENT_YEAR)</f>
        <v>31.12.2024</v>
      </c>
      <c r="I50" s="980">
        <f>IF(f_year="",TRUE,FALSE)</f>
        <v>0</v>
      </c>
      <c r="J50" s="98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AX50" s="943" t="s">
        <v>1961</v>
      </c>
      <c r="AZ50" s="943" t="s">
        <v>1728</v>
      </c>
      <c r="BE50" s="943">
        <v>2046</v>
      </c>
      <c r="BH50" s="944" t="s">
        <v>1933</v>
      </c>
      <c r="BJ50" s="957" t="s">
        <v>1363</v>
      </c>
      <c r="BL50" s="957" t="s">
        <v>1363</v>
      </c>
    </row>
    <row customHeight="1" ht="11.25">
      <c r="A51" s="296" t="s">
        <v>1962</v>
      </c>
      <c r="E51" s="972" t="s">
        <v>1963</v>
      </c>
      <c r="F51" s="974" t="s">
        <v>1964</v>
      </c>
      <c r="G51" s="979" t="str">
        <f>_xlfn.IFERROR(IF(TITLE_PERIOD_START="","01.01."&amp;CURRENT_YEAR,"01.01."&amp;YEAR(TITLE_PERIOD_START)),"01.01."&amp;CURRENT_YEAR)</f>
        <v>01.01.2025</v>
      </c>
      <c r="H51" s="979" t="str">
        <f>_xlfn.IFERROR(IF(TITLE_PERIOD_END="","31.12."&amp;CURRENT_YEAR,"31.12."&amp;YEAR(TITLE_PERIOD_END)),"31.12."&amp;CURRENT_YEAR)</f>
        <v>31.12.2025</v>
      </c>
      <c r="I51" s="982">
        <f>IF(OR(TITLE_PERIOD_START="",TITLE_PERIOD_END=""),TRUE,FALSE)</f>
        <v>1</v>
      </c>
      <c r="J51" s="98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AX51" s="943" t="s">
        <v>1965</v>
      </c>
      <c r="AZ51" s="943" t="s">
        <v>1104</v>
      </c>
      <c r="BE51" s="943">
        <v>2047</v>
      </c>
      <c r="BH51" s="944" t="s">
        <v>1941</v>
      </c>
      <c r="BJ51" s="957" t="s">
        <v>1966</v>
      </c>
      <c r="BL51" s="957" t="s">
        <v>1966</v>
      </c>
    </row>
    <row customHeight="1" ht="11.25">
      <c r="A52" s="296" t="s">
        <v>1967</v>
      </c>
      <c r="E52" s="972" t="s">
        <v>1968</v>
      </c>
      <c r="F52" s="974" t="s">
        <v>1969</v>
      </c>
      <c r="G52" s="979" t="str">
        <f>_xlfn.IFERROR(IF(TITLE_PERIOD_START="","01.01."&amp;CURRENT_YEAR,"01.01."&amp;YEAR(TITLE_PERIOD_START)),"01.01."&amp;CURRENT_YEAR)</f>
        <v>01.01.2025</v>
      </c>
      <c r="H52" s="979" t="str">
        <f>_xlfn.IFERROR(IF(TITLE_PERIOD_END="","31.12."&amp;CURRENT_YEAR,"31.12."&amp;YEAR(TITLE_PERIOD_END)),"31.12."&amp;CURRENT_YEAR)</f>
        <v>31.12.2025</v>
      </c>
      <c r="I52" s="982">
        <f>IF(OR(TITLE_PERIOD_START="",TITLE_PERIOD_END=""),TRUE,FALSE)</f>
        <v>1</v>
      </c>
      <c r="J52" s="981" t="str">
        <f>"Показатели, подлежащие раскрытию в сфере "&amp;TEMPLATE_SPHERE_RUS&amp;" (цены и тарифы)"</f>
        <v>Показатели, подлежащие раскрытию в сфере водоотведения (цены и тарифы)</v>
      </c>
      <c r="AX52" s="943" t="s">
        <v>1970</v>
      </c>
      <c r="AZ52" s="943" t="s">
        <v>1546</v>
      </c>
      <c r="BE52" s="943">
        <v>2048</v>
      </c>
      <c r="BH52" s="944" t="s">
        <v>1945</v>
      </c>
      <c r="BJ52" s="957" t="s">
        <v>1374</v>
      </c>
      <c r="BL52" s="957" t="s">
        <v>1374</v>
      </c>
    </row>
    <row customHeight="1" ht="11.25">
      <c r="A53" s="296" t="s">
        <v>1971</v>
      </c>
      <c r="E53" s="972" t="s">
        <v>1972</v>
      </c>
      <c r="F53" s="974" t="s">
        <v>1972</v>
      </c>
      <c r="G53" s="979" t="str">
        <f>_xlfn.IFERROR(IF(f_year="","01.01."&amp;CURRENT_YEAR,"01.01."&amp;f_year),"01.01."&amp;CURRENT_YEAR)</f>
        <v>01.01.2024</v>
      </c>
      <c r="H53" s="979" t="str">
        <f>_xlfn.IFERROR(IF(f_year="","31.12."&amp;CURRENT_YEAR,"31.12."&amp;f_year),"31.12."&amp;CURRENT_YEAR)</f>
        <v>31.12.2024</v>
      </c>
      <c r="I53" s="980">
        <f>IF(AND(f_year="",TITLE_DATE_FIL=""),TRUE,FALSE)</f>
        <v>0</v>
      </c>
      <c r="J53" s="981" t="s">
        <v>1973</v>
      </c>
      <c r="AX53" s="943" t="s">
        <v>1974</v>
      </c>
      <c r="BE53" s="943">
        <v>2049</v>
      </c>
      <c r="BH53" s="944" t="s">
        <v>1949</v>
      </c>
      <c r="BJ53" s="957" t="s">
        <v>1923</v>
      </c>
      <c r="BL53" s="957" t="s">
        <v>1923</v>
      </c>
    </row>
    <row customHeight="1" ht="11.25">
      <c r="A54" s="296" t="s">
        <v>1975</v>
      </c>
      <c r="AX54" s="943" t="s">
        <v>1976</v>
      </c>
      <c r="AZ54" s="923" t="s">
        <v>1977</v>
      </c>
      <c r="BE54" s="943">
        <v>2050</v>
      </c>
      <c r="BH54" s="944" t="s">
        <v>1954</v>
      </c>
      <c r="BJ54" s="957" t="s">
        <v>1926</v>
      </c>
      <c r="BL54" s="957" t="s">
        <v>1926</v>
      </c>
    </row>
    <row customHeight="1" ht="11.25">
      <c r="A55" s="296" t="s">
        <v>1978</v>
      </c>
      <c r="AX55" s="943" t="s">
        <v>1979</v>
      </c>
      <c r="AZ55" s="943" t="s">
        <v>1548</v>
      </c>
      <c r="BE55" s="943">
        <v>2051</v>
      </c>
      <c r="BH55" s="0" t="s">
        <v>22</v>
      </c>
      <c r="BJ55" s="957" t="s">
        <v>1375</v>
      </c>
      <c r="BL55" s="957" t="s">
        <v>1375</v>
      </c>
    </row>
    <row customHeight="1" ht="11.25">
      <c r="A56" s="296" t="s">
        <v>1980</v>
      </c>
      <c r="D56" s="983" t="s">
        <v>1981</v>
      </c>
      <c r="E56" s="956" t="s">
        <v>1974</v>
      </c>
      <c r="F56" s="296" t="s">
        <v>1982</v>
      </c>
      <c r="AX56" s="943" t="s">
        <v>1983</v>
      </c>
      <c r="AZ56" s="943" t="s">
        <v>1575</v>
      </c>
      <c r="BE56" s="943">
        <v>2052</v>
      </c>
      <c r="BH56" s="0" t="s">
        <v>22</v>
      </c>
      <c r="BJ56" s="957" t="s">
        <v>1933</v>
      </c>
      <c r="BL56" s="957" t="s">
        <v>1933</v>
      </c>
    </row>
    <row customHeight="1" ht="11.25">
      <c r="A57" s="296" t="s">
        <v>1984</v>
      </c>
      <c r="D57" s="983" t="s">
        <v>1985</v>
      </c>
      <c r="E57" s="956" t="s">
        <v>1986</v>
      </c>
      <c r="F57" s="296" t="s">
        <v>1982</v>
      </c>
      <c r="AX57" s="943" t="s">
        <v>1987</v>
      </c>
      <c r="AZ57" s="943" t="s">
        <v>1610</v>
      </c>
      <c r="BE57" s="943">
        <v>2053</v>
      </c>
      <c r="BJ57" s="957" t="s">
        <v>1941</v>
      </c>
      <c r="BL57" s="957" t="s">
        <v>1941</v>
      </c>
    </row>
    <row customHeight="1" ht="11.25">
      <c r="A58" s="296" t="s">
        <v>1988</v>
      </c>
      <c r="D58" s="983" t="s">
        <v>1989</v>
      </c>
      <c r="E58" s="956" t="s">
        <v>1974</v>
      </c>
      <c r="F58" s="296" t="s">
        <v>1982</v>
      </c>
      <c r="AX58" s="943" t="s">
        <v>1990</v>
      </c>
      <c r="BE58" s="943">
        <v>2054</v>
      </c>
      <c r="BJ58" s="957" t="s">
        <v>1945</v>
      </c>
      <c r="BL58" s="957" t="s">
        <v>1945</v>
      </c>
    </row>
    <row customHeight="1" ht="11.25">
      <c r="A59" s="296" t="s">
        <v>1991</v>
      </c>
      <c r="D59" s="983" t="s">
        <v>217</v>
      </c>
      <c r="E59" s="956" t="s">
        <v>1886</v>
      </c>
      <c r="F59" s="296" t="s">
        <v>1992</v>
      </c>
      <c r="AX59" s="943" t="s">
        <v>1993</v>
      </c>
      <c r="AZ59" s="923" t="s">
        <v>1994</v>
      </c>
      <c r="BE59" s="943">
        <v>2055</v>
      </c>
      <c r="BJ59" s="957" t="s">
        <v>1949</v>
      </c>
      <c r="BL59" s="957" t="s">
        <v>1949</v>
      </c>
    </row>
    <row customHeight="1" ht="11.25">
      <c r="A60" s="296" t="s">
        <v>1995</v>
      </c>
      <c r="D60" s="983" t="s">
        <v>1996</v>
      </c>
      <c r="E60" s="956" t="s">
        <v>1886</v>
      </c>
      <c r="F60" s="296" t="s">
        <v>1992</v>
      </c>
      <c r="AX60" s="943" t="s">
        <v>1997</v>
      </c>
      <c r="AZ60" s="943" t="s">
        <v>1549</v>
      </c>
      <c r="BE60" s="943">
        <v>2056</v>
      </c>
      <c r="BJ60" s="957" t="s">
        <v>1954</v>
      </c>
      <c r="BL60" s="957" t="s">
        <v>1954</v>
      </c>
    </row>
    <row customHeight="1" ht="11.25">
      <c r="A61" s="296" t="s">
        <v>1998</v>
      </c>
      <c r="D61" s="983" t="s">
        <v>1999</v>
      </c>
      <c r="E61" s="956" t="s">
        <v>1886</v>
      </c>
      <c r="F61" s="296" t="s">
        <v>1992</v>
      </c>
      <c r="AX61" s="943" t="s">
        <v>2000</v>
      </c>
      <c r="AZ61" s="943" t="s">
        <v>1576</v>
      </c>
      <c r="BE61" s="943">
        <v>2057</v>
      </c>
      <c r="BL61" s="957" t="s">
        <v>1367</v>
      </c>
    </row>
    <row customHeight="1" ht="11.25">
      <c r="A62" s="296" t="s">
        <v>2001</v>
      </c>
      <c r="D62" s="983" t="s">
        <v>216</v>
      </c>
      <c r="E62" s="956">
        <v>30</v>
      </c>
      <c r="F62" s="296" t="s">
        <v>1992</v>
      </c>
      <c r="AZ62" s="943" t="s">
        <v>1611</v>
      </c>
      <c r="BE62" s="943">
        <v>2058</v>
      </c>
      <c r="BL62" s="957" t="s">
        <v>1369</v>
      </c>
    </row>
    <row customHeight="1" ht="11.25">
      <c r="A63" s="296" t="s">
        <v>2002</v>
      </c>
      <c r="D63" s="983" t="s">
        <v>2003</v>
      </c>
      <c r="E63" s="956">
        <v>30</v>
      </c>
      <c r="F63" s="296" t="s">
        <v>1992</v>
      </c>
      <c r="AZ63" s="943" t="s">
        <v>1642</v>
      </c>
      <c r="BE63" s="943">
        <v>2059</v>
      </c>
    </row>
    <row customHeight="1" ht="11.25">
      <c r="A64" s="296" t="s">
        <v>2004</v>
      </c>
      <c r="D64" s="983" t="s">
        <v>2005</v>
      </c>
      <c r="E64" s="956">
        <v>30</v>
      </c>
      <c r="F64" s="296" t="s">
        <v>1992</v>
      </c>
      <c r="AZ64" s="943" t="s">
        <v>1663</v>
      </c>
      <c r="BE64" s="943">
        <v>2060</v>
      </c>
    </row>
    <row customHeight="1" ht="11.25">
      <c r="A65" s="296" t="s">
        <v>2006</v>
      </c>
      <c r="BE65" s="943">
        <v>2061</v>
      </c>
    </row>
    <row customHeight="1" ht="11.25">
      <c r="A66" s="296" t="s">
        <v>2007</v>
      </c>
      <c r="AZ66" s="923" t="s">
        <v>2008</v>
      </c>
      <c r="BE66" s="943">
        <v>2062</v>
      </c>
    </row>
    <row customHeight="1" ht="11.25">
      <c r="A67" s="296" t="s">
        <v>2009</v>
      </c>
      <c r="AZ67" s="943" t="s">
        <v>1550</v>
      </c>
      <c r="BE67" s="943">
        <v>2063</v>
      </c>
    </row>
    <row customHeight="1" ht="11.25">
      <c r="A68" s="296" t="s">
        <v>2010</v>
      </c>
      <c r="AZ68" s="943" t="s">
        <v>1577</v>
      </c>
      <c r="BE68" s="943">
        <v>2064</v>
      </c>
      <c r="BH68" s="923" t="s">
        <v>2011</v>
      </c>
      <c r="BJ68" s="923" t="s">
        <v>2012</v>
      </c>
      <c r="BL68" s="923" t="s">
        <v>2013</v>
      </c>
      <c r="BN68" s="923" t="s">
        <v>2014</v>
      </c>
    </row>
    <row customHeight="1" ht="11.25">
      <c r="A69" s="296" t="s">
        <v>2015</v>
      </c>
      <c r="AZ69" s="943" t="s">
        <v>1612</v>
      </c>
      <c r="BE69" s="943">
        <v>2065</v>
      </c>
      <c r="BH69" s="944" t="s">
        <v>2016</v>
      </c>
      <c r="BI69" s="984" t="s">
        <v>98</v>
      </c>
      <c r="BJ69" s="944" t="s">
        <v>2017</v>
      </c>
      <c r="BK69" s="984" t="s">
        <v>98</v>
      </c>
      <c r="BL69" s="944" t="s">
        <v>1161</v>
      </c>
      <c r="BM69" s="984" t="s">
        <v>98</v>
      </c>
      <c r="BN69" s="944" t="s">
        <v>2018</v>
      </c>
    </row>
    <row customHeight="1" ht="11.25">
      <c r="A70" s="296" t="s">
        <v>2019</v>
      </c>
      <c r="AZ70" s="943" t="s">
        <v>1643</v>
      </c>
      <c r="BE70" s="943">
        <v>2066</v>
      </c>
      <c r="BH70" s="944" t="s">
        <v>2020</v>
      </c>
      <c r="BJ70" s="944" t="s">
        <v>2021</v>
      </c>
      <c r="BL70" s="944" t="s">
        <v>1314</v>
      </c>
      <c r="BN70" s="944" t="s">
        <v>2022</v>
      </c>
    </row>
    <row customHeight="1" ht="11.25">
      <c r="A71" s="296" t="s">
        <v>2023</v>
      </c>
      <c r="AZ71" s="943" t="s">
        <v>1645</v>
      </c>
      <c r="BE71" s="943">
        <v>2067</v>
      </c>
      <c r="BH71" s="944" t="s">
        <v>2024</v>
      </c>
      <c r="BI71" s="984" t="s">
        <v>89</v>
      </c>
      <c r="BJ71" s="944" t="s">
        <v>2025</v>
      </c>
      <c r="BK71" s="984" t="s">
        <v>89</v>
      </c>
      <c r="BL71" s="944" t="s">
        <v>1146</v>
      </c>
      <c r="BM71" s="984" t="s">
        <v>89</v>
      </c>
      <c r="BN71" s="944" t="s">
        <v>2026</v>
      </c>
    </row>
    <row customHeight="1" ht="11.25">
      <c r="A72" s="296" t="s">
        <v>2027</v>
      </c>
      <c r="AZ72" s="943" t="s">
        <v>19</v>
      </c>
      <c r="BE72" s="943">
        <v>2068</v>
      </c>
      <c r="BH72" s="944" t="s">
        <v>1230</v>
      </c>
      <c r="BJ72" s="944" t="s">
        <v>1230</v>
      </c>
      <c r="BL72" s="944" t="s">
        <v>1230</v>
      </c>
      <c r="BN72" s="944" t="s">
        <v>2028</v>
      </c>
    </row>
    <row customHeight="1" ht="11.25">
      <c r="A73" s="296" t="s">
        <v>2029</v>
      </c>
      <c r="BE73" s="943">
        <v>2069</v>
      </c>
      <c r="BH73" s="944" t="s">
        <v>2030</v>
      </c>
      <c r="BI73" s="984" t="s">
        <v>109</v>
      </c>
      <c r="BJ73" s="944" t="s">
        <v>2031</v>
      </c>
      <c r="BK73" s="984" t="s">
        <v>109</v>
      </c>
      <c r="BL73" s="944" t="s">
        <v>2032</v>
      </c>
      <c r="BM73" s="984" t="s">
        <v>109</v>
      </c>
      <c r="BN73" s="944" t="s">
        <v>2033</v>
      </c>
    </row>
    <row customHeight="1" ht="11.25">
      <c r="A74" s="296" t="s">
        <v>2034</v>
      </c>
      <c r="BE74" s="943">
        <v>2070</v>
      </c>
      <c r="BH74" s="944" t="s">
        <v>2035</v>
      </c>
      <c r="BJ74" s="944" t="s">
        <v>2036</v>
      </c>
      <c r="BL74" s="944" t="s">
        <v>2037</v>
      </c>
      <c r="BN74" s="944" t="s">
        <v>2038</v>
      </c>
    </row>
    <row customHeight="1" ht="11.25">
      <c r="A75" s="296" t="s">
        <v>16</v>
      </c>
      <c r="AZ75" s="923" t="s">
        <v>2039</v>
      </c>
      <c r="BH75" s="944" t="s">
        <v>2040</v>
      </c>
      <c r="BJ75" s="944" t="s">
        <v>2040</v>
      </c>
      <c r="BL75" s="944" t="s">
        <v>2040</v>
      </c>
    </row>
    <row customHeight="1" ht="11.25">
      <c r="A76" s="296" t="s">
        <v>2041</v>
      </c>
      <c r="AZ76" s="943" t="s">
        <v>1559</v>
      </c>
      <c r="BH76" s="944" t="s">
        <v>2042</v>
      </c>
      <c r="BJ76" s="944" t="s">
        <v>2043</v>
      </c>
      <c r="BL76" s="944" t="s">
        <v>2044</v>
      </c>
    </row>
    <row customHeight="1" ht="11.25">
      <c r="A77" s="296" t="s">
        <v>2045</v>
      </c>
      <c r="AZ77" s="943" t="s">
        <v>1587</v>
      </c>
    </row>
    <row customHeight="1" ht="11.25">
      <c r="A78" s="296" t="s">
        <v>2046</v>
      </c>
      <c r="AZ78" s="943" t="s">
        <v>1619</v>
      </c>
    </row>
    <row customHeight="1" ht="11.25">
      <c r="A79" s="296" t="s">
        <v>2047</v>
      </c>
      <c r="AZ79" s="943" t="s">
        <v>1649</v>
      </c>
      <c r="BH79" s="923" t="s">
        <v>2048</v>
      </c>
      <c r="BJ79" s="923" t="s">
        <v>2049</v>
      </c>
      <c r="BL79" s="923" t="s">
        <v>1160</v>
      </c>
    </row>
    <row customHeight="1" ht="11.25">
      <c r="A80" s="296" t="s">
        <v>2050</v>
      </c>
      <c r="AZ80" s="943" t="s">
        <v>1668</v>
      </c>
      <c r="BH80" s="944" t="s">
        <v>2051</v>
      </c>
      <c r="BJ80" s="944" t="s">
        <v>2052</v>
      </c>
      <c r="BL80" s="944" t="s">
        <v>1162</v>
      </c>
    </row>
    <row customHeight="1" ht="11.25">
      <c r="A81" s="296" t="s">
        <v>2053</v>
      </c>
      <c r="AZ81" s="943" t="s">
        <v>1684</v>
      </c>
      <c r="BH81" s="944" t="s">
        <v>2054</v>
      </c>
      <c r="BJ81" s="944" t="s">
        <v>2055</v>
      </c>
      <c r="BL81" s="944" t="s">
        <v>1236</v>
      </c>
    </row>
    <row customHeight="1" ht="11.25">
      <c r="A82" s="296" t="s">
        <v>2056</v>
      </c>
      <c r="AZ82" s="943" t="s">
        <v>1699</v>
      </c>
      <c r="BH82" s="944" t="s">
        <v>2057</v>
      </c>
      <c r="BJ82" s="944" t="s">
        <v>2058</v>
      </c>
      <c r="BL82" s="944" t="s">
        <v>1188</v>
      </c>
    </row>
    <row customHeight="1" ht="11.25">
      <c r="A83" s="296" t="s">
        <v>2059</v>
      </c>
      <c r="BH83" s="944" t="s">
        <v>2060</v>
      </c>
      <c r="BJ83" s="944" t="s">
        <v>2061</v>
      </c>
      <c r="BL83" s="944" t="s">
        <v>1167</v>
      </c>
    </row>
    <row customHeight="1" ht="11.25">
      <c r="A84" s="296" t="s">
        <v>2062</v>
      </c>
      <c r="AZ84" s="923" t="s">
        <v>2063</v>
      </c>
    </row>
    <row customHeight="1" ht="11.25">
      <c r="A85" s="960" t="s">
        <v>2064</v>
      </c>
      <c r="AZ85" s="943" t="s">
        <v>2065</v>
      </c>
    </row>
    <row customHeight="1" ht="11.25">
      <c r="A86" s="296" t="s">
        <v>2066</v>
      </c>
      <c r="AZ86" s="943" t="s">
        <v>2067</v>
      </c>
      <c r="BH86" s="923" t="s">
        <v>2068</v>
      </c>
      <c r="BJ86" s="923" t="s">
        <v>2069</v>
      </c>
      <c r="BL86" s="923" t="s">
        <v>1145</v>
      </c>
    </row>
    <row customHeight="1" ht="11.25">
      <c r="A87" s="296" t="s">
        <v>2070</v>
      </c>
      <c r="AZ87" s="943" t="s">
        <v>2071</v>
      </c>
      <c r="BH87" s="944" t="s">
        <v>2072</v>
      </c>
      <c r="BJ87" s="944" t="s">
        <v>2073</v>
      </c>
      <c r="BL87" s="944" t="s">
        <v>1179</v>
      </c>
    </row>
    <row customHeight="1" ht="11.25">
      <c r="A88" s="296" t="s">
        <v>2074</v>
      </c>
      <c r="BH88" s="944" t="s">
        <v>2075</v>
      </c>
      <c r="BJ88" s="944" t="s">
        <v>2076</v>
      </c>
      <c r="BL88" s="944" t="s">
        <v>1147</v>
      </c>
    </row>
    <row customHeight="1" ht="11.25">
      <c r="A89" s="296" t="s">
        <v>2077</v>
      </c>
      <c r="AZ89" s="923" t="s">
        <v>2078</v>
      </c>
    </row>
    <row customHeight="1" ht="11.25">
      <c r="A90" s="296" t="s">
        <v>2079</v>
      </c>
      <c r="AZ90" s="943" t="s">
        <v>1345</v>
      </c>
    </row>
    <row customHeight="1" ht="11.25">
      <c r="A91" s="296" t="s">
        <v>2080</v>
      </c>
      <c r="AZ91" s="943" t="s">
        <v>1381</v>
      </c>
      <c r="BH91" s="923" t="s">
        <v>2081</v>
      </c>
      <c r="BJ91" s="923" t="s">
        <v>2082</v>
      </c>
      <c r="BL91" s="923" t="s">
        <v>2083</v>
      </c>
    </row>
    <row customHeight="1" ht="11.25">
      <c r="AZ92" s="943" t="s">
        <v>2084</v>
      </c>
      <c r="BH92" s="944" t="s">
        <v>2085</v>
      </c>
      <c r="BJ92" s="944" t="s">
        <v>2086</v>
      </c>
      <c r="BL92" s="944" t="s">
        <v>2087</v>
      </c>
    </row>
    <row customHeight="1" ht="11.25">
      <c r="AZ93" s="943" t="s">
        <v>2088</v>
      </c>
      <c r="BH93" s="944" t="s">
        <v>2089</v>
      </c>
      <c r="BJ93" s="944" t="s">
        <v>2090</v>
      </c>
      <c r="BL93" s="944" t="s">
        <v>2091</v>
      </c>
    </row>
    <row customHeight="1" ht="11.25">
      <c r="AZ94" s="943" t="s">
        <v>2092</v>
      </c>
    </row>
    <row r="96" customHeight="1" ht="11.25">
      <c r="AZ96" s="923" t="s">
        <v>2093</v>
      </c>
      <c r="BH96" s="923" t="s">
        <v>2094</v>
      </c>
      <c r="BJ96" s="923" t="s">
        <v>2095</v>
      </c>
      <c r="BL96" s="923" t="s">
        <v>2096</v>
      </c>
      <c r="BN96" s="923" t="s">
        <v>2097</v>
      </c>
    </row>
    <row customHeight="1" ht="11.25">
      <c r="AZ97" s="985" t="s">
        <v>2098</v>
      </c>
      <c r="BA97" s="777" t="s">
        <v>2099</v>
      </c>
      <c r="BH97" s="944" t="s">
        <v>2100</v>
      </c>
      <c r="BJ97" s="944" t="s">
        <v>2101</v>
      </c>
      <c r="BL97" s="944" t="s">
        <v>2102</v>
      </c>
      <c r="BN97" s="944" t="s">
        <v>2103</v>
      </c>
    </row>
    <row customHeight="1" ht="11.25">
      <c r="AZ98" s="985" t="s">
        <v>2104</v>
      </c>
      <c r="BA98" s="777" t="s">
        <v>2105</v>
      </c>
      <c r="BH98" s="944" t="s">
        <v>2106</v>
      </c>
      <c r="BJ98" s="944" t="s">
        <v>2107</v>
      </c>
      <c r="BL98" s="944" t="s">
        <v>2108</v>
      </c>
      <c r="BN98" s="944" t="s">
        <v>2109</v>
      </c>
    </row>
    <row customHeight="1" ht="22.5">
      <c r="AZ99" s="985" t="s">
        <v>2110</v>
      </c>
      <c r="BA99" s="77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44" t="s">
        <v>2111</v>
      </c>
      <c r="BJ99" s="944" t="s">
        <v>2112</v>
      </c>
      <c r="BL99" s="944" t="s">
        <v>2113</v>
      </c>
      <c r="BN99" s="944" t="s">
        <v>2114</v>
      </c>
    </row>
    <row customHeight="1" ht="22.5">
      <c r="AZ100" s="985" t="s">
        <v>2115</v>
      </c>
      <c r="BA100" s="77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44" t="s">
        <v>1104</v>
      </c>
      <c r="BL100" s="944" t="s">
        <v>1104</v>
      </c>
      <c r="BN100" s="944" t="s">
        <v>2116</v>
      </c>
    </row>
    <row customHeight="1" ht="22.5">
      <c r="AZ101" s="985" t="s">
        <v>2117</v>
      </c>
      <c r="BA101" s="777" t="s">
        <v>2118</v>
      </c>
      <c r="BN101" s="944" t="s">
        <v>2119</v>
      </c>
    </row>
    <row customHeight="1" ht="22.5">
      <c r="AZ102" s="985" t="s">
        <v>2120</v>
      </c>
      <c r="BA102" s="77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44" t="s">
        <v>2121</v>
      </c>
    </row>
    <row customHeight="1" ht="11.25">
      <c r="AZ103" s="985" t="s">
        <v>2122</v>
      </c>
      <c r="BA103" s="777" t="s">
        <v>2123</v>
      </c>
      <c r="BN103" s="944" t="s">
        <v>2124</v>
      </c>
    </row>
    <row customHeight="1" ht="11.25">
      <c r="BN104" s="944" t="s">
        <v>2125</v>
      </c>
    </row>
    <row customHeight="1" ht="11.25">
      <c r="AZ105" s="923" t="s">
        <v>2126</v>
      </c>
    </row>
    <row customHeight="1" ht="11.25">
      <c r="AZ106" s="943" t="s">
        <v>2127</v>
      </c>
    </row>
    <row customHeight="1" ht="11.25">
      <c r="AZ107" s="943" t="s">
        <v>2128</v>
      </c>
      <c r="BH107" s="923" t="s">
        <v>2129</v>
      </c>
      <c r="BJ107" s="923" t="s">
        <v>2130</v>
      </c>
      <c r="BL107" s="923" t="s">
        <v>2131</v>
      </c>
      <c r="BN107" s="923" t="s">
        <v>2132</v>
      </c>
    </row>
    <row customHeight="1" ht="11.25">
      <c r="AZ108" s="943" t="s">
        <v>649</v>
      </c>
      <c r="BH108" s="944" t="s">
        <v>2133</v>
      </c>
      <c r="BJ108" s="944" t="s">
        <v>2134</v>
      </c>
      <c r="BL108" s="944" t="s">
        <v>1817</v>
      </c>
      <c r="BN108" s="944" t="s">
        <v>2135</v>
      </c>
    </row>
    <row customHeight="1" ht="11.25">
      <c r="BH109" s="944" t="s">
        <v>2136</v>
      </c>
    </row>
    <row customHeight="1" ht="11.25">
      <c r="AZ110" s="923" t="s">
        <v>2137</v>
      </c>
      <c r="BH110" s="944" t="s">
        <v>2136</v>
      </c>
    </row>
    <row customHeight="1" ht="11.25">
      <c r="AZ111" s="985" t="s">
        <v>2098</v>
      </c>
      <c r="BA111" s="777" t="s">
        <v>2099</v>
      </c>
    </row>
    <row customHeight="1" ht="11.25">
      <c r="AZ112" s="985" t="s">
        <v>2104</v>
      </c>
      <c r="BA112" s="777" t="s">
        <v>2105</v>
      </c>
    </row>
    <row customHeight="1" ht="22.5">
      <c r="AZ113" s="985" t="s">
        <v>2110</v>
      </c>
      <c r="BA113" s="77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985" t="s">
        <v>2115</v>
      </c>
      <c r="BA114" s="77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23" t="s">
        <v>2138</v>
      </c>
    </row>
    <row customHeight="1" ht="22.5">
      <c r="AZ115" s="985" t="s">
        <v>2120</v>
      </c>
      <c r="BA115" s="77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44" t="s">
        <v>1546</v>
      </c>
    </row>
    <row customHeight="1" ht="11.25">
      <c r="AZ116" s="985" t="s">
        <v>2122</v>
      </c>
      <c r="BA116" s="777" t="s">
        <v>2123</v>
      </c>
      <c r="BH116" s="944" t="s">
        <v>1573</v>
      </c>
    </row>
    <row customHeight="1" ht="11.25">
      <c r="BH117" s="944" t="s">
        <v>1608</v>
      </c>
    </row>
    <row customHeight="1" ht="11.25">
      <c r="BH118" s="944" t="s">
        <v>1640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D3358-5622-E3E5-1E4F-0.B91D0156}" mc:Ignorable="x14ac xr xr2 xr3">
  <dimension ref="A1:J25"/>
  <sheetViews>
    <sheetView topLeftCell="A1" showGridLines="0" zoomScale="90" workbookViewId="0">
      <selection activeCell="A1" sqref="A1"/>
    </sheetView>
  </sheetViews>
  <sheetFormatPr defaultColWidth="9.140625" customHeight="1" defaultRowHeight="11.25"/>
  <cols>
    <col min="1" max="2" style="4219" width="15.00390625" hidden="1" customWidth="1"/>
    <col min="3" max="3" style="4219" width="3.00390625" customWidth="1"/>
    <col min="4" max="4" style="4219" width="6.00390625" customWidth="1"/>
    <col min="5" max="5" style="4219" width="52.00390625" customWidth="1"/>
    <col min="6" max="6" style="4219" width="48.00390625" customWidth="1"/>
    <col min="7" max="7" style="4219" width="93.00390625" customWidth="1"/>
    <col min="8" max="8" style="4219" width="8.00390625" customWidth="1"/>
    <col min="9" max="9" style="4219" width="64.00390625" customWidth="1"/>
    <col min="10" max="10" style="4219" width="9.140625" hidden="1"/>
  </cols>
  <sheetData>
    <row customHeight="1" ht="11.25" hidden="1">
      <c r="A1" s="317" t="s">
        <v>377</v>
      </c>
      <c r="J1" s="316" t="s">
        <v>14</v>
      </c>
    </row>
    <row customHeight="1" ht="22.5" hidden="1">
      <c r="A2" s="321"/>
      <c r="B2" s="321"/>
      <c r="C2" s="752" t="s">
        <v>102</v>
      </c>
      <c r="D2" s="986"/>
      <c r="E2" s="422"/>
      <c r="F2" s="617"/>
      <c r="H2" s="331"/>
      <c r="J2" s="316">
        <v>0</v>
      </c>
    </row>
    <row customHeight="1" ht="11.25" hidden="1">
      <c r="J3" s="316">
        <v>0</v>
      </c>
    </row>
    <row customHeight="1" ht="11.549999999999999">
      <c r="A4" s="987"/>
      <c r="B4" s="987"/>
      <c r="J4" s="316">
        <v>11</v>
      </c>
    </row>
    <row customHeight="1" ht="27.299999999999997">
      <c r="D5" s="18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84"/>
      <c r="F5" s="185"/>
      <c r="J5" s="316">
        <v>26</v>
      </c>
    </row>
    <row customHeight="1" ht="18">
      <c r="D6" s="287" t="str">
        <f>IF(region_name=0,"Не определено",region_name)</f>
        <v>Ставропольский край</v>
      </c>
      <c r="E6" s="287"/>
      <c r="F6" s="287"/>
      <c r="J6" s="316">
        <v>17</v>
      </c>
    </row>
    <row customHeight="1" ht="11.549999999999999">
      <c r="A7" s="317"/>
      <c r="B7" s="317"/>
      <c r="F7" s="320"/>
      <c r="J7" s="319">
        <v>11</v>
      </c>
    </row>
    <row customHeight="1" ht="11.25" hidden="1">
      <c r="A8" s="321"/>
      <c r="B8" s="321"/>
      <c r="C8" s="101"/>
      <c r="D8" s="93"/>
      <c r="E8" s="322"/>
      <c r="F8" s="322"/>
      <c r="J8" s="316">
        <v>0</v>
      </c>
    </row>
    <row customHeight="1" ht="11.549999999999999">
      <c r="A9" s="321"/>
      <c r="B9" s="321"/>
      <c r="C9" s="101"/>
      <c r="D9" s="323" t="s">
        <v>378</v>
      </c>
      <c r="E9" s="324"/>
      <c r="F9" s="324"/>
      <c r="G9" s="325" t="s">
        <v>379</v>
      </c>
      <c r="J9" s="316">
        <v>11</v>
      </c>
    </row>
    <row customHeight="1" ht="11.549999999999999">
      <c r="A10" s="321"/>
      <c r="B10" s="321"/>
      <c r="C10" s="101"/>
      <c r="D10" s="324" t="s">
        <v>87</v>
      </c>
      <c r="E10" s="325" t="s">
        <v>380</v>
      </c>
      <c r="F10" s="325" t="s">
        <v>381</v>
      </c>
      <c r="G10" s="326"/>
      <c r="J10" s="316">
        <v>11</v>
      </c>
    </row>
    <row customHeight="1" ht="1.05">
      <c r="A11" s="321"/>
      <c r="B11" s="321"/>
      <c r="C11" s="101"/>
      <c r="D11" s="327"/>
      <c r="E11" s="327"/>
      <c r="F11" s="327"/>
      <c r="G11" s="327"/>
      <c r="J11" s="316">
        <v>1</v>
      </c>
    </row>
    <row customHeight="1" ht="24">
      <c r="A12" s="321"/>
      <c r="B12" s="321"/>
      <c r="C12" s="101"/>
      <c r="D12" s="986">
        <v>1</v>
      </c>
      <c r="E12" s="33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557" t="str">
        <f>IF(org="","",org)</f>
        <v>ГУП СК "Ставрополькрайводоканал"</v>
      </c>
      <c r="G12" s="33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988"/>
      <c r="J12" s="316">
        <v>23</v>
      </c>
    </row>
    <row customHeight="1" ht="19.95">
      <c r="A13" s="321"/>
      <c r="B13" s="321"/>
      <c r="C13" s="101"/>
      <c r="D13" s="986">
        <v>2</v>
      </c>
      <c r="E13" s="449" t="s">
        <v>2139</v>
      </c>
      <c r="F13" s="152" t="s">
        <v>384</v>
      </c>
      <c r="G13" s="334"/>
      <c r="H13" s="988"/>
      <c r="J13" s="316">
        <v>19</v>
      </c>
    </row>
    <row customHeight="1" ht="19.95">
      <c r="A14" s="321"/>
      <c r="B14" s="321"/>
      <c r="C14" s="101"/>
      <c r="D14" s="297" t="s">
        <v>804</v>
      </c>
      <c r="E14" s="622" t="s">
        <v>2140</v>
      </c>
      <c r="F14" s="422"/>
      <c r="G14" s="450" t="s">
        <v>2141</v>
      </c>
      <c r="H14" s="988"/>
      <c r="J14" s="316">
        <v>19</v>
      </c>
    </row>
    <row customHeight="1" ht="19.95">
      <c r="A15" s="321"/>
      <c r="B15" s="321"/>
      <c r="C15" s="101"/>
      <c r="D15" s="297" t="s">
        <v>385</v>
      </c>
      <c r="E15" s="622" t="s">
        <v>2142</v>
      </c>
      <c r="F15" s="422"/>
      <c r="G15" s="450" t="s">
        <v>2143</v>
      </c>
      <c r="H15" s="988"/>
      <c r="J15" s="316">
        <v>19</v>
      </c>
    </row>
    <row customHeight="1" ht="24">
      <c r="A16" s="321"/>
      <c r="B16" s="321"/>
      <c r="C16" s="101"/>
      <c r="D16" s="297" t="s">
        <v>388</v>
      </c>
      <c r="E16" s="459" t="s">
        <v>2144</v>
      </c>
      <c r="F16" s="365"/>
      <c r="G16" s="334" t="s">
        <v>2145</v>
      </c>
      <c r="H16" s="988"/>
      <c r="J16" s="316">
        <v>23</v>
      </c>
    </row>
    <row customHeight="1" ht="48.29999999999999">
      <c r="A17" s="321"/>
      <c r="B17" s="321"/>
      <c r="C17" s="101"/>
      <c r="D17" s="986">
        <v>3</v>
      </c>
      <c r="E17" s="449" t="s">
        <v>2146</v>
      </c>
      <c r="F17" s="422"/>
      <c r="G17" s="334" t="s">
        <v>2147</v>
      </c>
      <c r="H17" s="988"/>
      <c r="J17" s="316">
        <v>46</v>
      </c>
    </row>
    <row customHeight="1" ht="48.29999999999999">
      <c r="A18" s="989">
        <v>1</v>
      </c>
      <c r="B18" s="321"/>
      <c r="C18" s="339"/>
      <c r="D18" s="986" t="s">
        <v>90</v>
      </c>
      <c r="E18" s="449" t="s">
        <v>2148</v>
      </c>
      <c r="F18" s="422"/>
      <c r="G18" s="334" t="s">
        <v>2147</v>
      </c>
      <c r="H18" s="988"/>
      <c r="J18" s="316">
        <v>46</v>
      </c>
    </row>
    <row customHeight="1" ht="23.25">
      <c r="A19" s="321"/>
      <c r="B19" s="321"/>
      <c r="C19" s="101"/>
      <c r="D19" s="986" t="s">
        <v>109</v>
      </c>
      <c r="E19" s="449" t="s">
        <v>2149</v>
      </c>
      <c r="F19" s="152" t="s">
        <v>384</v>
      </c>
      <c r="G19" s="990" t="s">
        <v>2150</v>
      </c>
      <c r="H19" s="331"/>
      <c r="J19" s="316">
        <v>22</v>
      </c>
    </row>
    <row customHeight="1" ht="5.25" hidden="1">
      <c r="A20" s="321"/>
      <c r="B20" s="321"/>
      <c r="C20" s="991"/>
      <c r="D20" s="992" t="s">
        <v>1444</v>
      </c>
      <c r="E20" s="351"/>
      <c r="F20" s="153"/>
      <c r="G20" s="993"/>
      <c r="J20" s="994">
        <v>0</v>
      </c>
    </row>
    <row customHeight="1" ht="15.75">
      <c r="A21" s="321"/>
      <c r="B21" s="321"/>
      <c r="C21" s="101"/>
      <c r="D21" s="345"/>
      <c r="E21" s="167" t="s">
        <v>417</v>
      </c>
      <c r="F21" s="347"/>
      <c r="G21" s="995"/>
      <c r="H21" s="988"/>
      <c r="J21" s="316">
        <v>15</v>
      </c>
    </row>
    <row customHeight="1" ht="26.25">
      <c r="A22" s="321"/>
      <c r="B22" s="321"/>
      <c r="C22" s="321"/>
      <c r="D22" s="986" t="s">
        <v>91</v>
      </c>
      <c r="E22" s="334" t="s">
        <v>2151</v>
      </c>
      <c r="F22" s="422"/>
      <c r="G22" s="334" t="s">
        <v>2152</v>
      </c>
      <c r="H22" s="996"/>
      <c r="J22" s="317">
        <v>25</v>
      </c>
    </row>
    <row customHeight="1" ht="19.95">
      <c r="A23" s="321"/>
      <c r="B23" s="321"/>
      <c r="C23" s="321"/>
      <c r="D23" s="986" t="s">
        <v>92</v>
      </c>
      <c r="E23" s="449" t="s">
        <v>2153</v>
      </c>
      <c r="F23" s="365"/>
      <c r="G23" s="334" t="s">
        <v>2154</v>
      </c>
      <c r="H23" s="996"/>
      <c r="J23" s="317">
        <v>19</v>
      </c>
    </row>
    <row customHeight="1" ht="144" hidden="1">
      <c r="A24" s="321"/>
      <c r="B24" s="321"/>
      <c r="C24" s="321"/>
      <c r="D24" s="986" t="s">
        <v>118</v>
      </c>
      <c r="E24" s="9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998"/>
      <c r="G24" s="9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996"/>
      <c r="J24" s="317">
        <v>0</v>
      </c>
    </row>
    <row customHeight="1" ht="11.25" hidden="1">
      <c r="A25" s="317" t="s">
        <v>81</v>
      </c>
      <c r="B25" s="317">
        <v>0</v>
      </c>
      <c r="C25" s="316">
        <v>3</v>
      </c>
      <c r="D25" s="380">
        <v>6</v>
      </c>
      <c r="E25" s="316">
        <v>52</v>
      </c>
      <c r="F25" s="316">
        <v>48</v>
      </c>
      <c r="G25" s="316">
        <v>93</v>
      </c>
      <c r="H25" s="316">
        <v>8</v>
      </c>
      <c r="I25" s="316">
        <v>64</v>
      </c>
      <c r="J25" s="31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DE50CE-04AD-3CB5-5592-0.453BE7F6}" mc:Ignorable="x14ac xr xr2 xr3">
  <dimension ref="A1:IU24"/>
  <sheetViews>
    <sheetView topLeftCell="A1" showGridLines="0" zoomScale="90" workbookViewId="0">
      <selection activeCell="A1" sqref="A1"/>
    </sheetView>
  </sheetViews>
  <sheetFormatPr defaultColWidth="9.140625" customHeight="1" defaultRowHeight="14.25"/>
  <cols>
    <col min="1" max="2" style="4219" width="9.140625" hidden="1"/>
    <col min="3" max="3" style="4219" width="3.7109375" hidden="1" customWidth="1"/>
    <col min="4" max="4" style="4219" width="3.00390625" customWidth="1"/>
    <col min="5" max="5" style="4219" width="6.00390625" customWidth="1"/>
    <col min="6" max="6" style="4219" width="46.00390625" customWidth="1"/>
    <col min="7" max="8" style="4219" width="16.00390625" customWidth="1"/>
    <col min="9" max="9" style="4219" width="35.00390625" customWidth="1"/>
    <col min="10" max="10" style="4219" width="89.00390625" customWidth="1"/>
    <col min="11" max="11" style="4219" width="3.00390625" customWidth="1"/>
    <col min="12" max="14" style="4219" width="8.00390625" customWidth="1"/>
    <col min="15" max="15" style="4219" width="25.00390625" customWidth="1"/>
    <col min="16" max="16" style="4219" width="14.00390625" customWidth="1"/>
    <col min="17" max="254" style="4219" width="8.00390625" customWidth="1"/>
    <col min="255" max="255" style="4219" width="9.140625" hidden="1"/>
  </cols>
  <sheetData>
    <row customHeight="1" ht="22.5" hidden="1">
      <c r="F1" s="79" t="s">
        <v>2155</v>
      </c>
      <c r="G1" s="79" t="s">
        <v>47</v>
      </c>
      <c r="H1" s="79" t="s">
        <v>49</v>
      </c>
      <c r="IU1" s="79" t="s">
        <v>14</v>
      </c>
    </row>
    <row customHeight="1" ht="22.5" hidden="1">
      <c r="B2" s="100">
        <v>1</v>
      </c>
      <c r="D2" s="821" t="s">
        <v>102</v>
      </c>
      <c r="E2" s="152"/>
      <c r="F2" s="366"/>
      <c r="G2" s="366"/>
      <c r="H2" s="366"/>
      <c r="I2" s="1000"/>
      <c r="J2" s="1001"/>
      <c r="N2" s="151" t="str">
        <f t="array" ref="N2:N2">IF(ISERROR(MATCH(MID(O2,1,250),MID(note_ter,1,250),0)),"n","y")</f>
        <v>n</v>
      </c>
      <c r="P2" s="151" t="str">
        <f>G2&amp;"("&amp;J2&amp;")"</f>
        <v>()</v>
      </c>
      <c r="IU2" s="161">
        <v>0</v>
      </c>
    </row>
    <row customHeight="1" ht="4.2">
      <c r="F3" s="135" t="s">
        <v>82</v>
      </c>
      <c r="G3" s="136" t="s">
        <v>83</v>
      </c>
      <c r="J3" s="137" t="s">
        <v>84</v>
      </c>
      <c r="K3" s="135" t="s">
        <v>82</v>
      </c>
      <c r="IU3" s="138">
        <v>4</v>
      </c>
    </row>
    <row customHeight="1" ht="14.699999999999998">
      <c r="IU4" s="140">
        <v>14</v>
      </c>
    </row>
    <row customHeight="1" ht="27.299999999999997">
      <c r="E5" s="14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41"/>
      <c r="G5" s="141"/>
      <c r="H5" s="141"/>
      <c r="I5" s="141"/>
      <c r="J5" s="141"/>
      <c r="IU5" s="140">
        <v>26</v>
      </c>
    </row>
    <row customHeight="1" ht="14.699999999999998">
      <c r="IU6" s="140">
        <v>14</v>
      </c>
    </row>
    <row customHeight="1" ht="14.699999999999998">
      <c r="E7" s="84" t="s">
        <v>378</v>
      </c>
      <c r="F7" s="142"/>
      <c r="G7" s="142"/>
      <c r="H7" s="142"/>
      <c r="I7" s="142"/>
      <c r="J7" s="796" t="s">
        <v>379</v>
      </c>
      <c r="IU7" s="140">
        <v>14</v>
      </c>
    </row>
    <row customHeight="1" ht="21">
      <c r="E8" s="1002" t="s">
        <v>87</v>
      </c>
      <c r="F8" s="1003" t="s">
        <v>2155</v>
      </c>
      <c r="G8" s="1003" t="s">
        <v>47</v>
      </c>
      <c r="H8" s="1003" t="s">
        <v>49</v>
      </c>
      <c r="I8" s="1003" t="s">
        <v>2156</v>
      </c>
      <c r="J8" s="1004"/>
      <c r="IU8" s="140">
        <v>20</v>
      </c>
    </row>
    <row customHeight="1" ht="23.25">
      <c r="B9" s="100">
        <v>1</v>
      </c>
      <c r="E9" s="152">
        <v>1</v>
      </c>
      <c r="F9" s="1005"/>
      <c r="G9" s="366"/>
      <c r="H9" s="366"/>
      <c r="I9" s="1006"/>
      <c r="J9" s="2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N9" s="151" t="str">
        <f t="array" ref="N9:N9">IF(ISERROR(MATCH(MID(O9,1,250),MID(note_ter,1,250),0)),"n","y")</f>
        <v>n</v>
      </c>
      <c r="P9" s="15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IU9" s="161">
        <v>22</v>
      </c>
    </row>
    <row customHeight="1" ht="15.75">
      <c r="E10" s="1007"/>
      <c r="F10" s="649" t="s">
        <v>2157</v>
      </c>
      <c r="G10" s="1008"/>
      <c r="H10" s="1008"/>
      <c r="I10" s="1009"/>
      <c r="J10" s="280"/>
      <c r="IU10" s="161">
        <v>15</v>
      </c>
    </row>
    <row customHeight="1" ht="22.049999999999997">
      <c r="E11" s="178"/>
      <c r="F11" s="178"/>
      <c r="G11" s="178"/>
      <c r="H11" s="178"/>
      <c r="I11" s="178"/>
      <c r="J11" s="178"/>
      <c r="IU11" s="140">
        <v>21</v>
      </c>
    </row>
    <row customHeight="1" ht="14.699999999999998">
      <c r="IU12" s="140">
        <v>14</v>
      </c>
    </row>
    <row customHeight="1" ht="1.05">
      <c r="IU13" s="140">
        <v>1</v>
      </c>
    </row>
    <row customHeight="1" ht="10.5">
      <c r="IU14" s="179">
        <v>10</v>
      </c>
    </row>
    <row customHeight="1" ht="10.5">
      <c r="IU15" s="179">
        <v>10</v>
      </c>
    </row>
    <row customHeight="1" ht="14.699999999999998">
      <c r="IU16" s="79">
        <v>14</v>
      </c>
    </row>
    <row customHeight="1" ht="14.699999999999998">
      <c r="IU17" s="79">
        <v>14</v>
      </c>
    </row>
    <row customHeight="1" ht="14.699999999999998">
      <c r="IU18" s="79">
        <v>14</v>
      </c>
    </row>
    <row customHeight="1" ht="14.699999999999998">
      <c r="IU19" s="79">
        <v>14</v>
      </c>
    </row>
    <row customHeight="1" ht="14.699999999999998">
      <c r="IU20" s="79">
        <v>14</v>
      </c>
    </row>
    <row customHeight="1" ht="14.699999999999998">
      <c r="IU21" s="79">
        <v>14</v>
      </c>
    </row>
    <row customHeight="1" ht="14.699999999999998">
      <c r="IU22" s="79">
        <v>14</v>
      </c>
    </row>
    <row customHeight="1" ht="14.699999999999998">
      <c r="IU23" s="79">
        <v>14</v>
      </c>
    </row>
    <row customHeight="1" ht="22.5" hidden="1">
      <c r="A24" s="79" t="s">
        <v>81</v>
      </c>
      <c r="B24" s="100">
        <v>0</v>
      </c>
      <c r="C24" s="79">
        <v>0</v>
      </c>
      <c r="D24" s="180">
        <v>3</v>
      </c>
      <c r="E24" s="79">
        <v>6</v>
      </c>
      <c r="F24" s="79">
        <v>46</v>
      </c>
      <c r="G24" s="79">
        <v>16</v>
      </c>
      <c r="H24" s="79">
        <v>16</v>
      </c>
      <c r="I24" s="79">
        <v>35</v>
      </c>
      <c r="J24" s="79">
        <v>89</v>
      </c>
      <c r="K24" s="151">
        <v>3</v>
      </c>
      <c r="L24" s="151">
        <v>8</v>
      </c>
      <c r="M24" s="151">
        <v>8</v>
      </c>
      <c r="N24" s="151">
        <v>8</v>
      </c>
      <c r="O24" s="151">
        <v>25</v>
      </c>
      <c r="P24" s="151">
        <v>14</v>
      </c>
      <c r="Q24" s="181">
        <v>8</v>
      </c>
      <c r="R24" s="181">
        <v>8</v>
      </c>
      <c r="S24" s="181">
        <v>8</v>
      </c>
      <c r="T24" s="181">
        <v>8</v>
      </c>
      <c r="U24" s="79">
        <v>8</v>
      </c>
      <c r="V24" s="79">
        <v>8</v>
      </c>
      <c r="W24" s="79">
        <v>8</v>
      </c>
      <c r="X24" s="79">
        <v>8</v>
      </c>
      <c r="Y24" s="79">
        <v>8</v>
      </c>
      <c r="Z24" s="79">
        <v>8</v>
      </c>
      <c r="AA24" s="79">
        <v>8</v>
      </c>
      <c r="AB24" s="79">
        <v>8</v>
      </c>
      <c r="AC24" s="79">
        <v>8</v>
      </c>
      <c r="AD24" s="79">
        <v>8</v>
      </c>
      <c r="AE24" s="79">
        <v>8</v>
      </c>
      <c r="AF24" s="79">
        <v>8</v>
      </c>
      <c r="AG24" s="79">
        <v>8</v>
      </c>
      <c r="AH24" s="79">
        <v>8</v>
      </c>
      <c r="AI24" s="79">
        <v>8</v>
      </c>
      <c r="AJ24" s="79">
        <v>8</v>
      </c>
      <c r="AK24" s="79">
        <v>8</v>
      </c>
      <c r="AL24" s="79">
        <v>8</v>
      </c>
      <c r="AM24" s="79">
        <v>8</v>
      </c>
      <c r="AN24" s="79">
        <v>8</v>
      </c>
      <c r="AO24" s="79">
        <v>8</v>
      </c>
      <c r="AP24" s="79">
        <v>8</v>
      </c>
      <c r="AQ24" s="79">
        <v>8</v>
      </c>
      <c r="AR24" s="79">
        <v>8</v>
      </c>
      <c r="AS24" s="79">
        <v>8</v>
      </c>
      <c r="AT24" s="79">
        <v>8</v>
      </c>
      <c r="AU24" s="79">
        <v>8</v>
      </c>
      <c r="AV24" s="79">
        <v>8</v>
      </c>
      <c r="AW24" s="79">
        <v>8</v>
      </c>
      <c r="AX24" s="79">
        <v>8</v>
      </c>
      <c r="AY24" s="79">
        <v>8</v>
      </c>
      <c r="AZ24" s="79">
        <v>8</v>
      </c>
      <c r="BA24" s="79">
        <v>8</v>
      </c>
      <c r="BB24" s="79">
        <v>8</v>
      </c>
      <c r="BC24" s="79">
        <v>8</v>
      </c>
      <c r="BD24" s="79">
        <v>8</v>
      </c>
      <c r="BE24" s="79">
        <v>8</v>
      </c>
      <c r="BF24" s="79">
        <v>8</v>
      </c>
      <c r="BG24" s="79">
        <v>8</v>
      </c>
      <c r="BH24" s="79">
        <v>8</v>
      </c>
      <c r="BI24" s="79">
        <v>8</v>
      </c>
      <c r="BJ24" s="79">
        <v>8</v>
      </c>
      <c r="BK24" s="79">
        <v>8</v>
      </c>
      <c r="BL24" s="79">
        <v>8</v>
      </c>
      <c r="BM24" s="79">
        <v>8</v>
      </c>
      <c r="BN24" s="79">
        <v>8</v>
      </c>
      <c r="BO24" s="79">
        <v>8</v>
      </c>
      <c r="BP24" s="79">
        <v>8</v>
      </c>
      <c r="BQ24" s="79">
        <v>8</v>
      </c>
      <c r="BR24" s="79">
        <v>8</v>
      </c>
      <c r="BS24" s="79">
        <v>8</v>
      </c>
      <c r="BT24" s="79">
        <v>8</v>
      </c>
      <c r="BU24" s="79">
        <v>8</v>
      </c>
      <c r="BV24" s="79">
        <v>8</v>
      </c>
      <c r="BW24" s="79">
        <v>8</v>
      </c>
      <c r="BX24" s="79">
        <v>8</v>
      </c>
      <c r="BY24" s="79">
        <v>8</v>
      </c>
      <c r="BZ24" s="79">
        <v>8</v>
      </c>
      <c r="CA24" s="79">
        <v>8</v>
      </c>
      <c r="CB24" s="79">
        <v>8</v>
      </c>
      <c r="CC24" s="79">
        <v>8</v>
      </c>
      <c r="CD24" s="79">
        <v>8</v>
      </c>
      <c r="CE24" s="79">
        <v>8</v>
      </c>
      <c r="CF24" s="79">
        <v>8</v>
      </c>
      <c r="CG24" s="79">
        <v>8</v>
      </c>
      <c r="CH24" s="79">
        <v>8</v>
      </c>
      <c r="CI24" s="79">
        <v>8</v>
      </c>
      <c r="CJ24" s="79">
        <v>8</v>
      </c>
      <c r="CK24" s="79">
        <v>8</v>
      </c>
      <c r="CL24" s="79">
        <v>8</v>
      </c>
      <c r="CM24" s="79">
        <v>8</v>
      </c>
      <c r="CN24" s="79">
        <v>8</v>
      </c>
      <c r="CO24" s="79">
        <v>8</v>
      </c>
      <c r="CP24" s="79">
        <v>8</v>
      </c>
      <c r="CQ24" s="79">
        <v>8</v>
      </c>
      <c r="CR24" s="79">
        <v>8</v>
      </c>
      <c r="CS24" s="79">
        <v>8</v>
      </c>
      <c r="CT24" s="79">
        <v>8</v>
      </c>
      <c r="CU24" s="79">
        <v>8</v>
      </c>
      <c r="CV24" s="79">
        <v>8</v>
      </c>
      <c r="CW24" s="79">
        <v>8</v>
      </c>
      <c r="CX24" s="79">
        <v>8</v>
      </c>
      <c r="CY24" s="79">
        <v>8</v>
      </c>
      <c r="CZ24" s="79">
        <v>8</v>
      </c>
      <c r="DA24" s="79">
        <v>8</v>
      </c>
      <c r="DB24" s="79">
        <v>8</v>
      </c>
      <c r="DC24" s="79">
        <v>8</v>
      </c>
      <c r="DD24" s="79">
        <v>8</v>
      </c>
      <c r="DE24" s="79">
        <v>8</v>
      </c>
      <c r="DF24" s="79">
        <v>8</v>
      </c>
      <c r="DG24" s="79">
        <v>8</v>
      </c>
      <c r="DH24" s="79">
        <v>8</v>
      </c>
      <c r="DI24" s="79">
        <v>8</v>
      </c>
      <c r="DJ24" s="79">
        <v>8</v>
      </c>
      <c r="DK24" s="79">
        <v>8</v>
      </c>
      <c r="DL24" s="79">
        <v>8</v>
      </c>
      <c r="DM24" s="79">
        <v>8</v>
      </c>
      <c r="DN24" s="79">
        <v>8</v>
      </c>
      <c r="DO24" s="79">
        <v>8</v>
      </c>
      <c r="DP24" s="79">
        <v>8</v>
      </c>
      <c r="DQ24" s="79">
        <v>8</v>
      </c>
      <c r="DR24" s="79">
        <v>8</v>
      </c>
      <c r="DS24" s="79">
        <v>8</v>
      </c>
      <c r="DT24" s="79">
        <v>8</v>
      </c>
      <c r="DU24" s="79">
        <v>8</v>
      </c>
      <c r="DV24" s="79">
        <v>8</v>
      </c>
      <c r="DW24" s="79">
        <v>8</v>
      </c>
      <c r="DX24" s="79">
        <v>8</v>
      </c>
      <c r="DY24" s="79">
        <v>8</v>
      </c>
      <c r="DZ24" s="79">
        <v>8</v>
      </c>
      <c r="EA24" s="79">
        <v>8</v>
      </c>
      <c r="EB24" s="79">
        <v>8</v>
      </c>
      <c r="EC24" s="79">
        <v>8</v>
      </c>
      <c r="ED24" s="79">
        <v>8</v>
      </c>
      <c r="EE24" s="79">
        <v>8</v>
      </c>
      <c r="EF24" s="79">
        <v>8</v>
      </c>
      <c r="EG24" s="79">
        <v>8</v>
      </c>
      <c r="EH24" s="79">
        <v>8</v>
      </c>
      <c r="EI24" s="79">
        <v>8</v>
      </c>
      <c r="EJ24" s="79">
        <v>8</v>
      </c>
      <c r="EK24" s="79">
        <v>8</v>
      </c>
      <c r="EL24" s="79">
        <v>8</v>
      </c>
      <c r="EM24" s="79">
        <v>8</v>
      </c>
      <c r="EN24" s="79">
        <v>8</v>
      </c>
      <c r="EO24" s="79">
        <v>8</v>
      </c>
      <c r="EP24" s="79">
        <v>8</v>
      </c>
      <c r="EQ24" s="79">
        <v>8</v>
      </c>
      <c r="ER24" s="79">
        <v>8</v>
      </c>
      <c r="ES24" s="79">
        <v>8</v>
      </c>
      <c r="ET24" s="79">
        <v>8</v>
      </c>
      <c r="EU24" s="79">
        <v>8</v>
      </c>
      <c r="EV24" s="79">
        <v>8</v>
      </c>
      <c r="EW24" s="79">
        <v>8</v>
      </c>
      <c r="EX24" s="79">
        <v>8</v>
      </c>
      <c r="EY24" s="79">
        <v>8</v>
      </c>
      <c r="EZ24" s="79">
        <v>8</v>
      </c>
      <c r="FA24" s="79">
        <v>8</v>
      </c>
      <c r="FB24" s="79">
        <v>8</v>
      </c>
      <c r="FC24" s="79">
        <v>8</v>
      </c>
      <c r="FD24" s="79">
        <v>8</v>
      </c>
      <c r="FE24" s="79">
        <v>8</v>
      </c>
      <c r="FF24" s="79">
        <v>8</v>
      </c>
      <c r="FG24" s="79">
        <v>8</v>
      </c>
      <c r="FH24" s="79">
        <v>8</v>
      </c>
      <c r="FI24" s="79">
        <v>8</v>
      </c>
      <c r="FJ24" s="79">
        <v>8</v>
      </c>
      <c r="FK24" s="79">
        <v>8</v>
      </c>
      <c r="FL24" s="79">
        <v>8</v>
      </c>
      <c r="FM24" s="79">
        <v>8</v>
      </c>
      <c r="FN24" s="79">
        <v>8</v>
      </c>
      <c r="FO24" s="79">
        <v>8</v>
      </c>
      <c r="FP24" s="79">
        <v>8</v>
      </c>
      <c r="FQ24" s="79">
        <v>8</v>
      </c>
      <c r="FR24" s="79">
        <v>8</v>
      </c>
      <c r="FS24" s="79">
        <v>8</v>
      </c>
      <c r="FT24" s="79">
        <v>8</v>
      </c>
      <c r="FU24" s="79">
        <v>8</v>
      </c>
      <c r="FV24" s="79">
        <v>8</v>
      </c>
      <c r="FW24" s="79">
        <v>8</v>
      </c>
      <c r="FX24" s="79">
        <v>8</v>
      </c>
      <c r="FY24" s="79">
        <v>8</v>
      </c>
      <c r="FZ24" s="79">
        <v>8</v>
      </c>
      <c r="GA24" s="79">
        <v>8</v>
      </c>
      <c r="GB24" s="79">
        <v>8</v>
      </c>
      <c r="GC24" s="79">
        <v>8</v>
      </c>
      <c r="GD24" s="79">
        <v>8</v>
      </c>
      <c r="GE24" s="79">
        <v>8</v>
      </c>
      <c r="GF24" s="79">
        <v>8</v>
      </c>
      <c r="GG24" s="79">
        <v>8</v>
      </c>
      <c r="GH24" s="79">
        <v>8</v>
      </c>
      <c r="GI24" s="79">
        <v>8</v>
      </c>
      <c r="GJ24" s="79">
        <v>8</v>
      </c>
      <c r="GK24" s="79">
        <v>8</v>
      </c>
      <c r="GL24" s="79">
        <v>8</v>
      </c>
      <c r="GM24" s="79">
        <v>8</v>
      </c>
      <c r="GN24" s="79">
        <v>8</v>
      </c>
      <c r="GO24" s="79">
        <v>8</v>
      </c>
      <c r="GP24" s="79">
        <v>8</v>
      </c>
      <c r="GQ24" s="79">
        <v>8</v>
      </c>
      <c r="GR24" s="79">
        <v>8</v>
      </c>
      <c r="GS24" s="79">
        <v>8</v>
      </c>
      <c r="GT24" s="79">
        <v>8</v>
      </c>
      <c r="GU24" s="79">
        <v>8</v>
      </c>
      <c r="GV24" s="79">
        <v>8</v>
      </c>
      <c r="GW24" s="79">
        <v>8</v>
      </c>
      <c r="GX24" s="79">
        <v>8</v>
      </c>
      <c r="GY24" s="79">
        <v>8</v>
      </c>
      <c r="GZ24" s="79">
        <v>8</v>
      </c>
      <c r="HA24" s="79">
        <v>8</v>
      </c>
      <c r="HB24" s="79">
        <v>8</v>
      </c>
      <c r="HC24" s="79">
        <v>8</v>
      </c>
      <c r="HD24" s="79">
        <v>8</v>
      </c>
      <c r="HE24" s="79">
        <v>8</v>
      </c>
      <c r="HF24" s="79">
        <v>8</v>
      </c>
      <c r="HG24" s="79">
        <v>8</v>
      </c>
      <c r="HH24" s="79">
        <v>8</v>
      </c>
      <c r="HI24" s="79">
        <v>8</v>
      </c>
      <c r="HJ24" s="79">
        <v>8</v>
      </c>
      <c r="HK24" s="79">
        <v>8</v>
      </c>
      <c r="HL24" s="79">
        <v>8</v>
      </c>
      <c r="HM24" s="79">
        <v>8</v>
      </c>
      <c r="HN24" s="79">
        <v>8</v>
      </c>
      <c r="HO24" s="79">
        <v>8</v>
      </c>
      <c r="HP24" s="79">
        <v>8</v>
      </c>
      <c r="HQ24" s="79">
        <v>8</v>
      </c>
      <c r="HR24" s="79">
        <v>8</v>
      </c>
      <c r="HS24" s="79">
        <v>8</v>
      </c>
      <c r="HT24" s="79">
        <v>8</v>
      </c>
      <c r="HU24" s="79">
        <v>8</v>
      </c>
      <c r="HV24" s="79">
        <v>8</v>
      </c>
      <c r="HW24" s="79">
        <v>8</v>
      </c>
      <c r="HX24" s="79">
        <v>8</v>
      </c>
      <c r="HY24" s="79">
        <v>8</v>
      </c>
      <c r="HZ24" s="79">
        <v>8</v>
      </c>
      <c r="IA24" s="79">
        <v>8</v>
      </c>
      <c r="IB24" s="79">
        <v>8</v>
      </c>
      <c r="IC24" s="79">
        <v>8</v>
      </c>
      <c r="ID24" s="79">
        <v>8</v>
      </c>
      <c r="IE24" s="79">
        <v>8</v>
      </c>
      <c r="IF24" s="79">
        <v>8</v>
      </c>
      <c r="IG24" s="79">
        <v>8</v>
      </c>
      <c r="IH24" s="79">
        <v>8</v>
      </c>
      <c r="II24" s="79">
        <v>8</v>
      </c>
      <c r="IJ24" s="79">
        <v>8</v>
      </c>
      <c r="IK24" s="79">
        <v>8</v>
      </c>
      <c r="IL24" s="79">
        <v>8</v>
      </c>
      <c r="IM24" s="79">
        <v>8</v>
      </c>
      <c r="IN24" s="79">
        <v>8</v>
      </c>
      <c r="IO24" s="79">
        <v>8</v>
      </c>
      <c r="IP24" s="79">
        <v>8</v>
      </c>
      <c r="IQ24" s="79">
        <v>8</v>
      </c>
      <c r="IR24" s="79">
        <v>8</v>
      </c>
      <c r="IS24" s="79">
        <v>8</v>
      </c>
      <c r="IT24" s="79">
        <v>8</v>
      </c>
      <c r="IU24" s="7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4A02F1-06C9-2C4D-A0D2-0.1057D112}" mc:Ignorable="x14ac xr xr2 xr3">
  <dimension ref="A1:IW15"/>
  <sheetViews>
    <sheetView topLeftCell="A1" showGridLines="0" zoomScale="90" workbookViewId="0">
      <selection activeCell="A1" sqref="A1"/>
    </sheetView>
  </sheetViews>
  <sheetFormatPr defaultColWidth="9.140625" customHeight="1" defaultRowHeight="14.25"/>
  <cols>
    <col min="1" max="2" style="4219" width="9.140625" hidden="1"/>
    <col min="3" max="3" style="4219" width="3.7109375" hidden="1" customWidth="1"/>
    <col min="4" max="4" style="4219" width="3.00390625" customWidth="1"/>
    <col min="5" max="5" style="4219" width="6.00390625" customWidth="1"/>
    <col min="6" max="6" style="4219" width="27.00390625" customWidth="1"/>
    <col min="7" max="7" style="4219" width="16.00390625" customWidth="1"/>
    <col min="8" max="8" style="4219" width="12.00390625" customWidth="1"/>
    <col min="9" max="9" style="4219" width="32.00390625" customWidth="1"/>
    <col min="10" max="11" style="4219" width="41.00390625" customWidth="1"/>
    <col min="12" max="12" style="4219" width="89.00390625" customWidth="1"/>
    <col min="13" max="13" style="4219" width="3.00390625" customWidth="1"/>
    <col min="14" max="16" style="4219" width="8.00390625" customWidth="1"/>
    <col min="17" max="17" style="4219" width="25.00390625" customWidth="1"/>
    <col min="18" max="18" style="4219" width="14.00390625" customWidth="1"/>
    <col min="19" max="256" style="4219" width="8.00390625" customWidth="1"/>
    <col min="257" max="257" style="4219" width="9.140625" hidden="1"/>
  </cols>
  <sheetData>
    <row customHeight="1" ht="22.5" hidden="1">
      <c r="IW1" s="79" t="s">
        <v>14</v>
      </c>
    </row>
    <row customHeight="1" ht="22.5" hidden="1">
      <c r="B2" s="100">
        <v>1</v>
      </c>
      <c r="D2" s="821" t="s">
        <v>102</v>
      </c>
      <c r="E2" s="84"/>
      <c r="F2" s="502" t="str">
        <f>IF(ROIV_INFO_NAME="","",ROIV_INFO_NAME)</f>
        <v>ГУП СК "Ставрополькрайводоканал"</v>
      </c>
      <c r="G2" s="1010" t="s">
        <v>22</v>
      </c>
      <c r="H2" s="1011"/>
      <c r="I2" s="1006"/>
      <c r="J2" s="709"/>
      <c r="K2" s="709"/>
      <c r="M2" s="1012">
        <f>MERGEVALUE(F2)</f>
      </c>
      <c r="P2" s="151" t="str">
        <f t="array" ref="P2:P2">IF(ISERROR(MATCH(MID(Q2,1,250),MID(note_ter,1,250),0)),"n","y")</f>
        <v>n</v>
      </c>
      <c r="R2" s="151" t="str">
        <f>G2&amp;"("&amp;L2&amp;")"</f>
        <v>()</v>
      </c>
      <c r="IW2" s="161">
        <v>0</v>
      </c>
    </row>
    <row customHeight="1" ht="5.25" hidden="1">
      <c r="F3" s="135" t="s">
        <v>82</v>
      </c>
      <c r="G3" s="1013" t="s">
        <v>83</v>
      </c>
      <c r="L3" s="137" t="s">
        <v>84</v>
      </c>
      <c r="M3" s="135" t="s">
        <v>82</v>
      </c>
      <c r="IW3" s="138">
        <v>0</v>
      </c>
    </row>
    <row customHeight="1" ht="14.699999999999998">
      <c r="IW4" s="140">
        <v>14</v>
      </c>
    </row>
    <row customHeight="1" ht="27.299999999999997">
      <c r="E5" s="1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141"/>
      <c r="G5" s="141"/>
      <c r="H5" s="141"/>
      <c r="I5" s="141"/>
      <c r="J5" s="141"/>
      <c r="K5" s="141"/>
      <c r="IW5" s="140">
        <v>26</v>
      </c>
    </row>
    <row customHeight="1" ht="14.699999999999998">
      <c r="IW6" s="140">
        <v>14</v>
      </c>
    </row>
    <row customHeight="1" ht="14.699999999999998">
      <c r="E7" s="84" t="s">
        <v>378</v>
      </c>
      <c r="F7" s="142"/>
      <c r="G7" s="142"/>
      <c r="H7" s="142"/>
      <c r="I7" s="142"/>
      <c r="J7" s="142"/>
      <c r="K7" s="142"/>
      <c r="L7" s="796" t="s">
        <v>379</v>
      </c>
      <c r="IW7" s="140">
        <v>14</v>
      </c>
    </row>
    <row customHeight="1" ht="67.2">
      <c r="E8" s="1003" t="s">
        <v>87</v>
      </c>
      <c r="F8" s="100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014"/>
      <c r="I8" s="1015"/>
      <c r="J8" s="100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00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016"/>
      <c r="IW8" s="140">
        <v>64</v>
      </c>
    </row>
    <row customHeight="1" ht="29.25">
      <c r="E9" s="1017"/>
      <c r="F9" s="1017"/>
      <c r="G9" s="1017" t="s">
        <v>2158</v>
      </c>
      <c r="H9" s="1017" t="s">
        <v>2159</v>
      </c>
      <c r="I9" s="1017" t="s">
        <v>2160</v>
      </c>
      <c r="J9" s="1017"/>
      <c r="K9" s="1017"/>
      <c r="L9" s="1004"/>
      <c r="IW9" s="140">
        <v>28</v>
      </c>
    </row>
    <row customHeight="1" ht="23.25">
      <c r="B10" s="100">
        <v>1</v>
      </c>
      <c r="D10" s="156"/>
      <c r="E10" s="157">
        <v>1</v>
      </c>
      <c r="F10" s="1018" t="str">
        <f>IF(ROIV_INFO_NAME="","",ROIV_INFO_NAME)</f>
        <v>ГУП СК "Ставрополькрайводоканал"</v>
      </c>
      <c r="G10" s="98" t="s">
        <v>22</v>
      </c>
      <c r="H10" s="1011"/>
      <c r="I10" s="1019"/>
      <c r="J10" s="709"/>
      <c r="K10" s="709"/>
      <c r="L10" s="8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012">
        <f>MERGEVALUE(F10)</f>
      </c>
      <c r="P10" s="151" t="str">
        <f t="array" ref="P10:P10">IF(ISERROR(MATCH(MID(Q10,1,250),MID(note_ter,1,250),0)),"n","y")</f>
        <v>n</v>
      </c>
      <c r="R10" s="15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IW10" s="161">
        <v>22</v>
      </c>
    </row>
    <row customHeight="1" ht="15.75">
      <c r="E11" s="165"/>
      <c r="F11" s="176" t="s">
        <v>2161</v>
      </c>
      <c r="G11" s="168"/>
      <c r="H11" s="168"/>
      <c r="I11" s="168"/>
      <c r="J11" s="168"/>
      <c r="K11" s="169"/>
      <c r="L11" s="1020"/>
      <c r="IW11" s="161">
        <v>15</v>
      </c>
    </row>
    <row customHeight="1" ht="22.049999999999997">
      <c r="E12" s="178"/>
      <c r="F12" s="178"/>
      <c r="G12" s="178"/>
      <c r="H12" s="178"/>
      <c r="I12" s="178"/>
      <c r="J12" s="178"/>
      <c r="K12" s="178"/>
      <c r="L12" s="178"/>
      <c r="IW12" s="140">
        <v>21</v>
      </c>
    </row>
    <row customHeight="1" ht="14.699999999999998">
      <c r="IW13" s="140">
        <v>14</v>
      </c>
    </row>
    <row customHeight="1" ht="1.05">
      <c r="IW14" s="140">
        <v>1</v>
      </c>
    </row>
    <row customHeight="1" ht="22.5" hidden="1">
      <c r="A15" s="79" t="s">
        <v>81</v>
      </c>
      <c r="B15" s="100">
        <v>0</v>
      </c>
      <c r="C15" s="79">
        <v>0</v>
      </c>
      <c r="D15" s="180">
        <v>3</v>
      </c>
      <c r="E15" s="79">
        <v>6</v>
      </c>
      <c r="F15" s="79">
        <v>27</v>
      </c>
      <c r="G15" s="79">
        <v>16</v>
      </c>
      <c r="H15" s="79">
        <v>12</v>
      </c>
      <c r="I15" s="79">
        <v>32</v>
      </c>
      <c r="J15" s="79">
        <v>41</v>
      </c>
      <c r="K15" s="79">
        <v>41</v>
      </c>
      <c r="L15" s="79">
        <v>89</v>
      </c>
      <c r="M15" s="151">
        <v>3</v>
      </c>
      <c r="N15" s="151">
        <v>8</v>
      </c>
      <c r="O15" s="151">
        <v>8</v>
      </c>
      <c r="P15" s="151">
        <v>8</v>
      </c>
      <c r="Q15" s="151">
        <v>25</v>
      </c>
      <c r="R15" s="151">
        <v>14</v>
      </c>
      <c r="S15" s="181">
        <v>8</v>
      </c>
      <c r="T15" s="181">
        <v>8</v>
      </c>
      <c r="U15" s="181">
        <v>8</v>
      </c>
      <c r="V15" s="181">
        <v>8</v>
      </c>
      <c r="W15" s="79">
        <v>8</v>
      </c>
      <c r="X15" s="79">
        <v>8</v>
      </c>
      <c r="Y15" s="79">
        <v>8</v>
      </c>
      <c r="Z15" s="79">
        <v>8</v>
      </c>
      <c r="AA15" s="79">
        <v>8</v>
      </c>
      <c r="AB15" s="79">
        <v>8</v>
      </c>
      <c r="AC15" s="79">
        <v>8</v>
      </c>
      <c r="AD15" s="79">
        <v>8</v>
      </c>
      <c r="AE15" s="79">
        <v>8</v>
      </c>
      <c r="AF15" s="79">
        <v>8</v>
      </c>
      <c r="AG15" s="79">
        <v>8</v>
      </c>
      <c r="AH15" s="79">
        <v>8</v>
      </c>
      <c r="AI15" s="79">
        <v>8</v>
      </c>
      <c r="AJ15" s="79">
        <v>8</v>
      </c>
      <c r="AK15" s="79">
        <v>8</v>
      </c>
      <c r="AL15" s="79">
        <v>8</v>
      </c>
      <c r="AM15" s="79">
        <v>8</v>
      </c>
      <c r="AN15" s="79">
        <v>8</v>
      </c>
      <c r="AO15" s="79">
        <v>8</v>
      </c>
      <c r="AP15" s="79">
        <v>8</v>
      </c>
      <c r="AQ15" s="79">
        <v>8</v>
      </c>
      <c r="AR15" s="79">
        <v>8</v>
      </c>
      <c r="AS15" s="79">
        <v>8</v>
      </c>
      <c r="AT15" s="79">
        <v>8</v>
      </c>
      <c r="AU15" s="79">
        <v>8</v>
      </c>
      <c r="AV15" s="79">
        <v>8</v>
      </c>
      <c r="AW15" s="79">
        <v>8</v>
      </c>
      <c r="AX15" s="79">
        <v>8</v>
      </c>
      <c r="AY15" s="79">
        <v>8</v>
      </c>
      <c r="AZ15" s="79">
        <v>8</v>
      </c>
      <c r="BA15" s="79">
        <v>8</v>
      </c>
      <c r="BB15" s="79">
        <v>8</v>
      </c>
      <c r="BC15" s="79">
        <v>8</v>
      </c>
      <c r="BD15" s="79">
        <v>8</v>
      </c>
      <c r="BE15" s="79">
        <v>8</v>
      </c>
      <c r="BF15" s="79">
        <v>8</v>
      </c>
      <c r="BG15" s="79">
        <v>8</v>
      </c>
      <c r="BH15" s="79">
        <v>8</v>
      </c>
      <c r="BI15" s="79">
        <v>8</v>
      </c>
      <c r="BJ15" s="79">
        <v>8</v>
      </c>
      <c r="BK15" s="79">
        <v>8</v>
      </c>
      <c r="BL15" s="79">
        <v>8</v>
      </c>
      <c r="BM15" s="79">
        <v>8</v>
      </c>
      <c r="BN15" s="79">
        <v>8</v>
      </c>
      <c r="BO15" s="79">
        <v>8</v>
      </c>
      <c r="BP15" s="79">
        <v>8</v>
      </c>
      <c r="BQ15" s="79">
        <v>8</v>
      </c>
      <c r="BR15" s="79">
        <v>8</v>
      </c>
      <c r="BS15" s="79">
        <v>8</v>
      </c>
      <c r="BT15" s="79">
        <v>8</v>
      </c>
      <c r="BU15" s="79">
        <v>8</v>
      </c>
      <c r="BV15" s="79">
        <v>8</v>
      </c>
      <c r="BW15" s="79">
        <v>8</v>
      </c>
      <c r="BX15" s="79">
        <v>8</v>
      </c>
      <c r="BY15" s="79">
        <v>8</v>
      </c>
      <c r="BZ15" s="79">
        <v>8</v>
      </c>
      <c r="CA15" s="79">
        <v>8</v>
      </c>
      <c r="CB15" s="79">
        <v>8</v>
      </c>
      <c r="CC15" s="79">
        <v>8</v>
      </c>
      <c r="CD15" s="79">
        <v>8</v>
      </c>
      <c r="CE15" s="79">
        <v>8</v>
      </c>
      <c r="CF15" s="79">
        <v>8</v>
      </c>
      <c r="CG15" s="79">
        <v>8</v>
      </c>
      <c r="CH15" s="79">
        <v>8</v>
      </c>
      <c r="CI15" s="79">
        <v>8</v>
      </c>
      <c r="CJ15" s="79">
        <v>8</v>
      </c>
      <c r="CK15" s="79">
        <v>8</v>
      </c>
      <c r="CL15" s="79">
        <v>8</v>
      </c>
      <c r="CM15" s="79">
        <v>8</v>
      </c>
      <c r="CN15" s="79">
        <v>8</v>
      </c>
      <c r="CO15" s="79">
        <v>8</v>
      </c>
      <c r="CP15" s="79">
        <v>8</v>
      </c>
      <c r="CQ15" s="79">
        <v>8</v>
      </c>
      <c r="CR15" s="79">
        <v>8</v>
      </c>
      <c r="CS15" s="79">
        <v>8</v>
      </c>
      <c r="CT15" s="79">
        <v>8</v>
      </c>
      <c r="CU15" s="79">
        <v>8</v>
      </c>
      <c r="CV15" s="79">
        <v>8</v>
      </c>
      <c r="CW15" s="79">
        <v>8</v>
      </c>
      <c r="CX15" s="79">
        <v>8</v>
      </c>
      <c r="CY15" s="79">
        <v>8</v>
      </c>
      <c r="CZ15" s="79">
        <v>8</v>
      </c>
      <c r="DA15" s="79">
        <v>8</v>
      </c>
      <c r="DB15" s="79">
        <v>8</v>
      </c>
      <c r="DC15" s="79">
        <v>8</v>
      </c>
      <c r="DD15" s="79">
        <v>8</v>
      </c>
      <c r="DE15" s="79">
        <v>8</v>
      </c>
      <c r="DF15" s="79">
        <v>8</v>
      </c>
      <c r="DG15" s="79">
        <v>8</v>
      </c>
      <c r="DH15" s="79">
        <v>8</v>
      </c>
      <c r="DI15" s="79">
        <v>8</v>
      </c>
      <c r="DJ15" s="79">
        <v>8</v>
      </c>
      <c r="DK15" s="79">
        <v>8</v>
      </c>
      <c r="DL15" s="79">
        <v>8</v>
      </c>
      <c r="DM15" s="79">
        <v>8</v>
      </c>
      <c r="DN15" s="79">
        <v>8</v>
      </c>
      <c r="DO15" s="79">
        <v>8</v>
      </c>
      <c r="DP15" s="79">
        <v>8</v>
      </c>
      <c r="DQ15" s="79">
        <v>8</v>
      </c>
      <c r="DR15" s="79">
        <v>8</v>
      </c>
      <c r="DS15" s="79">
        <v>8</v>
      </c>
      <c r="DT15" s="79">
        <v>8</v>
      </c>
      <c r="DU15" s="79">
        <v>8</v>
      </c>
      <c r="DV15" s="79">
        <v>8</v>
      </c>
      <c r="DW15" s="79">
        <v>8</v>
      </c>
      <c r="DX15" s="79">
        <v>8</v>
      </c>
      <c r="DY15" s="79">
        <v>8</v>
      </c>
      <c r="DZ15" s="79">
        <v>8</v>
      </c>
      <c r="EA15" s="79">
        <v>8</v>
      </c>
      <c r="EB15" s="79">
        <v>8</v>
      </c>
      <c r="EC15" s="79">
        <v>8</v>
      </c>
      <c r="ED15" s="79">
        <v>8</v>
      </c>
      <c r="EE15" s="79">
        <v>8</v>
      </c>
      <c r="EF15" s="79">
        <v>8</v>
      </c>
      <c r="EG15" s="79">
        <v>8</v>
      </c>
      <c r="EH15" s="79">
        <v>8</v>
      </c>
      <c r="EI15" s="79">
        <v>8</v>
      </c>
      <c r="EJ15" s="79">
        <v>8</v>
      </c>
      <c r="EK15" s="79">
        <v>8</v>
      </c>
      <c r="EL15" s="79">
        <v>8</v>
      </c>
      <c r="EM15" s="79">
        <v>8</v>
      </c>
      <c r="EN15" s="79">
        <v>8</v>
      </c>
      <c r="EO15" s="79">
        <v>8</v>
      </c>
      <c r="EP15" s="79">
        <v>8</v>
      </c>
      <c r="EQ15" s="79">
        <v>8</v>
      </c>
      <c r="ER15" s="79">
        <v>8</v>
      </c>
      <c r="ES15" s="79">
        <v>8</v>
      </c>
      <c r="ET15" s="79">
        <v>8</v>
      </c>
      <c r="EU15" s="79">
        <v>8</v>
      </c>
      <c r="EV15" s="79">
        <v>8</v>
      </c>
      <c r="EW15" s="79">
        <v>8</v>
      </c>
      <c r="EX15" s="79">
        <v>8</v>
      </c>
      <c r="EY15" s="79">
        <v>8</v>
      </c>
      <c r="EZ15" s="79">
        <v>8</v>
      </c>
      <c r="FA15" s="79">
        <v>8</v>
      </c>
      <c r="FB15" s="79">
        <v>8</v>
      </c>
      <c r="FC15" s="79">
        <v>8</v>
      </c>
      <c r="FD15" s="79">
        <v>8</v>
      </c>
      <c r="FE15" s="79">
        <v>8</v>
      </c>
      <c r="FF15" s="79">
        <v>8</v>
      </c>
      <c r="FG15" s="79">
        <v>8</v>
      </c>
      <c r="FH15" s="79">
        <v>8</v>
      </c>
      <c r="FI15" s="79">
        <v>8</v>
      </c>
      <c r="FJ15" s="79">
        <v>8</v>
      </c>
      <c r="FK15" s="79">
        <v>8</v>
      </c>
      <c r="FL15" s="79">
        <v>8</v>
      </c>
      <c r="FM15" s="79">
        <v>8</v>
      </c>
      <c r="FN15" s="79">
        <v>8</v>
      </c>
      <c r="FO15" s="79">
        <v>8</v>
      </c>
      <c r="FP15" s="79">
        <v>8</v>
      </c>
      <c r="FQ15" s="79">
        <v>8</v>
      </c>
      <c r="FR15" s="79">
        <v>8</v>
      </c>
      <c r="FS15" s="79">
        <v>8</v>
      </c>
      <c r="FT15" s="79">
        <v>8</v>
      </c>
      <c r="FU15" s="79">
        <v>8</v>
      </c>
      <c r="FV15" s="79">
        <v>8</v>
      </c>
      <c r="FW15" s="79">
        <v>8</v>
      </c>
      <c r="FX15" s="79">
        <v>8</v>
      </c>
      <c r="FY15" s="79">
        <v>8</v>
      </c>
      <c r="FZ15" s="79">
        <v>8</v>
      </c>
      <c r="GA15" s="79">
        <v>8</v>
      </c>
      <c r="GB15" s="79">
        <v>8</v>
      </c>
      <c r="GC15" s="79">
        <v>8</v>
      </c>
      <c r="GD15" s="79">
        <v>8</v>
      </c>
      <c r="GE15" s="79">
        <v>8</v>
      </c>
      <c r="GF15" s="79">
        <v>8</v>
      </c>
      <c r="GG15" s="79">
        <v>8</v>
      </c>
      <c r="GH15" s="79">
        <v>8</v>
      </c>
      <c r="GI15" s="79">
        <v>8</v>
      </c>
      <c r="GJ15" s="79">
        <v>8</v>
      </c>
      <c r="GK15" s="79">
        <v>8</v>
      </c>
      <c r="GL15" s="79">
        <v>8</v>
      </c>
      <c r="GM15" s="79">
        <v>8</v>
      </c>
      <c r="GN15" s="79">
        <v>8</v>
      </c>
      <c r="GO15" s="79">
        <v>8</v>
      </c>
      <c r="GP15" s="79">
        <v>8</v>
      </c>
      <c r="GQ15" s="79">
        <v>8</v>
      </c>
      <c r="GR15" s="79">
        <v>8</v>
      </c>
      <c r="GS15" s="79">
        <v>8</v>
      </c>
      <c r="GT15" s="79">
        <v>8</v>
      </c>
      <c r="GU15" s="79">
        <v>8</v>
      </c>
      <c r="GV15" s="79">
        <v>8</v>
      </c>
      <c r="GW15" s="79">
        <v>8</v>
      </c>
      <c r="GX15" s="79">
        <v>8</v>
      </c>
      <c r="GY15" s="79">
        <v>8</v>
      </c>
      <c r="GZ15" s="79">
        <v>8</v>
      </c>
      <c r="HA15" s="79">
        <v>8</v>
      </c>
      <c r="HB15" s="79">
        <v>8</v>
      </c>
      <c r="HC15" s="79">
        <v>8</v>
      </c>
      <c r="HD15" s="79">
        <v>8</v>
      </c>
      <c r="HE15" s="79">
        <v>8</v>
      </c>
      <c r="HF15" s="79">
        <v>8</v>
      </c>
      <c r="HG15" s="79">
        <v>8</v>
      </c>
      <c r="HH15" s="79">
        <v>8</v>
      </c>
      <c r="HI15" s="79">
        <v>8</v>
      </c>
      <c r="HJ15" s="79">
        <v>8</v>
      </c>
      <c r="HK15" s="79">
        <v>8</v>
      </c>
      <c r="HL15" s="79">
        <v>8</v>
      </c>
      <c r="HM15" s="79">
        <v>8</v>
      </c>
      <c r="HN15" s="79">
        <v>8</v>
      </c>
      <c r="HO15" s="79">
        <v>8</v>
      </c>
      <c r="HP15" s="79">
        <v>8</v>
      </c>
      <c r="HQ15" s="79">
        <v>8</v>
      </c>
      <c r="HR15" s="79">
        <v>8</v>
      </c>
      <c r="HS15" s="79">
        <v>8</v>
      </c>
      <c r="HT15" s="79">
        <v>8</v>
      </c>
      <c r="HU15" s="79">
        <v>8</v>
      </c>
      <c r="HV15" s="79">
        <v>8</v>
      </c>
      <c r="HW15" s="79">
        <v>8</v>
      </c>
      <c r="HX15" s="79">
        <v>8</v>
      </c>
      <c r="HY15" s="79">
        <v>8</v>
      </c>
      <c r="HZ15" s="79">
        <v>8</v>
      </c>
      <c r="IA15" s="79">
        <v>8</v>
      </c>
      <c r="IB15" s="79">
        <v>8</v>
      </c>
      <c r="IC15" s="79">
        <v>8</v>
      </c>
      <c r="ID15" s="79">
        <v>8</v>
      </c>
      <c r="IE15" s="79">
        <v>8</v>
      </c>
      <c r="IF15" s="79">
        <v>8</v>
      </c>
      <c r="IG15" s="79">
        <v>8</v>
      </c>
      <c r="IH15" s="79">
        <v>8</v>
      </c>
      <c r="II15" s="79">
        <v>8</v>
      </c>
      <c r="IJ15" s="79">
        <v>8</v>
      </c>
      <c r="IK15" s="79">
        <v>8</v>
      </c>
      <c r="IL15" s="79">
        <v>8</v>
      </c>
      <c r="IM15" s="79">
        <v>8</v>
      </c>
      <c r="IN15" s="79">
        <v>8</v>
      </c>
      <c r="IO15" s="79">
        <v>8</v>
      </c>
      <c r="IP15" s="79">
        <v>8</v>
      </c>
      <c r="IQ15" s="79">
        <v>8</v>
      </c>
      <c r="IR15" s="79">
        <v>8</v>
      </c>
      <c r="IS15" s="79">
        <v>8</v>
      </c>
      <c r="IT15" s="79">
        <v>8</v>
      </c>
      <c r="IU15" s="79">
        <v>8</v>
      </c>
      <c r="IV15" s="79">
        <v>8</v>
      </c>
      <c r="IW15" s="7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5A833-C3F8-05DD-0641-0.B8F23CF7}" mc:Ignorable="x14ac xr xr2 xr3">
  <dimension ref="A1:IW15"/>
  <sheetViews>
    <sheetView topLeftCell="A1" showGridLines="0" zoomScale="90" workbookViewId="0">
      <selection activeCell="A1" sqref="A1"/>
    </sheetView>
  </sheetViews>
  <sheetFormatPr defaultColWidth="9.140625" customHeight="1" defaultRowHeight="14.25"/>
  <cols>
    <col min="1" max="2" style="4219" width="9.140625" hidden="1"/>
    <col min="3" max="3" style="4219" width="3.7109375" hidden="1" customWidth="1"/>
    <col min="4" max="4" style="4219" width="3.00390625" customWidth="1"/>
    <col min="5" max="5" style="4219" width="6.00390625" customWidth="1"/>
    <col min="6" max="6" style="4219" width="27.00390625" customWidth="1"/>
    <col min="7" max="7" style="4219" width="16.00390625" customWidth="1"/>
    <col min="8" max="8" style="4219" width="12.00390625" customWidth="1"/>
    <col min="9" max="9" style="4219" width="32.00390625" customWidth="1"/>
    <col min="10" max="11" style="4219" width="41.00390625" customWidth="1"/>
    <col min="12" max="12" style="4219" width="89.00390625" customWidth="1"/>
    <col min="13" max="13" style="4219" width="3.00390625" customWidth="1"/>
    <col min="14" max="16" style="4219" width="8.00390625" customWidth="1"/>
    <col min="17" max="17" style="4219" width="25.00390625" customWidth="1"/>
    <col min="18" max="18" style="4219" width="14.00390625" customWidth="1"/>
    <col min="19" max="256" style="4219" width="8.00390625" customWidth="1"/>
    <col min="257" max="257" style="4219" width="9.140625" hidden="1"/>
  </cols>
  <sheetData>
    <row customHeight="1" ht="22.5" hidden="1">
      <c r="IW1" s="79" t="s">
        <v>14</v>
      </c>
    </row>
    <row customHeight="1" ht="22.5" hidden="1">
      <c r="B2" s="100">
        <v>1</v>
      </c>
      <c r="D2" s="821" t="s">
        <v>102</v>
      </c>
      <c r="E2" s="152"/>
      <c r="F2" s="502" t="str">
        <f>IF(ROIV_INFO_NAME="","",ROIV_INFO_NAME)</f>
        <v>ГУП СК "Ставрополькрайводоканал"</v>
      </c>
      <c r="G2" s="98" t="s">
        <v>22</v>
      </c>
      <c r="H2" s="1011"/>
      <c r="I2" s="1006"/>
      <c r="J2" s="709"/>
      <c r="K2" s="709"/>
      <c r="M2" s="1012">
        <f>MERGEVALUE(F2)</f>
      </c>
      <c r="P2" s="151" t="str">
        <f t="array" ref="P2:P2">IF(ISERROR(MATCH(MID(Q2,1,250),MID(note_ter,1,250),0)),"n","y")</f>
        <v>n</v>
      </c>
      <c r="R2" s="151" t="str">
        <f>G2&amp;"("&amp;L2&amp;")"</f>
        <v>()</v>
      </c>
      <c r="IW2" s="161">
        <v>0</v>
      </c>
    </row>
    <row customHeight="1" ht="5.25" hidden="1">
      <c r="F3" s="135" t="s">
        <v>82</v>
      </c>
      <c r="G3" s="1013" t="s">
        <v>83</v>
      </c>
      <c r="L3" s="137" t="s">
        <v>84</v>
      </c>
      <c r="M3" s="135" t="s">
        <v>82</v>
      </c>
      <c r="IW3" s="138">
        <v>0</v>
      </c>
    </row>
    <row customHeight="1" ht="14.699999999999998">
      <c r="IW4" s="140">
        <v>14</v>
      </c>
    </row>
    <row customHeight="1" ht="27.299999999999997">
      <c r="E5" s="1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141"/>
      <c r="G5" s="141"/>
      <c r="H5" s="141"/>
      <c r="I5" s="141"/>
      <c r="J5" s="141"/>
      <c r="K5" s="141"/>
      <c r="IW5" s="140">
        <v>26</v>
      </c>
    </row>
    <row customHeight="1" ht="14.699999999999998">
      <c r="IW6" s="140">
        <v>14</v>
      </c>
    </row>
    <row customHeight="1" ht="14.699999999999998">
      <c r="E7" s="84" t="s">
        <v>378</v>
      </c>
      <c r="F7" s="142"/>
      <c r="G7" s="142"/>
      <c r="H7" s="142"/>
      <c r="I7" s="142"/>
      <c r="J7" s="142"/>
      <c r="K7" s="142"/>
      <c r="L7" s="796" t="s">
        <v>379</v>
      </c>
      <c r="IW7" s="140">
        <v>14</v>
      </c>
    </row>
    <row customHeight="1" ht="67.2">
      <c r="E8" s="1003" t="s">
        <v>87</v>
      </c>
      <c r="F8" s="1003" t="s">
        <v>2162</v>
      </c>
      <c r="G8" s="144" t="s">
        <v>2163</v>
      </c>
      <c r="H8" s="1014"/>
      <c r="I8" s="1015"/>
      <c r="J8" s="1003" t="s">
        <v>2164</v>
      </c>
      <c r="K8" s="100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016"/>
      <c r="IW8" s="140">
        <v>64</v>
      </c>
    </row>
    <row customHeight="1" ht="29.25">
      <c r="E9" s="1017"/>
      <c r="F9" s="1017"/>
      <c r="G9" s="1017" t="s">
        <v>2158</v>
      </c>
      <c r="H9" s="1017" t="s">
        <v>2159</v>
      </c>
      <c r="I9" s="1017" t="s">
        <v>2160</v>
      </c>
      <c r="J9" s="1017"/>
      <c r="K9" s="1017"/>
      <c r="L9" s="1004"/>
      <c r="IW9" s="140">
        <v>28</v>
      </c>
    </row>
    <row customHeight="1" ht="1.05">
      <c r="B10" s="100">
        <v>1</v>
      </c>
      <c r="D10" s="156"/>
      <c r="E10" s="158">
        <v>0</v>
      </c>
      <c r="F10" s="385" t="str">
        <f>IF(ROIV_INFO_NAME="","",ROIV_INFO_NAME)</f>
        <v>ГУП СК "Ставрополькрайводоканал"</v>
      </c>
      <c r="G10" s="107" t="s">
        <v>22</v>
      </c>
      <c r="H10" s="1021"/>
      <c r="I10" s="1021"/>
      <c r="J10" s="787"/>
      <c r="K10" s="787"/>
      <c r="L10" s="8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012">
        <f>MERGEVALUE(F10)</f>
      </c>
      <c r="P10" s="151" t="str">
        <f t="array" ref="P10:P10">IF(ISERROR(MATCH(MID(Q10,1,250),MID(note_ter,1,250),0)),"n","y")</f>
        <v>n</v>
      </c>
      <c r="R10" s="1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IW10" s="161">
        <v>1</v>
      </c>
    </row>
    <row customHeight="1" ht="15.75">
      <c r="E11" s="165"/>
      <c r="F11" s="176" t="s">
        <v>2161</v>
      </c>
      <c r="G11" s="168"/>
      <c r="H11" s="168"/>
      <c r="I11" s="168"/>
      <c r="J11" s="168"/>
      <c r="K11" s="169"/>
      <c r="L11" s="1020"/>
      <c r="IW11" s="161">
        <v>15</v>
      </c>
    </row>
    <row customHeight="1" ht="22.049999999999997">
      <c r="E12" s="178"/>
      <c r="F12" s="178"/>
      <c r="G12" s="178"/>
      <c r="H12" s="178"/>
      <c r="I12" s="178"/>
      <c r="J12" s="178"/>
      <c r="K12" s="178"/>
      <c r="L12" s="178"/>
      <c r="IW12" s="140">
        <v>21</v>
      </c>
    </row>
    <row customHeight="1" ht="14.699999999999998">
      <c r="IW13" s="140">
        <v>14</v>
      </c>
    </row>
    <row customHeight="1" ht="1.05">
      <c r="IW14" s="140">
        <v>1</v>
      </c>
    </row>
    <row customHeight="1" ht="22.5" hidden="1">
      <c r="A15" s="79" t="s">
        <v>81</v>
      </c>
      <c r="B15" s="100">
        <v>0</v>
      </c>
      <c r="C15" s="79">
        <v>0</v>
      </c>
      <c r="D15" s="180">
        <v>3</v>
      </c>
      <c r="E15" s="79">
        <v>6</v>
      </c>
      <c r="F15" s="79">
        <v>27</v>
      </c>
      <c r="G15" s="79">
        <v>16</v>
      </c>
      <c r="H15" s="79">
        <v>12</v>
      </c>
      <c r="I15" s="79">
        <v>32</v>
      </c>
      <c r="J15" s="79">
        <v>41</v>
      </c>
      <c r="K15" s="79">
        <v>41</v>
      </c>
      <c r="L15" s="79">
        <v>89</v>
      </c>
      <c r="M15" s="151">
        <v>3</v>
      </c>
      <c r="N15" s="151">
        <v>8</v>
      </c>
      <c r="O15" s="151">
        <v>8</v>
      </c>
      <c r="P15" s="151">
        <v>8</v>
      </c>
      <c r="Q15" s="151">
        <v>25</v>
      </c>
      <c r="R15" s="151">
        <v>14</v>
      </c>
      <c r="S15" s="181">
        <v>8</v>
      </c>
      <c r="T15" s="181">
        <v>8</v>
      </c>
      <c r="U15" s="181">
        <v>8</v>
      </c>
      <c r="V15" s="181">
        <v>8</v>
      </c>
      <c r="W15" s="79">
        <v>8</v>
      </c>
      <c r="X15" s="79">
        <v>8</v>
      </c>
      <c r="Y15" s="79">
        <v>8</v>
      </c>
      <c r="Z15" s="79">
        <v>8</v>
      </c>
      <c r="AA15" s="79">
        <v>8</v>
      </c>
      <c r="AB15" s="79">
        <v>8</v>
      </c>
      <c r="AC15" s="79">
        <v>8</v>
      </c>
      <c r="AD15" s="79">
        <v>8</v>
      </c>
      <c r="AE15" s="79">
        <v>8</v>
      </c>
      <c r="AF15" s="79">
        <v>8</v>
      </c>
      <c r="AG15" s="79">
        <v>8</v>
      </c>
      <c r="AH15" s="79">
        <v>8</v>
      </c>
      <c r="AI15" s="79">
        <v>8</v>
      </c>
      <c r="AJ15" s="79">
        <v>8</v>
      </c>
      <c r="AK15" s="79">
        <v>8</v>
      </c>
      <c r="AL15" s="79">
        <v>8</v>
      </c>
      <c r="AM15" s="79">
        <v>8</v>
      </c>
      <c r="AN15" s="79">
        <v>8</v>
      </c>
      <c r="AO15" s="79">
        <v>8</v>
      </c>
      <c r="AP15" s="79">
        <v>8</v>
      </c>
      <c r="AQ15" s="79">
        <v>8</v>
      </c>
      <c r="AR15" s="79">
        <v>8</v>
      </c>
      <c r="AS15" s="79">
        <v>8</v>
      </c>
      <c r="AT15" s="79">
        <v>8</v>
      </c>
      <c r="AU15" s="79">
        <v>8</v>
      </c>
      <c r="AV15" s="79">
        <v>8</v>
      </c>
      <c r="AW15" s="79">
        <v>8</v>
      </c>
      <c r="AX15" s="79">
        <v>8</v>
      </c>
      <c r="AY15" s="79">
        <v>8</v>
      </c>
      <c r="AZ15" s="79">
        <v>8</v>
      </c>
      <c r="BA15" s="79">
        <v>8</v>
      </c>
      <c r="BB15" s="79">
        <v>8</v>
      </c>
      <c r="BC15" s="79">
        <v>8</v>
      </c>
      <c r="BD15" s="79">
        <v>8</v>
      </c>
      <c r="BE15" s="79">
        <v>8</v>
      </c>
      <c r="BF15" s="79">
        <v>8</v>
      </c>
      <c r="BG15" s="79">
        <v>8</v>
      </c>
      <c r="BH15" s="79">
        <v>8</v>
      </c>
      <c r="BI15" s="79">
        <v>8</v>
      </c>
      <c r="BJ15" s="79">
        <v>8</v>
      </c>
      <c r="BK15" s="79">
        <v>8</v>
      </c>
      <c r="BL15" s="79">
        <v>8</v>
      </c>
      <c r="BM15" s="79">
        <v>8</v>
      </c>
      <c r="BN15" s="79">
        <v>8</v>
      </c>
      <c r="BO15" s="79">
        <v>8</v>
      </c>
      <c r="BP15" s="79">
        <v>8</v>
      </c>
      <c r="BQ15" s="79">
        <v>8</v>
      </c>
      <c r="BR15" s="79">
        <v>8</v>
      </c>
      <c r="BS15" s="79">
        <v>8</v>
      </c>
      <c r="BT15" s="79">
        <v>8</v>
      </c>
      <c r="BU15" s="79">
        <v>8</v>
      </c>
      <c r="BV15" s="79">
        <v>8</v>
      </c>
      <c r="BW15" s="79">
        <v>8</v>
      </c>
      <c r="BX15" s="79">
        <v>8</v>
      </c>
      <c r="BY15" s="79">
        <v>8</v>
      </c>
      <c r="BZ15" s="79">
        <v>8</v>
      </c>
      <c r="CA15" s="79">
        <v>8</v>
      </c>
      <c r="CB15" s="79">
        <v>8</v>
      </c>
      <c r="CC15" s="79">
        <v>8</v>
      </c>
      <c r="CD15" s="79">
        <v>8</v>
      </c>
      <c r="CE15" s="79">
        <v>8</v>
      </c>
      <c r="CF15" s="79">
        <v>8</v>
      </c>
      <c r="CG15" s="79">
        <v>8</v>
      </c>
      <c r="CH15" s="79">
        <v>8</v>
      </c>
      <c r="CI15" s="79">
        <v>8</v>
      </c>
      <c r="CJ15" s="79">
        <v>8</v>
      </c>
      <c r="CK15" s="79">
        <v>8</v>
      </c>
      <c r="CL15" s="79">
        <v>8</v>
      </c>
      <c r="CM15" s="79">
        <v>8</v>
      </c>
      <c r="CN15" s="79">
        <v>8</v>
      </c>
      <c r="CO15" s="79">
        <v>8</v>
      </c>
      <c r="CP15" s="79">
        <v>8</v>
      </c>
      <c r="CQ15" s="79">
        <v>8</v>
      </c>
      <c r="CR15" s="79">
        <v>8</v>
      </c>
      <c r="CS15" s="79">
        <v>8</v>
      </c>
      <c r="CT15" s="79">
        <v>8</v>
      </c>
      <c r="CU15" s="79">
        <v>8</v>
      </c>
      <c r="CV15" s="79">
        <v>8</v>
      </c>
      <c r="CW15" s="79">
        <v>8</v>
      </c>
      <c r="CX15" s="79">
        <v>8</v>
      </c>
      <c r="CY15" s="79">
        <v>8</v>
      </c>
      <c r="CZ15" s="79">
        <v>8</v>
      </c>
      <c r="DA15" s="79">
        <v>8</v>
      </c>
      <c r="DB15" s="79">
        <v>8</v>
      </c>
      <c r="DC15" s="79">
        <v>8</v>
      </c>
      <c r="DD15" s="79">
        <v>8</v>
      </c>
      <c r="DE15" s="79">
        <v>8</v>
      </c>
      <c r="DF15" s="79">
        <v>8</v>
      </c>
      <c r="DG15" s="79">
        <v>8</v>
      </c>
      <c r="DH15" s="79">
        <v>8</v>
      </c>
      <c r="DI15" s="79">
        <v>8</v>
      </c>
      <c r="DJ15" s="79">
        <v>8</v>
      </c>
      <c r="DK15" s="79">
        <v>8</v>
      </c>
      <c r="DL15" s="79">
        <v>8</v>
      </c>
      <c r="DM15" s="79">
        <v>8</v>
      </c>
      <c r="DN15" s="79">
        <v>8</v>
      </c>
      <c r="DO15" s="79">
        <v>8</v>
      </c>
      <c r="DP15" s="79">
        <v>8</v>
      </c>
      <c r="DQ15" s="79">
        <v>8</v>
      </c>
      <c r="DR15" s="79">
        <v>8</v>
      </c>
      <c r="DS15" s="79">
        <v>8</v>
      </c>
      <c r="DT15" s="79">
        <v>8</v>
      </c>
      <c r="DU15" s="79">
        <v>8</v>
      </c>
      <c r="DV15" s="79">
        <v>8</v>
      </c>
      <c r="DW15" s="79">
        <v>8</v>
      </c>
      <c r="DX15" s="79">
        <v>8</v>
      </c>
      <c r="DY15" s="79">
        <v>8</v>
      </c>
      <c r="DZ15" s="79">
        <v>8</v>
      </c>
      <c r="EA15" s="79">
        <v>8</v>
      </c>
      <c r="EB15" s="79">
        <v>8</v>
      </c>
      <c r="EC15" s="79">
        <v>8</v>
      </c>
      <c r="ED15" s="79">
        <v>8</v>
      </c>
      <c r="EE15" s="79">
        <v>8</v>
      </c>
      <c r="EF15" s="79">
        <v>8</v>
      </c>
      <c r="EG15" s="79">
        <v>8</v>
      </c>
      <c r="EH15" s="79">
        <v>8</v>
      </c>
      <c r="EI15" s="79">
        <v>8</v>
      </c>
      <c r="EJ15" s="79">
        <v>8</v>
      </c>
      <c r="EK15" s="79">
        <v>8</v>
      </c>
      <c r="EL15" s="79">
        <v>8</v>
      </c>
      <c r="EM15" s="79">
        <v>8</v>
      </c>
      <c r="EN15" s="79">
        <v>8</v>
      </c>
      <c r="EO15" s="79">
        <v>8</v>
      </c>
      <c r="EP15" s="79">
        <v>8</v>
      </c>
      <c r="EQ15" s="79">
        <v>8</v>
      </c>
      <c r="ER15" s="79">
        <v>8</v>
      </c>
      <c r="ES15" s="79">
        <v>8</v>
      </c>
      <c r="ET15" s="79">
        <v>8</v>
      </c>
      <c r="EU15" s="79">
        <v>8</v>
      </c>
      <c r="EV15" s="79">
        <v>8</v>
      </c>
      <c r="EW15" s="79">
        <v>8</v>
      </c>
      <c r="EX15" s="79">
        <v>8</v>
      </c>
      <c r="EY15" s="79">
        <v>8</v>
      </c>
      <c r="EZ15" s="79">
        <v>8</v>
      </c>
      <c r="FA15" s="79">
        <v>8</v>
      </c>
      <c r="FB15" s="79">
        <v>8</v>
      </c>
      <c r="FC15" s="79">
        <v>8</v>
      </c>
      <c r="FD15" s="79">
        <v>8</v>
      </c>
      <c r="FE15" s="79">
        <v>8</v>
      </c>
      <c r="FF15" s="79">
        <v>8</v>
      </c>
      <c r="FG15" s="79">
        <v>8</v>
      </c>
      <c r="FH15" s="79">
        <v>8</v>
      </c>
      <c r="FI15" s="79">
        <v>8</v>
      </c>
      <c r="FJ15" s="79">
        <v>8</v>
      </c>
      <c r="FK15" s="79">
        <v>8</v>
      </c>
      <c r="FL15" s="79">
        <v>8</v>
      </c>
      <c r="FM15" s="79">
        <v>8</v>
      </c>
      <c r="FN15" s="79">
        <v>8</v>
      </c>
      <c r="FO15" s="79">
        <v>8</v>
      </c>
      <c r="FP15" s="79">
        <v>8</v>
      </c>
      <c r="FQ15" s="79">
        <v>8</v>
      </c>
      <c r="FR15" s="79">
        <v>8</v>
      </c>
      <c r="FS15" s="79">
        <v>8</v>
      </c>
      <c r="FT15" s="79">
        <v>8</v>
      </c>
      <c r="FU15" s="79">
        <v>8</v>
      </c>
      <c r="FV15" s="79">
        <v>8</v>
      </c>
      <c r="FW15" s="79">
        <v>8</v>
      </c>
      <c r="FX15" s="79">
        <v>8</v>
      </c>
      <c r="FY15" s="79">
        <v>8</v>
      </c>
      <c r="FZ15" s="79">
        <v>8</v>
      </c>
      <c r="GA15" s="79">
        <v>8</v>
      </c>
      <c r="GB15" s="79">
        <v>8</v>
      </c>
      <c r="GC15" s="79">
        <v>8</v>
      </c>
      <c r="GD15" s="79">
        <v>8</v>
      </c>
      <c r="GE15" s="79">
        <v>8</v>
      </c>
      <c r="GF15" s="79">
        <v>8</v>
      </c>
      <c r="GG15" s="79">
        <v>8</v>
      </c>
      <c r="GH15" s="79">
        <v>8</v>
      </c>
      <c r="GI15" s="79">
        <v>8</v>
      </c>
      <c r="GJ15" s="79">
        <v>8</v>
      </c>
      <c r="GK15" s="79">
        <v>8</v>
      </c>
      <c r="GL15" s="79">
        <v>8</v>
      </c>
      <c r="GM15" s="79">
        <v>8</v>
      </c>
      <c r="GN15" s="79">
        <v>8</v>
      </c>
      <c r="GO15" s="79">
        <v>8</v>
      </c>
      <c r="GP15" s="79">
        <v>8</v>
      </c>
      <c r="GQ15" s="79">
        <v>8</v>
      </c>
      <c r="GR15" s="79">
        <v>8</v>
      </c>
      <c r="GS15" s="79">
        <v>8</v>
      </c>
      <c r="GT15" s="79">
        <v>8</v>
      </c>
      <c r="GU15" s="79">
        <v>8</v>
      </c>
      <c r="GV15" s="79">
        <v>8</v>
      </c>
      <c r="GW15" s="79">
        <v>8</v>
      </c>
      <c r="GX15" s="79">
        <v>8</v>
      </c>
      <c r="GY15" s="79">
        <v>8</v>
      </c>
      <c r="GZ15" s="79">
        <v>8</v>
      </c>
      <c r="HA15" s="79">
        <v>8</v>
      </c>
      <c r="HB15" s="79">
        <v>8</v>
      </c>
      <c r="HC15" s="79">
        <v>8</v>
      </c>
      <c r="HD15" s="79">
        <v>8</v>
      </c>
      <c r="HE15" s="79">
        <v>8</v>
      </c>
      <c r="HF15" s="79">
        <v>8</v>
      </c>
      <c r="HG15" s="79">
        <v>8</v>
      </c>
      <c r="HH15" s="79">
        <v>8</v>
      </c>
      <c r="HI15" s="79">
        <v>8</v>
      </c>
      <c r="HJ15" s="79">
        <v>8</v>
      </c>
      <c r="HK15" s="79">
        <v>8</v>
      </c>
      <c r="HL15" s="79">
        <v>8</v>
      </c>
      <c r="HM15" s="79">
        <v>8</v>
      </c>
      <c r="HN15" s="79">
        <v>8</v>
      </c>
      <c r="HO15" s="79">
        <v>8</v>
      </c>
      <c r="HP15" s="79">
        <v>8</v>
      </c>
      <c r="HQ15" s="79">
        <v>8</v>
      </c>
      <c r="HR15" s="79">
        <v>8</v>
      </c>
      <c r="HS15" s="79">
        <v>8</v>
      </c>
      <c r="HT15" s="79">
        <v>8</v>
      </c>
      <c r="HU15" s="79">
        <v>8</v>
      </c>
      <c r="HV15" s="79">
        <v>8</v>
      </c>
      <c r="HW15" s="79">
        <v>8</v>
      </c>
      <c r="HX15" s="79">
        <v>8</v>
      </c>
      <c r="HY15" s="79">
        <v>8</v>
      </c>
      <c r="HZ15" s="79">
        <v>8</v>
      </c>
      <c r="IA15" s="79">
        <v>8</v>
      </c>
      <c r="IB15" s="79">
        <v>8</v>
      </c>
      <c r="IC15" s="79">
        <v>8</v>
      </c>
      <c r="ID15" s="79">
        <v>8</v>
      </c>
      <c r="IE15" s="79">
        <v>8</v>
      </c>
      <c r="IF15" s="79">
        <v>8</v>
      </c>
      <c r="IG15" s="79">
        <v>8</v>
      </c>
      <c r="IH15" s="79">
        <v>8</v>
      </c>
      <c r="II15" s="79">
        <v>8</v>
      </c>
      <c r="IJ15" s="79">
        <v>8</v>
      </c>
      <c r="IK15" s="79">
        <v>8</v>
      </c>
      <c r="IL15" s="79">
        <v>8</v>
      </c>
      <c r="IM15" s="79">
        <v>8</v>
      </c>
      <c r="IN15" s="79">
        <v>8</v>
      </c>
      <c r="IO15" s="79">
        <v>8</v>
      </c>
      <c r="IP15" s="79">
        <v>8</v>
      </c>
      <c r="IQ15" s="79">
        <v>8</v>
      </c>
      <c r="IR15" s="79">
        <v>8</v>
      </c>
      <c r="IS15" s="79">
        <v>8</v>
      </c>
      <c r="IT15" s="79">
        <v>8</v>
      </c>
      <c r="IU15" s="79">
        <v>8</v>
      </c>
      <c r="IV15" s="79">
        <v>8</v>
      </c>
      <c r="IW15" s="79">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B6509A-9F6D-0EAE-B611-0.7F724979}" mc:Ignorable="x14ac xr xr2 xr3">
  <dimension ref="A1:Q19"/>
  <sheetViews>
    <sheetView topLeftCell="A1" showGridLines="0" zoomScale="90" workbookViewId="0">
      <selection activeCell="A1" sqref="A1"/>
    </sheetView>
  </sheetViews>
  <sheetFormatPr defaultColWidth="9.140625" customHeight="1" defaultRowHeight="14.25"/>
  <cols>
    <col min="1" max="2" style="4219" width="9.140625" hidden="1"/>
    <col min="3" max="3" style="4219" width="3.7109375" hidden="1" customWidth="1"/>
    <col min="4" max="4" style="4219" width="3.00390625" customWidth="1"/>
    <col min="5" max="5" style="4219" width="6.00390625" customWidth="1"/>
    <col min="6" max="6" style="4219" width="27.00390625" customWidth="1"/>
    <col min="7" max="7" style="4219" width="29.00390625" customWidth="1"/>
    <col min="8" max="8" style="4219" width="25.00390625" customWidth="1"/>
    <col min="9" max="9" style="4219" width="5.00390625" customWidth="1"/>
    <col min="10" max="10" style="4219" width="6.00390625" customWidth="1"/>
    <col min="11" max="11" style="4219" width="41.00390625" customWidth="1"/>
    <col min="12" max="12" style="4219" width="42.00390625" customWidth="1"/>
    <col min="13" max="13" style="4219" width="41.00390625" customWidth="1"/>
    <col min="14" max="14" style="4219" width="89.00390625" customWidth="1"/>
    <col min="15" max="15" style="4219" width="3.00390625" customWidth="1"/>
    <col min="16" max="16" style="4219" width="8.00390625" customWidth="1"/>
    <col min="17" max="17" style="4219" width="9.140625" hidden="1"/>
  </cols>
  <sheetData>
    <row customHeight="1" ht="22.5" hidden="1">
      <c r="Q1" s="79" t="s">
        <v>14</v>
      </c>
    </row>
    <row customHeight="1" ht="22.5" hidden="1">
      <c r="B2" s="100">
        <v>1</v>
      </c>
      <c r="D2" s="821" t="s">
        <v>102</v>
      </c>
      <c r="E2" s="152">
        <v>1</v>
      </c>
      <c r="F2" s="557" t="str">
        <f>IF(region_name="","",region_name)</f>
        <v>Ставропольский край</v>
      </c>
      <c r="G2" s="1005"/>
      <c r="H2" s="368"/>
      <c r="I2" s="334"/>
      <c r="J2" s="84">
        <v>1</v>
      </c>
      <c r="K2" s="422"/>
      <c r="L2" s="422"/>
      <c r="M2" s="422"/>
      <c r="N2" s="344"/>
      <c r="Q2" s="161">
        <v>0</v>
      </c>
    </row>
    <row customHeight="1" ht="22.5" hidden="1">
      <c r="E3" s="152"/>
      <c r="F3" s="557"/>
      <c r="G3" s="1005"/>
      <c r="H3" s="366"/>
      <c r="I3" s="165"/>
      <c r="J3" s="649"/>
      <c r="K3" s="649" t="s">
        <v>2165</v>
      </c>
      <c r="L3" s="1022"/>
      <c r="M3" s="1023"/>
      <c r="N3" s="1024"/>
      <c r="Q3" s="161">
        <v>0</v>
      </c>
    </row>
    <row customHeight="1" ht="5.25" hidden="1">
      <c r="F4" s="135" t="s">
        <v>82</v>
      </c>
      <c r="G4" s="136" t="s">
        <v>83</v>
      </c>
      <c r="J4" s="1025"/>
      <c r="O4" s="135" t="s">
        <v>82</v>
      </c>
      <c r="Q4" s="138">
        <v>0</v>
      </c>
    </row>
    <row customHeight="1" ht="22.5" hidden="1">
      <c r="B5" s="100">
        <v>1</v>
      </c>
      <c r="E5" s="1024"/>
      <c r="F5" s="1024"/>
      <c r="G5" s="1024"/>
      <c r="H5" s="1026"/>
      <c r="I5" s="220" t="s">
        <v>102</v>
      </c>
      <c r="J5" s="142">
        <v>1</v>
      </c>
      <c r="K5" s="422"/>
      <c r="L5" s="422"/>
      <c r="M5" s="422"/>
      <c r="N5" s="344"/>
      <c r="Q5" s="161">
        <v>0</v>
      </c>
    </row>
    <row customHeight="1" ht="14.699999999999998">
      <c r="Q6" s="140">
        <v>14</v>
      </c>
    </row>
    <row customHeight="1" ht="27.299999999999997">
      <c r="E7" s="102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027"/>
      <c r="G7" s="1027"/>
      <c r="H7" s="1027"/>
      <c r="I7" s="1027"/>
      <c r="J7" s="1027"/>
      <c r="K7" s="1027"/>
      <c r="L7" s="1027"/>
      <c r="M7" s="1027"/>
      <c r="Q7" s="140">
        <v>26</v>
      </c>
    </row>
    <row customHeight="1" ht="14.699999999999998">
      <c r="Q8" s="140">
        <v>14</v>
      </c>
    </row>
    <row customHeight="1" ht="14.25" hidden="1">
      <c r="E9" s="1028"/>
      <c r="F9" s="1028"/>
      <c r="G9" s="1028"/>
      <c r="H9" s="1028"/>
      <c r="I9" s="1028"/>
      <c r="J9" s="1028"/>
      <c r="K9" s="1028"/>
      <c r="L9" s="1028"/>
      <c r="M9" s="1029"/>
      <c r="Q9" s="1030">
        <v>0</v>
      </c>
    </row>
    <row customHeight="1" ht="14.699999999999998">
      <c r="E10" s="152" t="s">
        <v>378</v>
      </c>
      <c r="F10" s="152"/>
      <c r="G10" s="152"/>
      <c r="H10" s="152"/>
      <c r="I10" s="152"/>
      <c r="J10" s="152"/>
      <c r="K10" s="152"/>
      <c r="L10" s="152"/>
      <c r="M10" s="84"/>
      <c r="N10" s="1003" t="s">
        <v>379</v>
      </c>
      <c r="Q10" s="140">
        <v>14</v>
      </c>
    </row>
    <row customHeight="1" ht="44.25">
      <c r="E11" s="145" t="s">
        <v>87</v>
      </c>
      <c r="F11" s="145" t="s">
        <v>382</v>
      </c>
      <c r="G11" s="145" t="s">
        <v>2166</v>
      </c>
      <c r="H11" s="145"/>
      <c r="I11" s="145" t="s">
        <v>2167</v>
      </c>
      <c r="J11" s="145"/>
      <c r="K11" s="145"/>
      <c r="L11" s="145" t="s">
        <v>2168</v>
      </c>
      <c r="M11" s="144" t="s">
        <v>2169</v>
      </c>
      <c r="N11" s="1031"/>
      <c r="Q11" s="140">
        <v>42</v>
      </c>
    </row>
    <row customHeight="1" ht="29.25">
      <c r="E12" s="1003"/>
      <c r="F12" s="145"/>
      <c r="G12" s="145" t="s">
        <v>2170</v>
      </c>
      <c r="H12" s="145" t="s">
        <v>386</v>
      </c>
      <c r="I12" s="145"/>
      <c r="J12" s="145"/>
      <c r="K12" s="145"/>
      <c r="L12" s="145"/>
      <c r="M12" s="144"/>
      <c r="N12" s="1017"/>
      <c r="Q12" s="140">
        <v>28</v>
      </c>
    </row>
    <row customHeight="1" ht="23.25">
      <c r="A13" s="111">
        <v>26379339</v>
      </c>
      <c r="B13" s="100">
        <v>1</v>
      </c>
      <c r="E13" s="152">
        <v>1</v>
      </c>
      <c r="F13" s="1032" t="str">
        <f>IF(region_name="","",region_name)</f>
        <v>Ставропольский край</v>
      </c>
      <c r="G13" s="438"/>
      <c r="H13" s="1033"/>
      <c r="I13" s="334"/>
      <c r="J13" s="157">
        <v>1</v>
      </c>
      <c r="K13" s="1034"/>
      <c r="L13" s="1035"/>
      <c r="M13" s="1035"/>
      <c r="N13" s="1036" t="s">
        <v>2171</v>
      </c>
      <c r="Q13" s="161">
        <v>22</v>
      </c>
    </row>
    <row customHeight="1" ht="23.25">
      <c r="E14" s="152"/>
      <c r="F14" s="1032"/>
      <c r="G14" s="438"/>
      <c r="H14" s="1037"/>
      <c r="I14" s="165"/>
      <c r="J14" s="649"/>
      <c r="K14" s="649" t="s">
        <v>2165</v>
      </c>
      <c r="L14" s="1022"/>
      <c r="M14" s="1022"/>
      <c r="N14" s="1038"/>
      <c r="Q14" s="161">
        <v>22</v>
      </c>
    </row>
    <row customHeight="1" ht="23.25">
      <c r="E15" s="165"/>
      <c r="F15" s="649" t="s">
        <v>2157</v>
      </c>
      <c r="G15" s="1008"/>
      <c r="H15" s="1008"/>
      <c r="I15" s="168"/>
      <c r="J15" s="168"/>
      <c r="K15" s="168"/>
      <c r="L15" s="168"/>
      <c r="M15" s="168"/>
      <c r="N15" s="1038"/>
      <c r="Q15" s="161">
        <v>22</v>
      </c>
    </row>
    <row customHeight="1" ht="22.049999999999997">
      <c r="E16" s="178"/>
      <c r="F16" s="178"/>
      <c r="G16" s="178"/>
      <c r="H16" s="178"/>
      <c r="I16" s="178"/>
      <c r="J16" s="178"/>
      <c r="K16" s="178"/>
      <c r="L16" s="178"/>
      <c r="Q16" s="140">
        <v>21</v>
      </c>
    </row>
    <row customHeight="1" ht="14.699999999999998">
      <c r="Q17" s="140">
        <v>14</v>
      </c>
    </row>
    <row customHeight="1" ht="1.05">
      <c r="Q18" s="140">
        <v>1</v>
      </c>
    </row>
    <row customHeight="1" ht="22.5" hidden="1">
      <c r="A19" s="79" t="s">
        <v>81</v>
      </c>
      <c r="B19" s="100">
        <v>0</v>
      </c>
      <c r="C19" s="79">
        <v>0</v>
      </c>
      <c r="D19" s="180">
        <v>3</v>
      </c>
      <c r="E19" s="79">
        <v>6</v>
      </c>
      <c r="F19" s="79">
        <v>27</v>
      </c>
      <c r="G19" s="79">
        <v>29</v>
      </c>
      <c r="H19" s="79">
        <v>25</v>
      </c>
      <c r="I19" s="79">
        <v>5</v>
      </c>
      <c r="J19" s="79">
        <v>6</v>
      </c>
      <c r="K19" s="79">
        <v>41</v>
      </c>
      <c r="L19" s="79">
        <v>42</v>
      </c>
      <c r="M19" s="79">
        <v>41</v>
      </c>
      <c r="N19" s="79">
        <v>89</v>
      </c>
      <c r="O19" s="151">
        <v>3</v>
      </c>
      <c r="P19" s="151">
        <v>8</v>
      </c>
      <c r="Q19" s="7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E3671-9912-18EF-6F76-0.7E34093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2" style="4219" width="9.140625" hidden="1"/>
    <col min="3" max="3" style="4219" width="3.00390625" customWidth="1"/>
    <col min="4" max="4" style="4219" width="6.00390625" customWidth="1"/>
    <col min="5" max="5" style="4219" width="22.00390625" customWidth="1"/>
    <col min="6" max="6" style="4219" width="15.00390625" customWidth="1"/>
    <col min="7" max="7" style="4219" width="14.00390625" customWidth="1"/>
    <col min="8" max="8" style="4219" width="47.00390625" customWidth="1"/>
    <col min="9" max="9" style="4219" width="115.00390625" customWidth="1"/>
    <col min="10" max="10" style="4219" width="3.00390625" customWidth="1"/>
    <col min="11" max="12" style="4219" width="8.00390625" customWidth="1"/>
    <col min="13" max="13" style="4219" width="9.140625" hidden="1"/>
  </cols>
  <sheetData>
    <row customHeight="1" ht="14.25" hidden="1">
      <c r="M1" s="296" t="s">
        <v>14</v>
      </c>
    </row>
    <row customHeight="1" ht="14.25" hidden="1">
      <c r="M2" s="296">
        <v>0</v>
      </c>
    </row>
    <row customHeight="1" ht="14.25" hidden="1">
      <c r="M3" s="296">
        <v>0</v>
      </c>
    </row>
    <row customHeight="1" ht="3">
      <c r="M4" s="296">
        <v>3</v>
      </c>
    </row>
    <row customHeight="1" ht="31.5">
      <c r="C5" s="359"/>
      <c r="D5" s="141" t="s">
        <v>2172</v>
      </c>
      <c r="E5" s="141"/>
      <c r="F5" s="141"/>
      <c r="G5" s="141"/>
      <c r="H5" s="141"/>
      <c r="M5" s="79">
        <v>30</v>
      </c>
    </row>
    <row customHeight="1" ht="3" hidden="1">
      <c r="D6" s="315"/>
      <c r="E6" s="315"/>
      <c r="F6" s="315"/>
      <c r="G6" s="315"/>
      <c r="H6" s="315"/>
      <c r="I6" s="315"/>
      <c r="M6" s="296">
        <v>0</v>
      </c>
    </row>
    <row customHeight="1" ht="14.699999999999998">
      <c r="D7" s="1039"/>
      <c r="E7" s="1039"/>
      <c r="F7" s="1039"/>
      <c r="G7" s="1039"/>
      <c r="H7" s="320"/>
      <c r="I7" s="1039"/>
      <c r="J7" s="1040"/>
      <c r="M7" s="313">
        <v>14</v>
      </c>
    </row>
    <row customHeight="1" ht="14.699999999999998">
      <c r="D8" s="326" t="s">
        <v>378</v>
      </c>
      <c r="E8" s="326"/>
      <c r="F8" s="326"/>
      <c r="G8" s="326"/>
      <c r="H8" s="326"/>
      <c r="I8" s="326" t="s">
        <v>379</v>
      </c>
      <c r="M8" s="296">
        <v>14</v>
      </c>
    </row>
    <row customHeight="1" ht="29.25">
      <c r="D9" s="326" t="s">
        <v>87</v>
      </c>
      <c r="E9" s="326" t="s">
        <v>2173</v>
      </c>
      <c r="F9" s="326"/>
      <c r="G9" s="326"/>
      <c r="H9" s="326"/>
      <c r="I9" s="326"/>
      <c r="M9" s="296">
        <v>28</v>
      </c>
    </row>
    <row customHeight="1" ht="24">
      <c r="D10" s="326"/>
      <c r="E10" s="326" t="s">
        <v>2174</v>
      </c>
      <c r="F10" s="326" t="s">
        <v>2175</v>
      </c>
      <c r="G10" s="326" t="s">
        <v>2176</v>
      </c>
      <c r="H10" s="326" t="s">
        <v>468</v>
      </c>
      <c r="I10" s="326"/>
      <c r="M10" s="296">
        <v>23</v>
      </c>
    </row>
    <row customHeight="1" ht="12" hidden="1">
      <c r="D11" s="398" t="s">
        <v>98</v>
      </c>
      <c r="E11" s="398" t="s">
        <v>90</v>
      </c>
      <c r="F11" s="398" t="s">
        <v>109</v>
      </c>
      <c r="G11" s="398" t="s">
        <v>91</v>
      </c>
      <c r="H11" s="398" t="s">
        <v>92</v>
      </c>
      <c r="I11" s="398" t="s">
        <v>118</v>
      </c>
      <c r="M11" s="296">
        <v>0</v>
      </c>
    </row>
    <row customHeight="1" ht="26.25">
      <c r="A12" s="903" t="s">
        <v>89</v>
      </c>
      <c r="B12" s="0" t="s">
        <v>22</v>
      </c>
      <c r="D12" s="208" t="s">
        <v>98</v>
      </c>
      <c r="E12" s="422"/>
      <c r="F12" s="422"/>
      <c r="G12" s="474" t="s">
        <v>22</v>
      </c>
      <c r="H12" s="440"/>
      <c r="I12" s="276" t="s">
        <v>2177</v>
      </c>
      <c r="M12" s="296">
        <v>25</v>
      </c>
    </row>
    <row customHeight="1" ht="15.75">
      <c r="D13" s="762"/>
      <c r="E13" s="176" t="s">
        <v>546</v>
      </c>
      <c r="F13" s="894"/>
      <c r="G13" s="894"/>
      <c r="H13" s="763"/>
      <c r="I13" s="280"/>
      <c r="M13" s="296">
        <v>15</v>
      </c>
    </row>
    <row customHeight="1" ht="3">
      <c r="M14" s="296">
        <v>3</v>
      </c>
    </row>
    <row customHeight="1" ht="29.25">
      <c r="E15" s="1041" t="s">
        <v>2178</v>
      </c>
      <c r="M15" s="296">
        <v>28</v>
      </c>
    </row>
    <row customHeight="1" ht="14.25" hidden="1">
      <c r="A16" s="313" t="s">
        <v>81</v>
      </c>
      <c r="B16" s="296">
        <v>0</v>
      </c>
      <c r="C16" s="1042">
        <v>3</v>
      </c>
      <c r="D16" s="296">
        <v>6</v>
      </c>
      <c r="E16" s="296">
        <v>22</v>
      </c>
      <c r="F16" s="296">
        <v>15</v>
      </c>
      <c r="G16" s="296">
        <v>14</v>
      </c>
      <c r="H16" s="296">
        <v>47</v>
      </c>
      <c r="I16" s="296">
        <v>115</v>
      </c>
      <c r="J16" s="296">
        <v>3</v>
      </c>
      <c r="K16" s="296">
        <v>8</v>
      </c>
      <c r="L16" s="296">
        <v>8</v>
      </c>
      <c r="M16" s="29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945DBF-DCCE-E5EE-D539-0.4B19A158}"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4219" width="9.140625" hidden="1"/>
    <col min="3" max="3" style="4219" width="3.00390625" customWidth="1"/>
    <col min="4" max="4" style="4219" width="6.00390625" customWidth="1"/>
    <col min="5" max="5" style="4219" width="94.00390625" customWidth="1"/>
    <col min="6" max="9" style="4219" width="8.00390625" customWidth="1"/>
    <col min="10" max="10" style="4219" width="9.140625" hidden="1"/>
  </cols>
  <sheetData>
    <row customHeight="1" ht="14.25" hidden="1">
      <c r="J1" s="1043" t="s">
        <v>14</v>
      </c>
    </row>
    <row customHeight="1" ht="14.25" hidden="1">
      <c r="J2" s="1043">
        <v>0</v>
      </c>
    </row>
    <row customHeight="1" ht="14.25" hidden="1">
      <c r="J3" s="1043">
        <v>0</v>
      </c>
    </row>
    <row customHeight="1" ht="14.25" hidden="1">
      <c r="J4" s="1043">
        <v>0</v>
      </c>
    </row>
    <row customHeight="1" ht="14.25" hidden="1">
      <c r="J5" s="1043">
        <v>0</v>
      </c>
    </row>
    <row customHeight="1" ht="3">
      <c r="C6" s="1044"/>
      <c r="D6" s="315"/>
      <c r="E6" s="315"/>
      <c r="J6" s="1043">
        <v>3</v>
      </c>
    </row>
    <row customHeight="1" ht="23.25">
      <c r="C7" s="1044"/>
      <c r="D7" s="720" t="s">
        <v>2179</v>
      </c>
      <c r="E7" s="693"/>
      <c r="J7" s="1043">
        <v>22</v>
      </c>
    </row>
    <row customHeight="1" ht="3">
      <c r="C8" s="1044"/>
      <c r="D8" s="315"/>
      <c r="E8" s="315"/>
      <c r="J8" s="1043">
        <v>3</v>
      </c>
    </row>
    <row customHeight="1" ht="16.8">
      <c r="C9" s="1044"/>
      <c r="D9" s="326" t="s">
        <v>87</v>
      </c>
      <c r="E9" s="152" t="s">
        <v>2180</v>
      </c>
      <c r="J9" s="1043">
        <v>16</v>
      </c>
    </row>
    <row customHeight="1" ht="1.05">
      <c r="C10" s="1044"/>
      <c r="D10" s="398"/>
      <c r="E10" s="398"/>
      <c r="J10" s="1043">
        <v>1</v>
      </c>
    </row>
    <row customHeight="1" ht="11.25" hidden="1">
      <c r="C11" s="1044"/>
      <c r="D11" s="1045">
        <v>0</v>
      </c>
      <c r="E11" s="1046"/>
      <c r="J11" s="1043">
        <v>0</v>
      </c>
    </row>
    <row customHeight="1" ht="45.75">
      <c r="C12" s="359"/>
      <c r="D12" s="759">
        <v>1</v>
      </c>
      <c r="E12" s="422" t="s">
        <v>2181</v>
      </c>
      <c r="J12" s="1043">
        <v>15</v>
      </c>
    </row>
    <row customHeight="1" ht="12.75">
      <c r="C13" s="1044"/>
      <c r="D13" s="413"/>
      <c r="E13" s="1047" t="s">
        <v>2182</v>
      </c>
      <c r="J13" s="1043">
        <v>12</v>
      </c>
    </row>
    <row customHeight="1" ht="3">
      <c r="J14" s="1043">
        <v>3</v>
      </c>
    </row>
    <row customHeight="1" ht="23.25">
      <c r="D15" s="1041" t="s">
        <v>2183</v>
      </c>
      <c r="J15" s="1043">
        <v>22</v>
      </c>
    </row>
    <row customHeight="1" ht="14.25" hidden="1">
      <c r="A16" s="1043" t="s">
        <v>81</v>
      </c>
      <c r="B16" s="1043">
        <v>0</v>
      </c>
      <c r="C16" s="1048">
        <v>3</v>
      </c>
      <c r="D16" s="1043">
        <v>6</v>
      </c>
      <c r="E16" s="1043">
        <v>94</v>
      </c>
      <c r="F16" s="1043">
        <v>8</v>
      </c>
      <c r="G16" s="1043">
        <v>8</v>
      </c>
      <c r="H16" s="1043">
        <v>8</v>
      </c>
      <c r="I16" s="1043">
        <v>8</v>
      </c>
      <c r="J16" s="104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3DDDBF-9667-8B35-6961-0.F21B5A75}" mc:Ignorable="x14ac xr xr2 xr3">
  <sheetPr>
    <tabColor rgb="FFCCCCFF"/>
    <pageSetUpPr fitToPage="1"/>
  </sheetPr>
  <dimension ref="A1:M14"/>
  <sheetViews>
    <sheetView topLeftCell="C6" showGridLines="0" zoomScale="90" workbookViewId="0" tabSelected="1">
      <selection activeCell="E12" sqref="E12"/>
    </sheetView>
  </sheetViews>
  <sheetFormatPr defaultColWidth="9.140625" customHeight="1" defaultRowHeight="14.25"/>
  <cols>
    <col min="1" max="2" style="4219" width="9.140625" hidden="1"/>
    <col min="3" max="3" style="4219" width="3.00390625" customWidth="1"/>
    <col min="4" max="4" style="4219" width="6.00390625" customWidth="1"/>
    <col min="5" max="5" style="4219" width="94.00390625" customWidth="1"/>
    <col min="6" max="12" style="4219" width="8.00390625" customWidth="1"/>
    <col min="13" max="13" style="4219" width="9.140625" hidden="1"/>
  </cols>
  <sheetData>
    <row customHeight="1" ht="14.25" hidden="1">
      <c r="M1" s="1043" t="s">
        <v>14</v>
      </c>
    </row>
    <row customHeight="1" ht="14.25" hidden="1">
      <c r="M2" s="1043">
        <v>0</v>
      </c>
    </row>
    <row customHeight="1" ht="14.25" hidden="1">
      <c r="M3" s="1043">
        <v>0</v>
      </c>
    </row>
    <row customHeight="1" ht="14.25" hidden="1">
      <c r="M4" s="1043">
        <v>0</v>
      </c>
    </row>
    <row customHeight="1" ht="14.25" hidden="1">
      <c r="M5" s="1043">
        <v>0</v>
      </c>
    </row>
    <row customHeight="1" ht="3">
      <c r="C6" s="1044"/>
      <c r="D6" s="315"/>
      <c r="E6" s="315"/>
      <c r="M6" s="1043">
        <v>3</v>
      </c>
    </row>
    <row customHeight="1" ht="23.25">
      <c r="C7" s="1044"/>
      <c r="D7" s="141" t="s">
        <v>2184</v>
      </c>
      <c r="E7" s="141"/>
      <c r="M7" s="1043">
        <v>22</v>
      </c>
    </row>
    <row customHeight="1" ht="3">
      <c r="C8" s="1044"/>
      <c r="D8" s="315"/>
      <c r="E8" s="315"/>
      <c r="M8" s="1043">
        <v>3</v>
      </c>
    </row>
    <row customHeight="1" ht="16.8">
      <c r="C9" s="1044"/>
      <c r="D9" s="326" t="s">
        <v>87</v>
      </c>
      <c r="E9" s="246" t="s">
        <v>365</v>
      </c>
      <c r="M9" s="1043">
        <v>16</v>
      </c>
    </row>
    <row customHeight="1" ht="12.75">
      <c r="C10" s="1044"/>
      <c r="D10" s="398" t="s">
        <v>98</v>
      </c>
      <c r="E10" s="398" t="s">
        <v>101</v>
      </c>
      <c r="M10" s="1043">
        <v>12</v>
      </c>
    </row>
    <row customHeight="1" ht="15" hidden="1">
      <c r="C11" s="1044"/>
      <c r="D11" s="759">
        <v>0</v>
      </c>
      <c r="E11" s="430"/>
      <c r="M11" s="1043">
        <v>0</v>
      </c>
    </row>
    <row customHeight="1" ht="27.5">
      <c r="A12" s="4219"/>
      <c r="B12" s="4219"/>
      <c r="C12" s="1052" t="s">
        <v>102</v>
      </c>
      <c r="D12" s="759" t="s">
        <v>98</v>
      </c>
      <c r="E12" s="365" t="s">
        <v>2185</v>
      </c>
      <c r="F12" s="4219"/>
      <c r="G12" s="4219"/>
      <c r="H12" s="4219"/>
      <c r="I12" s="4219"/>
      <c r="J12" s="4219"/>
      <c r="K12" s="4219"/>
      <c r="L12" s="4219"/>
      <c r="M12" s="4219"/>
    </row>
    <row customHeight="1" ht="14.699999999999998">
      <c r="C13" s="1044"/>
      <c r="D13" s="762"/>
      <c r="E13" s="1047" t="s">
        <v>2182</v>
      </c>
      <c r="M13" s="1043">
        <v>14</v>
      </c>
    </row>
    <row customHeight="1" ht="14.25" hidden="1">
      <c r="A14" s="1043" t="s">
        <v>81</v>
      </c>
      <c r="B14" s="1043">
        <v>0</v>
      </c>
      <c r="C14" s="1048">
        <v>3</v>
      </c>
      <c r="D14" s="1043">
        <v>6</v>
      </c>
      <c r="E14" s="1043">
        <v>94</v>
      </c>
      <c r="F14" s="1043">
        <v>8</v>
      </c>
      <c r="G14" s="1043">
        <v>8</v>
      </c>
      <c r="H14" s="1043">
        <v>8</v>
      </c>
      <c r="I14" s="1043">
        <v>8</v>
      </c>
      <c r="J14" s="1043">
        <v>8</v>
      </c>
      <c r="K14" s="1043">
        <v>8</v>
      </c>
      <c r="L14" s="1043">
        <v>8</v>
      </c>
      <c r="M14" s="1043">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4C313F-DCEE-8A5B-263B-0.419F24F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4219" width="1.7109375" customWidth="1"/>
    <col min="2" max="2" style="4219" width="34.57421875" customWidth="1"/>
    <col min="3" max="3" style="4219" width="85.00390625" customWidth="1"/>
    <col min="4" max="4" style="4219" width="17.00390625" customWidth="1"/>
    <col min="5" max="5" style="4219" width="8.00390625" customWidth="1"/>
    <col min="6" max="6" style="4219" width="9.140625" hidden="1"/>
  </cols>
  <sheetData>
    <row customHeight="1" ht="3">
      <c r="F1" s="161" t="s">
        <v>14</v>
      </c>
    </row>
    <row customHeight="1" ht="22.5">
      <c r="B2" s="1049" t="s">
        <v>2186</v>
      </c>
      <c r="C2" s="1049"/>
      <c r="D2" s="1049"/>
      <c r="F2" s="161">
        <v>22</v>
      </c>
    </row>
    <row customHeight="1" ht="3">
      <c r="F3" s="161">
        <v>3</v>
      </c>
    </row>
    <row customHeight="1" ht="23.25">
      <c r="B4" s="1050" t="s">
        <v>2187</v>
      </c>
      <c r="C4" s="1050" t="s">
        <v>2188</v>
      </c>
      <c r="D4" s="1050" t="s">
        <v>2189</v>
      </c>
      <c r="F4" s="161">
        <v>22</v>
      </c>
    </row>
    <row customHeight="1" ht="11.25" hidden="1">
      <c r="A5" s="161" t="s">
        <v>81</v>
      </c>
      <c r="B5" s="161">
        <v>34</v>
      </c>
      <c r="C5" s="161">
        <v>85</v>
      </c>
      <c r="D5" s="161">
        <v>17</v>
      </c>
      <c r="E5" s="161">
        <v>8</v>
      </c>
      <c r="F5" s="16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A56E38-FADA-1037-A07B-0.5B8118E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4219" width="26.57421875" customWidth="1"/>
    <col min="2" max="2" style="4219" width="10.00390625" customWidth="1"/>
    <col min="4" max="4" style="4219" width="11.140625" customWidth="1"/>
    <col min="5" max="5" style="4219" width="16.57421875" customWidth="1"/>
    <col min="6" max="6" style="4219" width="16.28125" customWidth="1"/>
    <col min="7" max="7" style="4219" width="19.140625" customWidth="1"/>
    <col min="8" max="11" style="4219" width="10.00390625" customWidth="1"/>
    <col min="12" max="12" style="4219" width="12.7109375" customWidth="1"/>
    <col min="13" max="13" style="4219" width="61.28125" customWidth="1"/>
    <col min="14" max="14" style="4219" width="10.00390625" customWidth="1"/>
    <col min="15" max="17" style="4219" width="23.7109375" customWidth="1"/>
    <col min="18" max="18" style="4219" width="11.7109375" customWidth="1"/>
    <col min="19" max="19" style="4219" width="8.57421875" customWidth="1"/>
    <col min="20" max="20" style="4219" width="11.7109375" customWidth="1"/>
    <col min="21" max="21" style="4219" width="8.57421875" customWidth="1"/>
    <col min="22" max="22" style="4219" width="4.7109375" customWidth="1"/>
    <col min="23" max="23" style="4219" width="115.7109375" customWidth="1"/>
    <col min="24" max="24" style="4219" width="115.28125" customWidth="1"/>
    <col min="28" max="28" style="4219" width="115.7109375" customWidth="1"/>
    <col min="30" max="90" style="4219" width="115.7109375" customWidth="1"/>
  </cols>
  <sheetData>
    <row r="2" customHeight="1" ht="17.25">
      <c r="A2" s="1051" t="s">
        <v>2190</v>
      </c>
    </row>
    <row r="4" customHeight="1" ht="15">
      <c r="C4" s="359"/>
      <c r="D4" s="759"/>
      <c r="E4" s="422"/>
    </row>
    <row r="6" customHeight="1" ht="17.25">
      <c r="A6" s="1051" t="s">
        <v>2191</v>
      </c>
    </row>
    <row r="8" customHeight="1" ht="17.25">
      <c r="C8" s="1052"/>
      <c r="D8" s="759"/>
      <c r="E8" s="365"/>
    </row>
    <row r="11" customHeight="1" ht="17.25">
      <c r="A11" s="1051" t="s">
        <v>2192</v>
      </c>
    </row>
    <row r="13" customHeight="1" ht="15">
      <c r="A13" s="170">
        <v>1</v>
      </c>
      <c r="C13" s="171" t="s">
        <v>102</v>
      </c>
      <c r="E13" s="152">
        <f>A13</f>
        <v>1</v>
      </c>
      <c r="F13" s="172"/>
      <c r="G13" s="154" t="str">
        <f>"Территория "&amp;E13</f>
        <v>Территория 1</v>
      </c>
      <c r="H13" s="155"/>
      <c r="I13" s="155"/>
    </row>
    <row customHeight="1" ht="15">
      <c r="B14" s="100">
        <v>1</v>
      </c>
      <c r="D14" s="156"/>
      <c r="E14" s="157" t="str">
        <f>A13&amp;"."&amp;B14</f>
        <v>1.1</v>
      </c>
      <c r="F14" s="173">
        <f>$F$20</f>
        <v>0</v>
      </c>
      <c r="G14" s="159"/>
      <c r="H14" s="159"/>
      <c r="I14" s="160"/>
      <c r="M14" s="151" t="str">
        <f t="array" ref="M14:M14">IF(ISERROR(MATCH(MID(N14,1,250),MID(note_ter,1,250),0)),"n","y")</f>
        <v>n</v>
      </c>
      <c r="O14" s="151" t="str">
        <f>H14&amp;"("&amp;I14&amp;")"</f>
        <v>()</v>
      </c>
    </row>
    <row customHeight="1" ht="15">
      <c r="E15" s="165"/>
      <c r="F15" s="166"/>
      <c r="G15" s="167" t="s">
        <v>182</v>
      </c>
      <c r="H15" s="168"/>
      <c r="I15" s="169"/>
    </row>
    <row r="17" customHeight="1" ht="17.25">
      <c r="A17" s="1051" t="s">
        <v>2193</v>
      </c>
    </row>
    <row r="19" customHeight="1" ht="15">
      <c r="B19" s="100">
        <v>1</v>
      </c>
      <c r="D19" s="156" t="s">
        <v>102</v>
      </c>
      <c r="E19" s="152"/>
      <c r="F19" s="162">
        <f>$F$20</f>
        <v>0</v>
      </c>
      <c r="G19" s="163"/>
      <c r="H19" s="163"/>
      <c r="I19" s="164"/>
      <c r="M19" s="151" t="str">
        <f t="array" ref="M19:M19">IF(ISERROR(MATCH(MID(N19,1,250),MID(note_ter,1,250),0)),"n","y")</f>
        <v>n</v>
      </c>
      <c r="O19" s="151" t="str">
        <f>H19&amp;"("&amp;I19&amp;")"</f>
        <v>()</v>
      </c>
    </row>
    <row r="21" customHeight="1" ht="15">
      <c r="A21" s="1051" t="s">
        <v>2194</v>
      </c>
      <c r="B21" s="1051"/>
      <c r="C21" s="1051"/>
      <c r="D21" s="1051"/>
      <c r="E21" s="1051"/>
      <c r="F21" s="1051"/>
      <c r="G21" s="1051"/>
      <c r="H21" s="1051"/>
      <c r="I21" s="1051"/>
      <c r="J21" s="1051"/>
      <c r="K21" s="1051"/>
      <c r="L21" s="1051"/>
      <c r="M21" s="1051"/>
      <c r="N21" s="1051"/>
      <c r="O21" s="1051"/>
      <c r="P21" s="1051"/>
      <c r="Q21" s="1051"/>
      <c r="R21" s="1051"/>
      <c r="S21" s="1051"/>
      <c r="T21" s="1051"/>
      <c r="U21" s="1053"/>
      <c r="V21" s="1051"/>
      <c r="W21" s="1051"/>
    </row>
    <row customHeight="1" ht="15"/>
    <row customHeight="1" ht="15">
      <c r="C23" s="231" t="s">
        <v>102</v>
      </c>
      <c r="D23" s="208" t="s">
        <v>98</v>
      </c>
      <c r="E23" s="209"/>
      <c r="F23" s="214" t="s">
        <v>19</v>
      </c>
      <c r="G23" s="232"/>
      <c r="H23" s="152">
        <v>1</v>
      </c>
      <c r="I23" s="1054" t="str">
        <f>IF(U23="","",INDEX(TERRITORY_MR_LIST,MATCH(U23,TERRITORY_LIST_ID,0)))</f>
        <v/>
      </c>
      <c r="J23" s="214" t="s">
        <v>19</v>
      </c>
      <c r="K23" s="225"/>
      <c r="L23" s="208" t="s">
        <v>98</v>
      </c>
      <c r="M23" s="1055"/>
      <c r="Y23" s="218" t="s">
        <v>197</v>
      </c>
      <c r="Z23" s="218">
        <v>1705000</v>
      </c>
    </row>
    <row customHeight="1" ht="15">
      <c r="D24" s="208"/>
      <c r="E24" s="222"/>
      <c r="F24" s="214"/>
      <c r="G24" s="234"/>
      <c r="H24" s="152"/>
      <c r="I24" s="1056"/>
      <c r="J24" s="214"/>
      <c r="K24" s="165"/>
      <c r="L24" s="166"/>
      <c r="M24" s="224" t="s">
        <v>200</v>
      </c>
    </row>
    <row customHeight="1" ht="15">
      <c r="D25" s="208"/>
      <c r="E25" s="227"/>
      <c r="F25" s="214"/>
      <c r="G25" s="165"/>
      <c r="H25" s="166"/>
      <c r="I25" s="167" t="s">
        <v>203</v>
      </c>
      <c r="J25" s="166"/>
      <c r="K25" s="166"/>
      <c r="L25" s="166"/>
      <c r="M25" s="230"/>
    </row>
    <row customHeight="1" ht="15"/>
    <row customHeight="1" ht="15">
      <c r="A27" s="1051" t="s">
        <v>2195</v>
      </c>
      <c r="B27" s="1051"/>
      <c r="C27" s="1051"/>
      <c r="D27" s="1051"/>
      <c r="E27" s="1051"/>
      <c r="F27" s="1051"/>
      <c r="G27" s="1051"/>
      <c r="H27" s="1051"/>
      <c r="I27" s="1051"/>
      <c r="J27" s="1051"/>
      <c r="K27" s="1051"/>
      <c r="L27" s="1051"/>
      <c r="M27" s="1051"/>
      <c r="N27" s="1051"/>
      <c r="O27" s="1051"/>
      <c r="P27" s="1051"/>
      <c r="Q27" s="1051"/>
      <c r="R27" s="1051"/>
      <c r="S27" s="1051"/>
      <c r="T27" s="1051"/>
      <c r="U27" s="1053"/>
      <c r="V27" s="1051"/>
      <c r="W27" s="1051"/>
    </row>
    <row customHeight="1" ht="15"/>
    <row customHeight="1" ht="15">
      <c r="D29" s="219"/>
      <c r="E29" s="219"/>
      <c r="F29" s="219"/>
      <c r="G29" s="220" t="s">
        <v>102</v>
      </c>
      <c r="H29" s="83">
        <v>1</v>
      </c>
      <c r="I29" s="124" t="str">
        <f>IF(U29="","",INDEX(TERRITORY_MR_LIST,MATCH(U29,TERRITORY_LIST_ID,0)))</f>
        <v/>
      </c>
      <c r="J29" s="214" t="s">
        <v>19</v>
      </c>
      <c r="K29" s="225"/>
      <c r="L29" s="208" t="s">
        <v>98</v>
      </c>
      <c r="M29" s="1055"/>
      <c r="Y29" s="218" t="s">
        <v>197</v>
      </c>
      <c r="Z29" s="218">
        <v>1705000</v>
      </c>
    </row>
    <row customHeight="1" ht="15">
      <c r="D30" s="219"/>
      <c r="E30" s="219"/>
      <c r="F30" s="219"/>
      <c r="G30" s="220"/>
      <c r="H30" s="83"/>
      <c r="I30" s="124"/>
      <c r="J30" s="214"/>
      <c r="K30" s="165"/>
      <c r="L30" s="166"/>
      <c r="M30" s="224" t="s">
        <v>200</v>
      </c>
    </row>
    <row customHeight="1" ht="15"/>
    <row customHeight="1" ht="15">
      <c r="A32" s="1051" t="s">
        <v>2196</v>
      </c>
      <c r="B32" s="1051"/>
      <c r="C32" s="1051"/>
      <c r="D32" s="1051"/>
      <c r="E32" s="1051"/>
      <c r="F32" s="1051"/>
      <c r="G32" s="1051"/>
      <c r="H32" s="1051"/>
      <c r="I32" s="1051"/>
      <c r="J32" s="1051"/>
      <c r="K32" s="1051"/>
      <c r="L32" s="1051"/>
      <c r="M32" s="1051"/>
      <c r="N32" s="1051"/>
      <c r="O32" s="1051"/>
      <c r="P32" s="1051"/>
      <c r="Q32" s="1051"/>
      <c r="R32" s="1051"/>
      <c r="S32" s="1051"/>
      <c r="T32" s="1051"/>
      <c r="U32" s="1053"/>
      <c r="V32" s="1051"/>
      <c r="W32" s="1051"/>
    </row>
    <row customHeight="1" ht="15"/>
    <row customHeight="1" ht="15">
      <c r="D34" s="219"/>
      <c r="E34" s="219"/>
      <c r="F34" s="219"/>
      <c r="G34" s="219"/>
      <c r="H34" s="219"/>
      <c r="I34" s="219"/>
      <c r="J34" s="219"/>
      <c r="K34" s="220" t="s">
        <v>102</v>
      </c>
      <c r="L34" s="221" t="s">
        <v>98</v>
      </c>
      <c r="M34" s="216"/>
      <c r="N34" s="197"/>
      <c r="Y34" s="218" t="s">
        <v>197</v>
      </c>
      <c r="Z34" s="218">
        <v>1705000</v>
      </c>
    </row>
    <row customHeight="1" ht="15"/>
    <row customHeight="1" ht="15"/>
    <row customHeight="1" ht="11.25">
      <c r="A37" s="1051" t="s">
        <v>2197</v>
      </c>
    </row>
    <row customHeight="1" ht="11.25"/>
    <row customHeight="1" ht="22.5">
      <c r="A39" s="338"/>
      <c r="B39" s="101"/>
      <c r="C39" s="1057"/>
      <c r="D39" s="340"/>
      <c r="E39" s="360"/>
      <c r="F39" s="368"/>
      <c r="G39" s="219"/>
      <c r="H39" s="331"/>
    </row>
    <row customHeight="1" ht="11.25"/>
    <row customHeight="1" ht="11.25">
      <c r="A41" s="1051" t="s">
        <v>2198</v>
      </c>
    </row>
    <row customHeight="1" ht="11.25"/>
    <row customHeight="1" ht="22.5">
      <c r="A43" s="101"/>
      <c r="B43" s="101"/>
      <c r="C43" s="101"/>
      <c r="D43" s="340"/>
      <c r="E43" s="360"/>
      <c r="F43" s="361"/>
      <c r="G43" s="219"/>
      <c r="H43" s="331"/>
    </row>
    <row customHeight="1" ht="11.25"/>
    <row customHeight="1" ht="11.25">
      <c r="A45" s="1051" t="s">
        <v>2199</v>
      </c>
    </row>
    <row customHeight="1" ht="11.25"/>
    <row customHeight="1" ht="24">
      <c r="A47" s="338" t="s">
        <v>391</v>
      </c>
      <c r="B47" s="321"/>
      <c r="C47" s="339"/>
      <c r="D47" s="332" t="str">
        <f>A47</f>
        <v>5.1</v>
      </c>
      <c r="E47" s="335" t="s">
        <v>392</v>
      </c>
      <c r="F47" s="246" t="s">
        <v>384</v>
      </c>
      <c r="G47" s="333" t="s">
        <v>393</v>
      </c>
      <c r="H47" s="331"/>
    </row>
    <row customHeight="1" ht="22.5">
      <c r="A48" s="338"/>
      <c r="B48" s="321"/>
      <c r="C48" s="339"/>
      <c r="D48" s="340" t="str">
        <f>D47&amp;".1"</f>
        <v>5.1.1</v>
      </c>
      <c r="E48" s="341" t="s">
        <v>394</v>
      </c>
      <c r="F48" s="336" t="s">
        <v>22</v>
      </c>
      <c r="G48" s="334"/>
      <c r="H48" s="331"/>
    </row>
    <row customHeight="1" ht="22.5">
      <c r="A49" s="338"/>
      <c r="B49" s="321"/>
      <c r="C49" s="339"/>
      <c r="D49" s="340" t="str">
        <f>D47&amp;".2"</f>
        <v>5.1.2</v>
      </c>
      <c r="E49" s="341" t="s">
        <v>395</v>
      </c>
      <c r="F49" s="98" t="s">
        <v>22</v>
      </c>
      <c r="G49" s="333" t="s">
        <v>396</v>
      </c>
      <c r="H49" s="331"/>
    </row>
    <row customHeight="1" ht="22.5">
      <c r="A50" s="338"/>
      <c r="B50" s="321"/>
      <c r="C50" s="339"/>
      <c r="D50" s="340" t="str">
        <f>D47&amp;".3"</f>
        <v>5.1.3</v>
      </c>
      <c r="E50" s="341" t="s">
        <v>397</v>
      </c>
      <c r="F50" s="336" t="s">
        <v>22</v>
      </c>
      <c r="G50" s="334"/>
      <c r="H50" s="331"/>
    </row>
    <row customHeight="1" ht="22.5">
      <c r="A51" s="338"/>
      <c r="B51" s="321"/>
      <c r="C51" s="339"/>
      <c r="D51" s="340" t="str">
        <f>D47&amp;".4"</f>
        <v>5.1.4</v>
      </c>
      <c r="E51" s="341" t="s">
        <v>398</v>
      </c>
      <c r="F51" s="336" t="s">
        <v>22</v>
      </c>
      <c r="G51" s="333" t="s">
        <v>399</v>
      </c>
      <c r="H51" s="331"/>
    </row>
    <row r="54" customHeight="1" ht="17.25">
      <c r="A54" s="1051" t="s">
        <v>2200</v>
      </c>
    </row>
    <row r="56" customHeight="1" ht="18.75">
      <c r="D56" s="436"/>
      <c r="E56" s="756"/>
      <c r="F56" s="1058">
        <v>13</v>
      </c>
      <c r="G56" s="1059"/>
      <c r="H56" s="159"/>
      <c r="I56" s="160"/>
      <c r="J56" s="439" t="s">
        <v>61</v>
      </c>
      <c r="K56" s="1060" t="s">
        <v>22</v>
      </c>
      <c r="P56" s="441" t="s">
        <v>470</v>
      </c>
      <c r="Q56" s="441" t="s">
        <v>471</v>
      </c>
      <c r="R56" s="442" t="s">
        <v>472</v>
      </c>
      <c r="S56" s="138" t="s">
        <v>473</v>
      </c>
    </row>
    <row r="58" customHeight="1" ht="11.25">
      <c r="A58" s="1051" t="s">
        <v>2201</v>
      </c>
    </row>
    <row r="60" customHeight="1" ht="14.25">
      <c r="C60" s="359"/>
      <c r="D60" s="404"/>
      <c r="E60" s="354" t="s">
        <v>22</v>
      </c>
      <c r="F60" s="405"/>
      <c r="G60" s="406"/>
      <c r="H60" s="407"/>
      <c r="I60" s="407"/>
      <c r="J60" s="408"/>
      <c r="K60" s="409"/>
      <c r="L60" s="410"/>
      <c r="M60" s="409"/>
      <c r="N60" s="408"/>
      <c r="O60" s="409"/>
      <c r="P60" s="408"/>
      <c r="Q60" s="409"/>
      <c r="R60" s="408"/>
      <c r="S60" s="411"/>
      <c r="T60" s="407"/>
      <c r="U60" s="408"/>
      <c r="V60" s="408"/>
      <c r="W60" s="394"/>
      <c r="X60" s="407"/>
      <c r="Y60" s="408"/>
      <c r="Z60" s="408"/>
      <c r="AA60" s="394"/>
      <c r="AB60" s="407"/>
      <c r="AC60" s="408"/>
      <c r="AD60" s="394"/>
      <c r="AP60" s="151" t="s">
        <v>459</v>
      </c>
      <c r="AQ60" s="151" t="s">
        <v>459</v>
      </c>
    </row>
    <row r="62" customHeight="1" ht="11.25">
      <c r="A62" s="1051" t="s">
        <v>2202</v>
      </c>
    </row>
    <row r="64" customHeight="1" ht="15">
      <c r="A64" s="903" t="s">
        <v>89</v>
      </c>
      <c r="B64" s="0" t="s">
        <v>22</v>
      </c>
      <c r="D64" s="208"/>
      <c r="E64" s="422"/>
      <c r="F64" s="422"/>
      <c r="G64" s="474"/>
      <c r="H64" s="1060"/>
      <c r="I64" s="477"/>
    </row>
    <row r="66" customHeight="1" ht="11.25">
      <c r="A66" s="1051" t="s">
        <v>2203</v>
      </c>
    </row>
    <row r="68" customHeight="1" ht="14.25">
      <c r="C68" s="497"/>
      <c r="D68" s="323"/>
      <c r="E68" s="1061"/>
      <c r="F68" s="1060"/>
    </row>
    <row r="70" customHeight="1" ht="11.25">
      <c r="A70" s="1051" t="s">
        <v>2204</v>
      </c>
    </row>
    <row r="72" customHeight="1" ht="27">
      <c r="E72" s="1062"/>
      <c r="F72" s="1063"/>
      <c r="G72" s="1064"/>
      <c r="H72" s="1065" t="s">
        <v>61</v>
      </c>
      <c r="I72" s="1066"/>
      <c r="J72" s="1067"/>
      <c r="K72" s="1068"/>
      <c r="L72" s="1069"/>
      <c r="M72" s="1069"/>
      <c r="N72" s="1070"/>
      <c r="O72" s="1070"/>
      <c r="P72" s="1071">
        <f>DATEDIF(DATEVALUE(N72),DATEVALUE(O72),"y")&amp;"г. "&amp;DATEDIF(DATEVALUE(N72),DATEVALUE(O72),"ym")&amp;"мес. "&amp;DATEVALUE(O72)-DATE(YEAR(DATEVALUE(O72)),MONTH(DATEVALUE(O72)),1)&amp;"дн. "</f>
      </c>
      <c r="Q72" s="1072"/>
      <c r="R72" s="1072"/>
      <c r="S72" s="1072"/>
      <c r="T72" s="1067"/>
      <c r="U72" s="1072"/>
      <c r="V72" s="1072"/>
      <c r="W72" s="1072"/>
      <c r="X72" s="1067"/>
      <c r="Y72" s="1073" t="s">
        <v>61</v>
      </c>
      <c r="Z72" s="290"/>
      <c r="AA72" s="152">
        <v>1</v>
      </c>
      <c r="AB72" s="1074"/>
      <c r="AD72" s="138" t="s">
        <v>2205</v>
      </c>
    </row>
    <row customHeight="1" ht="10.5">
      <c r="E73" s="1075"/>
      <c r="F73" s="1063"/>
      <c r="G73" s="1064"/>
      <c r="H73" s="1076"/>
      <c r="I73" s="1077"/>
      <c r="J73" s="1078"/>
      <c r="K73" s="1068"/>
      <c r="L73" s="1069"/>
      <c r="M73" s="1069"/>
      <c r="N73" s="1070"/>
      <c r="O73" s="1070"/>
      <c r="P73" s="1071"/>
      <c r="Q73" s="1072"/>
      <c r="R73" s="1072"/>
      <c r="S73" s="1072"/>
      <c r="T73" s="1078"/>
      <c r="U73" s="1072"/>
      <c r="V73" s="1072"/>
      <c r="W73" s="1072"/>
      <c r="X73" s="1078"/>
      <c r="Y73" s="1079"/>
      <c r="Z73" s="762"/>
      <c r="AA73" s="681"/>
      <c r="AB73" s="224" t="s">
        <v>1114</v>
      </c>
    </row>
    <row r="75" customHeight="1" ht="11.25">
      <c r="A75" s="1051" t="s">
        <v>2206</v>
      </c>
    </row>
    <row r="77" customHeight="1" ht="27">
      <c r="E77" s="1062"/>
      <c r="F77" s="1080"/>
      <c r="G77" s="1081"/>
      <c r="H77" s="1082"/>
      <c r="I77" s="1083"/>
      <c r="J77" s="1084"/>
      <c r="K77" s="1085"/>
      <c r="L77" s="1086"/>
      <c r="M77" s="1086"/>
      <c r="N77" s="1087"/>
      <c r="O77" s="1087"/>
      <c r="P77" s="1088"/>
      <c r="Q77" s="1089"/>
      <c r="R77" s="1089"/>
      <c r="S77" s="1089"/>
      <c r="T77" s="1084"/>
      <c r="U77" s="1089"/>
      <c r="V77" s="1089"/>
      <c r="W77" s="1089"/>
      <c r="X77" s="1084"/>
      <c r="Y77" s="1082"/>
      <c r="Z77" s="290"/>
      <c r="AA77" s="152">
        <v>1</v>
      </c>
      <c r="AB77" s="1074"/>
      <c r="AD77" s="138" t="s">
        <v>2205</v>
      </c>
    </row>
    <row r="79" customHeight="1" ht="11.25">
      <c r="A79" s="1051" t="s">
        <v>2207</v>
      </c>
    </row>
    <row customHeight="1" ht="17.25"/>
    <row customHeight="1" ht="21">
      <c r="E81" s="101"/>
      <c r="F81" s="1090">
        <f>INDEX(IP_MAIN_LIST_NAME_IP,MATCH(A81,IP_MAIN_LIST_IP_ID,0))&amp;" ("&amp;INDEX(IP_MAIN_START_DATE,MATCH(A81,IP_MAIN_LIST_IP_ID,0))&amp;"-"&amp;INDEX(IP_MAIN_END_DATE,MATCH(A81,IP_MAIN_LIST_IP_ID,0))&amp;")"</f>
      </c>
      <c r="G81" s="1091"/>
      <c r="H81" s="1091"/>
      <c r="I81" s="1092"/>
      <c r="J81" s="1092"/>
      <c r="K81" s="1093"/>
      <c r="L81" s="1093"/>
      <c r="M81" s="1093"/>
      <c r="N81" s="1094"/>
      <c r="O81" s="1094"/>
      <c r="P81" s="1094"/>
      <c r="Q81" s="1094"/>
      <c r="R81" s="1094"/>
      <c r="S81" s="1094"/>
      <c r="T81" s="1094"/>
      <c r="U81" s="1094"/>
      <c r="V81" s="1094"/>
      <c r="W81" s="1094"/>
      <c r="X81" s="1094"/>
      <c r="Y81" s="1094"/>
      <c r="Z81" s="1094"/>
      <c r="AA81" s="1094"/>
      <c r="AB81" s="1094"/>
      <c r="AC81" s="1094"/>
      <c r="AD81" s="1094"/>
      <c r="AE81" s="1095"/>
      <c r="AF81" s="1093"/>
      <c r="AG81" s="1093"/>
      <c r="AH81" s="1093"/>
      <c r="AI81" s="1093"/>
      <c r="AJ81" s="1093"/>
      <c r="AK81" s="1093"/>
      <c r="AL81" s="845"/>
    </row>
    <row customHeight="1" ht="0.75">
      <c r="E82" s="101"/>
      <c r="F82" s="164"/>
      <c r="G82" s="221"/>
      <c r="H82" s="1096" t="s">
        <v>454</v>
      </c>
      <c r="I82" s="1097"/>
      <c r="J82" s="155"/>
      <c r="K82" s="155"/>
      <c r="L82" s="1098"/>
      <c r="M82" s="495"/>
      <c r="N82" s="1099"/>
      <c r="O82" s="1100"/>
      <c r="P82" s="1099"/>
      <c r="Q82" s="1099"/>
      <c r="R82" s="1099"/>
      <c r="S82" s="1099"/>
      <c r="T82" s="1099"/>
      <c r="U82" s="1099"/>
      <c r="V82" s="1099"/>
      <c r="W82" s="1099"/>
      <c r="X82" s="1099"/>
      <c r="Y82" s="1099"/>
      <c r="Z82" s="1099"/>
      <c r="AA82" s="1099"/>
      <c r="AB82" s="1099"/>
      <c r="AC82" s="1099"/>
      <c r="AD82" s="1099"/>
      <c r="AE82" s="1099"/>
      <c r="AF82" s="1101"/>
      <c r="AG82" s="1098"/>
      <c r="AH82" s="1098"/>
      <c r="AI82" s="1101"/>
      <c r="AJ82" s="1098"/>
      <c r="AK82" s="1098"/>
      <c r="AL82" s="845"/>
    </row>
    <row customHeight="1" ht="0.75">
      <c r="E83" s="101"/>
      <c r="F83" s="164"/>
      <c r="G83" s="221"/>
      <c r="H83" s="1096"/>
      <c r="I83" s="1097"/>
      <c r="J83" s="155"/>
      <c r="K83" s="155"/>
      <c r="L83" s="1098"/>
      <c r="M83" s="495"/>
      <c r="N83" s="1102"/>
      <c r="O83" s="1103"/>
      <c r="P83" s="1104"/>
      <c r="Q83" s="155"/>
      <c r="R83" s="155"/>
      <c r="S83" s="155"/>
      <c r="T83" s="155"/>
      <c r="U83" s="155"/>
      <c r="V83" s="155"/>
      <c r="W83" s="155"/>
      <c r="X83" s="155"/>
      <c r="Y83" s="155"/>
      <c r="Z83" s="1105"/>
      <c r="AA83" s="1106"/>
      <c r="AB83" s="1106"/>
      <c r="AC83" s="1107"/>
      <c r="AD83" s="1107"/>
      <c r="AE83" s="1108"/>
      <c r="AF83" s="1101"/>
      <c r="AG83" s="1098"/>
      <c r="AH83" s="1098"/>
      <c r="AI83" s="1101"/>
      <c r="AJ83" s="1098"/>
      <c r="AK83" s="1098"/>
      <c r="AL83" s="845"/>
    </row>
    <row customHeight="1" ht="0.75">
      <c r="E84" s="101"/>
      <c r="F84" s="164"/>
      <c r="G84" s="221"/>
      <c r="H84" s="1096"/>
      <c r="I84" s="1097"/>
      <c r="J84" s="155"/>
      <c r="K84" s="155"/>
      <c r="L84" s="1098"/>
      <c r="M84" s="495"/>
      <c r="N84" s="1102"/>
      <c r="O84" s="1103"/>
      <c r="P84" s="1109"/>
      <c r="Q84" s="155"/>
      <c r="R84" s="155"/>
      <c r="S84" s="155"/>
      <c r="T84" s="155"/>
      <c r="U84" s="155"/>
      <c r="V84" s="155"/>
      <c r="W84" s="155"/>
      <c r="X84" s="155"/>
      <c r="Y84" s="155"/>
      <c r="AA84" s="1103"/>
      <c r="AB84" s="1110"/>
      <c r="AC84" s="1111"/>
      <c r="AD84" s="1110"/>
      <c r="AE84" s="1111"/>
      <c r="AF84" s="1101"/>
      <c r="AG84" s="1098"/>
      <c r="AH84" s="1098"/>
      <c r="AI84" s="1101"/>
      <c r="AJ84" s="1098"/>
      <c r="AK84" s="1098"/>
      <c r="AL84" s="845"/>
    </row>
    <row customHeight="1" ht="0.75">
      <c r="E85" s="101"/>
      <c r="F85" s="164"/>
      <c r="G85" s="221"/>
      <c r="H85" s="1096"/>
      <c r="I85" s="1097"/>
      <c r="J85" s="155"/>
      <c r="K85" s="155"/>
      <c r="L85" s="1098"/>
      <c r="M85" s="495"/>
      <c r="N85" s="1102"/>
      <c r="O85" s="1103"/>
      <c r="P85" s="1112"/>
      <c r="Q85" s="155"/>
      <c r="R85" s="155"/>
      <c r="S85" s="155"/>
      <c r="T85" s="155"/>
      <c r="U85" s="155"/>
      <c r="V85" s="155"/>
      <c r="W85" s="155"/>
      <c r="X85" s="155"/>
      <c r="Y85" s="155"/>
      <c r="Z85" s="1105"/>
      <c r="AA85" s="1106"/>
      <c r="AB85" s="1113"/>
      <c r="AC85" s="1107"/>
      <c r="AD85" s="1107"/>
      <c r="AE85" s="1114"/>
      <c r="AF85" s="1101"/>
      <c r="AG85" s="1098"/>
      <c r="AH85" s="1098"/>
      <c r="AI85" s="1101"/>
      <c r="AJ85" s="1098"/>
      <c r="AK85" s="1098"/>
      <c r="AL85" s="845"/>
    </row>
    <row customHeight="1" ht="0.75">
      <c r="E86" s="101"/>
      <c r="F86" s="164"/>
      <c r="G86" s="221"/>
      <c r="H86" s="1096"/>
      <c r="I86" s="1097"/>
      <c r="J86" s="155"/>
      <c r="K86" s="155"/>
      <c r="L86" s="1098"/>
      <c r="M86" s="495"/>
      <c r="N86" s="1106"/>
      <c r="O86" s="1106"/>
      <c r="P86" s="1113"/>
      <c r="Q86" s="1106"/>
      <c r="R86" s="1106"/>
      <c r="S86" s="1106"/>
      <c r="T86" s="1106"/>
      <c r="U86" s="1106"/>
      <c r="V86" s="1106"/>
      <c r="W86" s="1106"/>
      <c r="X86" s="1106"/>
      <c r="Y86" s="1106"/>
      <c r="Z86" s="1106"/>
      <c r="AA86" s="1106"/>
      <c r="AB86" s="1106"/>
      <c r="AC86" s="1106"/>
      <c r="AD86" s="1106"/>
      <c r="AE86" s="1115"/>
      <c r="AF86" s="1101"/>
      <c r="AG86" s="1098"/>
      <c r="AH86" s="1098"/>
      <c r="AI86" s="1101"/>
      <c r="AJ86" s="1098"/>
      <c r="AK86" s="1098"/>
      <c r="AL86" s="845"/>
    </row>
    <row customHeight="1" ht="12">
      <c r="E87" s="101"/>
      <c r="F87" s="1116"/>
      <c r="G87" s="1117"/>
      <c r="H87" s="1117"/>
      <c r="I87" s="1118" t="s">
        <v>1176</v>
      </c>
      <c r="J87" s="1118"/>
      <c r="K87" s="1118"/>
      <c r="L87" s="1119"/>
      <c r="M87" s="1119"/>
      <c r="N87" s="1120"/>
      <c r="O87" s="1120"/>
      <c r="P87" s="1120"/>
      <c r="Q87" s="1120"/>
      <c r="R87" s="1120"/>
      <c r="S87" s="1120"/>
      <c r="T87" s="1120"/>
      <c r="U87" s="1120"/>
      <c r="V87" s="1120"/>
      <c r="W87" s="1120"/>
      <c r="X87" s="1120"/>
      <c r="Y87" s="1120"/>
      <c r="Z87" s="1120"/>
      <c r="AA87" s="1120"/>
      <c r="AB87" s="1120"/>
      <c r="AC87" s="1120"/>
      <c r="AD87" s="1120"/>
      <c r="AE87" s="1120"/>
      <c r="AF87" s="1120"/>
      <c r="AG87" s="1119"/>
      <c r="AH87" s="1119"/>
      <c r="AI87" s="1120"/>
      <c r="AJ87" s="1119"/>
      <c r="AK87" s="1120"/>
      <c r="AL87" s="845"/>
    </row>
    <row r="89" customHeight="1" ht="11.25">
      <c r="A89" s="1051" t="s">
        <v>2208</v>
      </c>
    </row>
    <row r="91" customHeight="1" ht="11.25">
      <c r="E91" s="101"/>
      <c r="F91" s="1121"/>
      <c r="G91" s="1122"/>
      <c r="H91" s="1122"/>
      <c r="I91" s="1123"/>
      <c r="J91" s="1123"/>
      <c r="K91" s="1124"/>
      <c r="L91" s="1123"/>
      <c r="M91" s="1122"/>
      <c r="N91" s="1125"/>
      <c r="O91" s="1126">
        <v>1</v>
      </c>
      <c r="P91" s="1127" t="s">
        <v>19</v>
      </c>
      <c r="Q91" s="430" t="s">
        <v>22</v>
      </c>
      <c r="R91" s="430" t="s">
        <v>22</v>
      </c>
      <c r="S91" s="430" t="s">
        <v>22</v>
      </c>
      <c r="T91" s="430" t="s">
        <v>22</v>
      </c>
      <c r="U91" s="430" t="s">
        <v>22</v>
      </c>
      <c r="V91" s="430" t="s">
        <v>22</v>
      </c>
      <c r="W91" s="430" t="s">
        <v>22</v>
      </c>
      <c r="X91" s="430" t="s">
        <v>22</v>
      </c>
      <c r="Y91" s="430"/>
      <c r="Z91" s="1128"/>
      <c r="AA91" s="1129"/>
      <c r="AB91" s="1129"/>
      <c r="AC91" s="1130"/>
      <c r="AD91" s="1130"/>
      <c r="AE91" s="1130"/>
      <c r="AF91" s="1131"/>
      <c r="AG91" s="1132"/>
      <c r="AH91" s="1132"/>
      <c r="AI91" s="1131"/>
      <c r="AJ91" s="1132"/>
      <c r="AK91" s="1133"/>
      <c r="AL91" s="845"/>
    </row>
    <row customHeight="1" ht="11.25">
      <c r="E92" s="101"/>
      <c r="F92" s="1121"/>
      <c r="G92" s="1122"/>
      <c r="H92" s="1122"/>
      <c r="I92" s="1134"/>
      <c r="J92" s="1134"/>
      <c r="K92" s="1124"/>
      <c r="L92" s="1134"/>
      <c r="M92" s="1122"/>
      <c r="N92" s="1125"/>
      <c r="O92" s="1126"/>
      <c r="P92" s="1135"/>
      <c r="Q92" s="430"/>
      <c r="R92" s="430"/>
      <c r="S92" s="1136"/>
      <c r="T92" s="430"/>
      <c r="U92" s="430"/>
      <c r="V92" s="430"/>
      <c r="W92" s="430"/>
      <c r="X92" s="430"/>
      <c r="Y92" s="430"/>
      <c r="AA92" s="1126">
        <v>1</v>
      </c>
      <c r="AB92" s="1137"/>
      <c r="AC92" s="794"/>
      <c r="AD92" s="1137">
        <f>AB92</f>
        <v>0</v>
      </c>
      <c r="AE92" s="810"/>
      <c r="AF92" s="1124"/>
      <c r="AG92" s="1132"/>
      <c r="AH92" s="1132"/>
      <c r="AI92" s="1124"/>
      <c r="AJ92" s="1132"/>
      <c r="AK92" s="1133"/>
      <c r="AL92" s="845"/>
    </row>
    <row customHeight="1" ht="11.25">
      <c r="E93" s="101"/>
      <c r="F93" s="1121"/>
      <c r="G93" s="1122"/>
      <c r="H93" s="1122"/>
      <c r="I93" s="1138"/>
      <c r="J93" s="1138"/>
      <c r="K93" s="1124"/>
      <c r="L93" s="1138"/>
      <c r="M93" s="1122"/>
      <c r="N93" s="1125"/>
      <c r="O93" s="1126"/>
      <c r="P93" s="1139"/>
      <c r="Q93" s="430"/>
      <c r="R93" s="430"/>
      <c r="S93" s="1136"/>
      <c r="T93" s="430"/>
      <c r="U93" s="430"/>
      <c r="V93" s="430"/>
      <c r="W93" s="430"/>
      <c r="X93" s="430"/>
      <c r="Y93" s="430"/>
      <c r="Z93" s="1128"/>
      <c r="AA93" s="1129"/>
      <c r="AB93" s="167" t="s">
        <v>1158</v>
      </c>
      <c r="AC93" s="1130"/>
      <c r="AD93" s="1130"/>
      <c r="AE93" s="1130"/>
      <c r="AF93" s="1140"/>
      <c r="AG93" s="1132"/>
      <c r="AH93" s="1132"/>
      <c r="AI93" s="1140"/>
      <c r="AJ93" s="1132"/>
      <c r="AK93" s="1133"/>
      <c r="AL93" s="845"/>
    </row>
    <row r="95" customHeight="1" ht="11.25">
      <c r="A95" s="1051" t="s">
        <v>2209</v>
      </c>
    </row>
    <row r="97" customHeight="1" ht="11.25">
      <c r="E97" s="101"/>
      <c r="F97" s="1122"/>
      <c r="G97" s="1122"/>
      <c r="H97" s="1122"/>
      <c r="I97" s="1122"/>
      <c r="J97" s="1122"/>
      <c r="K97" s="1122"/>
      <c r="L97" s="1122"/>
      <c r="M97" s="1122"/>
      <c r="N97" s="1122"/>
      <c r="O97" s="1122"/>
      <c r="P97" s="1122"/>
      <c r="Q97" s="1122"/>
      <c r="R97" s="1122"/>
      <c r="S97" s="1122"/>
      <c r="T97" s="1122"/>
      <c r="U97" s="1122"/>
      <c r="V97" s="1122"/>
      <c r="W97" s="1122"/>
      <c r="X97" s="1122"/>
      <c r="Y97" s="1122"/>
      <c r="Z97" s="1141"/>
      <c r="AA97" s="1142">
        <v>1</v>
      </c>
      <c r="AB97" s="1137"/>
      <c r="AC97" s="794"/>
      <c r="AD97" s="1137">
        <f>AB97</f>
        <v>0</v>
      </c>
      <c r="AE97" s="794"/>
      <c r="AF97" s="1124"/>
      <c r="AG97" s="1132"/>
      <c r="AH97" s="1132"/>
      <c r="AI97" s="1124"/>
      <c r="AJ97" s="1132"/>
      <c r="AK97" s="1133"/>
      <c r="AL97" s="845"/>
    </row>
    <row r="99" customHeight="1" ht="11.25">
      <c r="A99" s="1051" t="s">
        <v>2210</v>
      </c>
    </row>
    <row r="101" customHeight="1" ht="11.25">
      <c r="E101" s="101"/>
      <c r="F101" s="1121"/>
      <c r="G101" s="1122"/>
      <c r="H101" s="221" t="s">
        <v>98</v>
      </c>
      <c r="I101" s="1143"/>
      <c r="J101" s="366"/>
      <c r="K101" s="422"/>
      <c r="L101" s="214" t="s">
        <v>19</v>
      </c>
      <c r="M101" s="208"/>
      <c r="N101" s="1144"/>
      <c r="O101" s="1145" t="s">
        <v>454</v>
      </c>
      <c r="P101" s="1146"/>
      <c r="Q101" s="1146"/>
      <c r="R101" s="1146"/>
      <c r="S101" s="1146"/>
      <c r="T101" s="1146"/>
      <c r="U101" s="1146"/>
      <c r="V101" s="1146"/>
      <c r="W101" s="1146"/>
      <c r="X101" s="1146"/>
      <c r="Y101" s="1146"/>
      <c r="Z101" s="1146"/>
      <c r="AA101" s="1146"/>
      <c r="AB101" s="1146"/>
      <c r="AC101" s="1146"/>
      <c r="AD101" s="1146"/>
      <c r="AE101" s="1146"/>
      <c r="AF101" s="1147"/>
      <c r="AG101" s="1148"/>
      <c r="AH101" s="1148"/>
      <c r="AI101" s="1147"/>
      <c r="AJ101" s="1148"/>
      <c r="AK101" s="1148"/>
      <c r="AL101" s="845"/>
    </row>
    <row customHeight="1" ht="11.25">
      <c r="E102" s="101"/>
      <c r="F102" s="1121"/>
      <c r="G102" s="1122"/>
      <c r="H102" s="221"/>
      <c r="I102" s="1143"/>
      <c r="J102" s="366"/>
      <c r="K102" s="422"/>
      <c r="L102" s="214"/>
      <c r="M102" s="208"/>
      <c r="N102" s="1125"/>
      <c r="O102" s="1142">
        <v>1</v>
      </c>
      <c r="P102" s="1127" t="s">
        <v>19</v>
      </c>
      <c r="Q102" s="430" t="s">
        <v>22</v>
      </c>
      <c r="R102" s="430" t="s">
        <v>22</v>
      </c>
      <c r="S102" s="430" t="s">
        <v>22</v>
      </c>
      <c r="T102" s="430" t="s">
        <v>22</v>
      </c>
      <c r="U102" s="430" t="s">
        <v>22</v>
      </c>
      <c r="V102" s="430" t="s">
        <v>22</v>
      </c>
      <c r="W102" s="430" t="s">
        <v>22</v>
      </c>
      <c r="X102" s="430" t="s">
        <v>22</v>
      </c>
      <c r="Y102" s="430"/>
      <c r="Z102" s="1128"/>
      <c r="AA102" s="1129"/>
      <c r="AB102" s="1129"/>
      <c r="AC102" s="1130"/>
      <c r="AD102" s="1130"/>
      <c r="AE102" s="1149"/>
      <c r="AF102" s="1147"/>
      <c r="AG102" s="1148"/>
      <c r="AH102" s="1148"/>
      <c r="AI102" s="1147"/>
      <c r="AJ102" s="1148"/>
      <c r="AK102" s="1148"/>
      <c r="AL102" s="845"/>
    </row>
    <row customHeight="1" ht="11.25">
      <c r="E103" s="101"/>
      <c r="F103" s="1121"/>
      <c r="G103" s="1122"/>
      <c r="H103" s="221"/>
      <c r="I103" s="1143"/>
      <c r="J103" s="366"/>
      <c r="K103" s="422"/>
      <c r="L103" s="214"/>
      <c r="M103" s="208"/>
      <c r="N103" s="1125"/>
      <c r="O103" s="1142"/>
      <c r="P103" s="1135"/>
      <c r="Q103" s="430"/>
      <c r="R103" s="430"/>
      <c r="S103" s="1136"/>
      <c r="T103" s="430"/>
      <c r="U103" s="430"/>
      <c r="V103" s="430"/>
      <c r="W103" s="430"/>
      <c r="X103" s="430"/>
      <c r="Y103" s="430"/>
      <c r="AA103" s="1126">
        <v>1</v>
      </c>
      <c r="AB103" s="1137"/>
      <c r="AC103" s="794"/>
      <c r="AD103" s="1137">
        <f>AB103</f>
        <v>0</v>
      </c>
      <c r="AE103" s="794"/>
      <c r="AF103" s="1147"/>
      <c r="AG103" s="1148"/>
      <c r="AH103" s="1148"/>
      <c r="AI103" s="1147"/>
      <c r="AJ103" s="1148"/>
      <c r="AK103" s="1148"/>
      <c r="AL103" s="845"/>
    </row>
    <row customHeight="1" ht="11.25">
      <c r="E104" s="101"/>
      <c r="F104" s="1121"/>
      <c r="G104" s="1122"/>
      <c r="H104" s="221"/>
      <c r="I104" s="1143"/>
      <c r="J104" s="366"/>
      <c r="K104" s="422"/>
      <c r="L104" s="214"/>
      <c r="M104" s="208"/>
      <c r="N104" s="1125"/>
      <c r="O104" s="1142"/>
      <c r="P104" s="1139"/>
      <c r="Q104" s="430"/>
      <c r="R104" s="430"/>
      <c r="S104" s="1136"/>
      <c r="T104" s="430"/>
      <c r="U104" s="430"/>
      <c r="V104" s="430"/>
      <c r="W104" s="430"/>
      <c r="X104" s="430"/>
      <c r="Y104" s="430"/>
      <c r="Z104" s="1128"/>
      <c r="AA104" s="1129"/>
      <c r="AB104" s="167" t="s">
        <v>1158</v>
      </c>
      <c r="AC104" s="1130"/>
      <c r="AD104" s="1130"/>
      <c r="AE104" s="1150"/>
      <c r="AF104" s="1147"/>
      <c r="AG104" s="1148"/>
      <c r="AH104" s="1148"/>
      <c r="AI104" s="1147"/>
      <c r="AJ104" s="1148"/>
      <c r="AK104" s="1148"/>
      <c r="AL104" s="845"/>
    </row>
    <row customHeight="1" ht="11.25">
      <c r="E105" s="101"/>
      <c r="F105" s="1121"/>
      <c r="G105" s="1122"/>
      <c r="H105" s="221"/>
      <c r="I105" s="1143"/>
      <c r="J105" s="366"/>
      <c r="K105" s="422"/>
      <c r="L105" s="214"/>
      <c r="M105" s="208"/>
      <c r="N105" s="1128"/>
      <c r="O105" s="1129"/>
      <c r="P105" s="167" t="s">
        <v>1159</v>
      </c>
      <c r="Q105" s="1129"/>
      <c r="R105" s="1129"/>
      <c r="S105" s="1129"/>
      <c r="T105" s="1129"/>
      <c r="U105" s="1129"/>
      <c r="V105" s="1129"/>
      <c r="W105" s="1129"/>
      <c r="X105" s="1129"/>
      <c r="Y105" s="1129"/>
      <c r="Z105" s="1129"/>
      <c r="AA105" s="1129"/>
      <c r="AB105" s="1129"/>
      <c r="AC105" s="1129"/>
      <c r="AD105" s="1129"/>
      <c r="AE105" s="1151"/>
      <c r="AF105" s="1147"/>
      <c r="AG105" s="1148"/>
      <c r="AH105" s="1148"/>
      <c r="AI105" s="1147"/>
      <c r="AJ105" s="1148"/>
      <c r="AK105" s="1148"/>
      <c r="AL105" s="845"/>
    </row>
    <row r="107" customHeight="1" ht="11.25">
      <c r="A107" s="1051" t="s">
        <v>2211</v>
      </c>
    </row>
    <row customHeight="1" ht="17.25"/>
    <row customHeight="1" ht="21">
      <c r="E109" s="877" t="s">
        <v>22</v>
      </c>
      <c r="F109" s="1152">
        <f>INDEX(IP_MAIN_LIST_NAME_IP,MATCH(A109,IP_MAIN_LIST_IP_ID,0))&amp;" ("&amp;INDEX(IP_MAIN_START_DATE,MATCH(A109,IP_MAIN_LIST_IP_ID,0))&amp;"-"&amp;INDEX(IP_MAIN_END_DATE,MATCH(A109,IP_MAIN_LIST_IP_ID,0))&amp;")"</f>
      </c>
      <c r="G109" s="1153"/>
      <c r="H109" s="1154"/>
      <c r="I109" s="1154"/>
      <c r="J109" s="1154"/>
      <c r="K109" s="1154"/>
      <c r="L109" s="1154"/>
      <c r="M109" s="1154"/>
      <c r="N109" s="1154"/>
      <c r="O109" s="1153"/>
      <c r="P109" s="1153"/>
      <c r="Q109" s="1153"/>
      <c r="R109" s="1153"/>
      <c r="S109" s="1153"/>
      <c r="T109" s="1153"/>
      <c r="U109" s="1155"/>
      <c r="V109" s="1155"/>
      <c r="W109" s="1155"/>
      <c r="X109" s="1155"/>
      <c r="Y109" s="1155"/>
      <c r="Z109" s="1155"/>
      <c r="AA109" s="1155"/>
      <c r="AB109" s="1153"/>
      <c r="AC109" s="1154"/>
      <c r="AD109" s="1154"/>
      <c r="AE109" s="1154"/>
      <c r="AF109" s="1154"/>
      <c r="AG109" s="1154"/>
      <c r="AH109" s="1154"/>
      <c r="AI109" s="1154"/>
      <c r="AJ109" s="1154"/>
      <c r="AK109" s="1154"/>
      <c r="AL109" s="1154"/>
      <c r="AM109" s="1154"/>
      <c r="AN109" s="1154"/>
      <c r="AO109" s="1154"/>
      <c r="AP109" s="1154"/>
      <c r="AQ109" s="1154"/>
      <c r="AR109" s="1154"/>
      <c r="AS109" s="1154"/>
      <c r="AT109" s="1154"/>
      <c r="AU109" s="1154"/>
      <c r="AV109" s="1154"/>
      <c r="AW109" s="1154"/>
      <c r="AX109" s="1154"/>
      <c r="AY109" s="1154"/>
      <c r="AZ109" s="1154"/>
      <c r="BA109" s="1154"/>
      <c r="BB109" s="1154"/>
      <c r="BC109" s="1154"/>
      <c r="BD109" s="1154"/>
      <c r="BE109" s="1154"/>
      <c r="BF109" s="1154"/>
      <c r="BG109" s="1154"/>
      <c r="BH109" s="1154"/>
      <c r="BI109" s="1154"/>
      <c r="BJ109" s="1154"/>
      <c r="BK109" s="1154"/>
      <c r="BL109" s="1154"/>
      <c r="BM109" s="1154"/>
      <c r="BN109" s="1154"/>
      <c r="BO109" s="1154"/>
      <c r="BP109" s="1154"/>
      <c r="BQ109" s="1154"/>
      <c r="BR109" s="1154"/>
      <c r="BS109" s="1154"/>
      <c r="BT109" s="1154"/>
      <c r="BU109" s="1154"/>
      <c r="BV109" s="1154"/>
      <c r="BW109" s="1154"/>
      <c r="BX109" s="1154"/>
      <c r="BY109" s="1154"/>
      <c r="BZ109" s="1154"/>
      <c r="CA109" s="1154"/>
      <c r="CB109" s="1154"/>
      <c r="CC109" s="1154"/>
      <c r="CD109" s="1154"/>
      <c r="CE109" s="1154"/>
      <c r="CF109" s="1154"/>
      <c r="CG109" s="1154"/>
      <c r="CH109" s="1154"/>
      <c r="CI109" s="1154"/>
      <c r="CJ109" s="1154"/>
      <c r="CK109" s="1154"/>
      <c r="CL109" s="1156"/>
      <c r="CM109" s="1156"/>
      <c r="CN109" s="1156"/>
      <c r="CO109" s="1156"/>
      <c r="CP109" s="1156"/>
      <c r="CQ109" s="1156"/>
      <c r="CR109" s="1156"/>
      <c r="CS109" s="1156"/>
      <c r="CT109" s="1156"/>
      <c r="CU109" s="1156"/>
      <c r="CV109" s="1156"/>
      <c r="CW109" s="1156"/>
      <c r="CX109" s="1156"/>
      <c r="CY109" s="1156"/>
      <c r="CZ109" s="1156"/>
      <c r="DA109" s="1156"/>
      <c r="DB109" s="1156"/>
      <c r="DC109" s="1156"/>
      <c r="DD109" s="1156"/>
      <c r="DE109" s="1156"/>
      <c r="DF109" s="1156"/>
      <c r="DG109" s="1156"/>
      <c r="DH109" s="1156"/>
      <c r="DI109" s="1156"/>
      <c r="DJ109" s="1156"/>
      <c r="DK109" s="1156"/>
      <c r="DL109" s="1156"/>
      <c r="DM109" s="1156"/>
      <c r="DN109" s="1156"/>
      <c r="DO109" s="1156"/>
      <c r="DP109" s="1156"/>
      <c r="DQ109" s="1156"/>
      <c r="DR109" s="1156"/>
      <c r="DS109" s="1156"/>
      <c r="DT109" s="1156"/>
      <c r="DU109" s="1156"/>
      <c r="DV109" s="1156"/>
      <c r="DW109" s="1156"/>
      <c r="DX109" s="1156"/>
      <c r="DY109" s="1156"/>
      <c r="DZ109" s="1156"/>
      <c r="EA109" s="1156"/>
      <c r="EB109" s="1156"/>
      <c r="EC109" s="1156"/>
      <c r="ED109" s="1156"/>
      <c r="EE109" s="1156"/>
      <c r="EF109" s="1156"/>
      <c r="EG109" s="1156"/>
      <c r="EH109" s="1156"/>
      <c r="EI109" s="1156"/>
      <c r="EJ109" s="1156"/>
      <c r="EK109" s="1156"/>
      <c r="EL109" s="1156"/>
      <c r="EM109" s="1156"/>
      <c r="EN109" s="1156"/>
      <c r="EO109" s="1156"/>
      <c r="EP109" s="1156"/>
      <c r="EQ109" s="1156"/>
      <c r="ER109" s="1156"/>
      <c r="ES109" s="1156"/>
      <c r="ET109" s="1156"/>
      <c r="EU109" s="1156"/>
      <c r="EV109" s="1156"/>
      <c r="EW109" s="1156"/>
      <c r="EX109" s="1156"/>
      <c r="EY109" s="1156"/>
      <c r="EZ109" s="1156"/>
      <c r="FA109" s="1156"/>
      <c r="FB109" s="1156"/>
      <c r="FC109" s="1156"/>
      <c r="FD109" s="1156"/>
      <c r="FE109" s="1156"/>
      <c r="FF109" s="1156"/>
      <c r="FG109" s="1156"/>
      <c r="FH109" s="1156"/>
      <c r="FI109" s="1156"/>
      <c r="FJ109" s="1156"/>
      <c r="FK109" s="1156"/>
      <c r="FL109" s="1156"/>
      <c r="FM109" s="1156"/>
      <c r="FN109" s="1156"/>
      <c r="FO109" s="1156"/>
      <c r="FP109" s="1156"/>
      <c r="FQ109" s="1156"/>
      <c r="FR109" s="1156"/>
      <c r="FS109" s="1156"/>
      <c r="FT109" s="1156"/>
      <c r="FU109" s="1156"/>
      <c r="FV109" s="1157"/>
      <c r="FW109" s="885"/>
    </row>
    <row customHeight="1" ht="24.75">
      <c r="F110" s="759">
        <v>1</v>
      </c>
      <c r="G110" s="124"/>
      <c r="H110" s="120"/>
      <c r="I110" s="1158"/>
      <c r="J110" s="1159"/>
      <c r="K110" s="1159"/>
      <c r="L110" s="1159"/>
      <c r="M110" s="1159"/>
      <c r="N110" s="1159"/>
      <c r="O110" s="1160"/>
      <c r="P110" s="1160"/>
      <c r="Q110" s="1160"/>
      <c r="R110" s="1160"/>
      <c r="S110" s="1160"/>
      <c r="T110" s="1160"/>
      <c r="U110" s="1160"/>
      <c r="V110" s="1160"/>
      <c r="W110" s="1160"/>
      <c r="X110" s="1160"/>
      <c r="Y110" s="1160"/>
      <c r="Z110" s="1160"/>
      <c r="AA110" s="1160"/>
      <c r="AB110" s="1160"/>
      <c r="AC110" s="1159"/>
      <c r="AD110" s="1159"/>
      <c r="AE110" s="1159"/>
      <c r="AF110" s="1159"/>
      <c r="AG110" s="1159"/>
      <c r="AH110" s="1159"/>
      <c r="AI110" s="1159"/>
      <c r="AJ110" s="1159"/>
      <c r="AK110" s="1159"/>
      <c r="AL110" s="1159"/>
      <c r="AM110" s="1159"/>
      <c r="AN110" s="1159"/>
      <c r="AO110" s="1159"/>
      <c r="AP110" s="1159"/>
      <c r="AQ110" s="1159"/>
      <c r="AR110" s="1159"/>
      <c r="AS110" s="1159"/>
      <c r="AT110" s="1159"/>
      <c r="AU110" s="1159"/>
      <c r="AV110" s="1159"/>
      <c r="AW110" s="1159"/>
      <c r="AX110" s="1159"/>
      <c r="AY110" s="1159"/>
      <c r="AZ110" s="1159"/>
      <c r="BA110" s="1159"/>
      <c r="BB110" s="1159"/>
      <c r="BC110" s="1159"/>
      <c r="BD110" s="1159"/>
      <c r="BE110" s="1159"/>
      <c r="BF110" s="1159"/>
      <c r="BG110" s="1159"/>
      <c r="BH110" s="1159"/>
      <c r="BI110" s="1159"/>
      <c r="BJ110" s="1159"/>
      <c r="BK110" s="1159"/>
      <c r="BL110" s="1159"/>
      <c r="BM110" s="1159"/>
      <c r="BN110" s="1159"/>
      <c r="BO110" s="1159"/>
      <c r="BP110" s="1159"/>
      <c r="BQ110" s="1159"/>
      <c r="BR110" s="1159"/>
      <c r="BS110" s="1159"/>
      <c r="BT110" s="1160"/>
      <c r="BU110" s="1160"/>
      <c r="BV110" s="1160"/>
      <c r="BW110" s="1160"/>
      <c r="BX110" s="1160"/>
      <c r="BY110" s="1160"/>
      <c r="BZ110" s="1160"/>
      <c r="CA110" s="1160"/>
      <c r="CB110" s="1160"/>
      <c r="CC110" s="1160"/>
      <c r="CD110" s="1160"/>
      <c r="CE110" s="1160"/>
      <c r="CF110" s="1160"/>
      <c r="CG110" s="1160"/>
      <c r="CH110" s="1160"/>
      <c r="CI110" s="1160"/>
      <c r="CJ110" s="1160"/>
      <c r="CK110" s="1160"/>
      <c r="CL110" s="1159"/>
      <c r="CM110" s="1159"/>
      <c r="CN110" s="1159"/>
      <c r="CO110" s="1159"/>
      <c r="CP110" s="1159"/>
      <c r="CQ110" s="1159"/>
      <c r="CR110" s="1159"/>
      <c r="CS110" s="1159"/>
      <c r="CT110" s="1159"/>
      <c r="CU110" s="1159"/>
      <c r="CV110" s="1159"/>
      <c r="CW110" s="1159"/>
      <c r="CX110" s="1159"/>
      <c r="CY110" s="1160"/>
      <c r="CZ110" s="1160"/>
      <c r="DA110" s="1160"/>
      <c r="DB110" s="1160"/>
      <c r="DC110" s="1160"/>
      <c r="DD110" s="1160"/>
      <c r="DE110" s="1160"/>
      <c r="DF110" s="1160"/>
      <c r="DG110" s="1160"/>
      <c r="DH110" s="1160"/>
      <c r="DI110" s="1160"/>
      <c r="DJ110" s="1160"/>
      <c r="DK110" s="1159"/>
      <c r="DL110" s="1159"/>
      <c r="DM110" s="1159"/>
      <c r="DN110" s="1159"/>
      <c r="DO110" s="1159"/>
      <c r="DP110" s="1159"/>
      <c r="DQ110" s="1159"/>
      <c r="DR110" s="1159"/>
      <c r="DS110" s="1159"/>
      <c r="DT110" s="1159"/>
      <c r="DU110" s="1159"/>
      <c r="DV110" s="1159"/>
      <c r="DW110" s="1159"/>
      <c r="DX110" s="1159"/>
      <c r="DY110" s="1159"/>
      <c r="DZ110" s="1159"/>
      <c r="EA110" s="1159"/>
      <c r="EB110" s="1159"/>
      <c r="EC110" s="1159"/>
      <c r="ED110" s="1159"/>
      <c r="EE110" s="1159"/>
      <c r="EF110" s="1159"/>
      <c r="EG110" s="1159"/>
      <c r="EH110" s="1159"/>
      <c r="EI110" s="1159"/>
      <c r="EJ110" s="1159"/>
      <c r="EK110" s="1159"/>
      <c r="EL110" s="1159"/>
      <c r="EM110" s="1159"/>
      <c r="EN110" s="1159"/>
      <c r="EO110" s="1159"/>
      <c r="EP110" s="1159"/>
      <c r="EQ110" s="1159"/>
      <c r="ER110" s="1159"/>
      <c r="ES110" s="1159"/>
      <c r="ET110" s="1159"/>
      <c r="EU110" s="1159"/>
      <c r="EV110" s="1159"/>
      <c r="EW110" s="1159"/>
      <c r="EX110" s="1159"/>
      <c r="EY110" s="1159"/>
      <c r="EZ110" s="1159"/>
      <c r="FA110" s="1159"/>
      <c r="FB110" s="1159"/>
      <c r="FC110" s="1159"/>
      <c r="FD110" s="1159"/>
      <c r="FE110" s="1159"/>
      <c r="FF110" s="1159"/>
      <c r="FG110" s="1159"/>
      <c r="FH110" s="1159"/>
      <c r="FI110" s="1159"/>
      <c r="FJ110" s="1159"/>
      <c r="FK110" s="1159"/>
      <c r="FL110" s="1159"/>
      <c r="FM110" s="1159"/>
      <c r="FN110" s="1159"/>
      <c r="FO110" s="1159"/>
      <c r="FP110" s="1159"/>
      <c r="FQ110" s="1159"/>
      <c r="FR110" s="1159"/>
      <c r="FS110" s="1159"/>
      <c r="FT110" s="1159"/>
      <c r="FU110" s="1159"/>
      <c r="FV110" s="1159"/>
      <c r="FW110" s="1159"/>
    </row>
    <row customHeight="1" ht="12">
      <c r="F111" s="1161"/>
      <c r="G111" s="1118" t="s">
        <v>1442</v>
      </c>
      <c r="H111" s="1118"/>
      <c r="I111" s="1118"/>
      <c r="J111" s="1118"/>
      <c r="K111" s="1118"/>
      <c r="L111" s="1118"/>
      <c r="M111" s="1118"/>
      <c r="N111" s="1118"/>
      <c r="O111" s="1118"/>
      <c r="P111" s="1118"/>
      <c r="Q111" s="1118"/>
      <c r="R111" s="1118"/>
      <c r="S111" s="1118"/>
      <c r="T111" s="1118"/>
      <c r="U111" s="1118"/>
      <c r="V111" s="1118"/>
      <c r="W111" s="1118"/>
      <c r="X111" s="1118"/>
      <c r="Y111" s="1118"/>
      <c r="Z111" s="1118"/>
      <c r="AA111" s="1118"/>
      <c r="AB111" s="1118"/>
      <c r="AC111" s="1118"/>
      <c r="AD111" s="1118"/>
      <c r="AE111" s="1118"/>
      <c r="AF111" s="1118"/>
      <c r="AG111" s="1118"/>
      <c r="AH111" s="1118"/>
      <c r="AI111" s="1118"/>
      <c r="AJ111" s="1118"/>
      <c r="AK111" s="1118"/>
      <c r="AL111" s="1118"/>
      <c r="AM111" s="1118"/>
      <c r="AN111" s="1118"/>
      <c r="AO111" s="1118"/>
      <c r="AP111" s="1118"/>
      <c r="AQ111" s="1118"/>
      <c r="AR111" s="1118"/>
      <c r="AS111" s="1118"/>
      <c r="AT111" s="1118"/>
      <c r="AU111" s="1118"/>
      <c r="AV111" s="1118"/>
      <c r="AW111" s="1118"/>
      <c r="AX111" s="1118"/>
      <c r="AY111" s="1118"/>
      <c r="AZ111" s="1118"/>
      <c r="BA111" s="1118"/>
      <c r="BB111" s="1118"/>
      <c r="BC111" s="1118"/>
      <c r="BD111" s="1118"/>
      <c r="BE111" s="1118"/>
      <c r="BF111" s="1118"/>
      <c r="BG111" s="1118"/>
      <c r="BH111" s="1118"/>
      <c r="BI111" s="1118"/>
      <c r="BJ111" s="1118"/>
      <c r="BK111" s="1118"/>
      <c r="BL111" s="1118"/>
      <c r="BM111" s="1118"/>
      <c r="BN111" s="1118"/>
      <c r="BO111" s="1118"/>
      <c r="BP111" s="1118"/>
      <c r="BQ111" s="1118"/>
      <c r="BR111" s="1118"/>
      <c r="BS111" s="1118"/>
      <c r="BT111" s="1118"/>
      <c r="BU111" s="1118"/>
      <c r="BV111" s="1118"/>
      <c r="BW111" s="1118"/>
      <c r="BX111" s="1118"/>
      <c r="BY111" s="1118"/>
      <c r="BZ111" s="1118"/>
      <c r="CA111" s="1118"/>
      <c r="CB111" s="1118"/>
      <c r="CC111" s="1118"/>
      <c r="CD111" s="1118"/>
      <c r="CE111" s="1118"/>
      <c r="CF111" s="1118"/>
      <c r="CG111" s="1118"/>
      <c r="CH111" s="1118"/>
      <c r="CI111" s="1118"/>
      <c r="CJ111" s="1118"/>
      <c r="CK111" s="1118"/>
      <c r="CL111" s="1118"/>
      <c r="CM111" s="1118"/>
      <c r="CN111" s="1118"/>
      <c r="CO111" s="1118"/>
      <c r="CP111" s="1118"/>
      <c r="CQ111" s="1118"/>
      <c r="CR111" s="1118"/>
      <c r="CS111" s="1118"/>
      <c r="CT111" s="1118"/>
      <c r="CU111" s="1118"/>
      <c r="CV111" s="1118"/>
      <c r="CW111" s="1118"/>
      <c r="CX111" s="1118"/>
      <c r="CY111" s="1118"/>
      <c r="CZ111" s="1118"/>
      <c r="DA111" s="1118"/>
      <c r="DB111" s="1118"/>
      <c r="DC111" s="1118"/>
      <c r="DD111" s="1118"/>
      <c r="DE111" s="1118"/>
      <c r="DF111" s="1118"/>
      <c r="DG111" s="1118"/>
      <c r="DH111" s="1118"/>
      <c r="DI111" s="1118"/>
      <c r="DJ111" s="1118"/>
      <c r="DK111" s="1118"/>
      <c r="DL111" s="1118"/>
      <c r="DM111" s="1118"/>
      <c r="DN111" s="1118"/>
      <c r="DO111" s="1118"/>
      <c r="DP111" s="1118"/>
      <c r="DQ111" s="1118"/>
      <c r="DR111" s="1118"/>
      <c r="DS111" s="1118"/>
      <c r="DT111" s="1118"/>
      <c r="DU111" s="1118"/>
      <c r="DV111" s="1118"/>
      <c r="DW111" s="1118"/>
      <c r="DX111" s="1118"/>
      <c r="DY111" s="1118"/>
      <c r="DZ111" s="1118"/>
      <c r="EA111" s="1118"/>
      <c r="EB111" s="1118"/>
      <c r="EC111" s="1118"/>
      <c r="ED111" s="1118"/>
      <c r="EE111" s="1118"/>
      <c r="EF111" s="1118"/>
      <c r="EG111" s="1118"/>
      <c r="EH111" s="1118"/>
      <c r="EI111" s="1118"/>
      <c r="EJ111" s="1118"/>
      <c r="EK111" s="1118"/>
      <c r="EL111" s="1118"/>
      <c r="EM111" s="1118"/>
      <c r="EN111" s="1118"/>
      <c r="EO111" s="1118"/>
      <c r="EP111" s="1118"/>
      <c r="EQ111" s="1118"/>
      <c r="ER111" s="1118"/>
      <c r="ES111" s="1118"/>
      <c r="ET111" s="1118"/>
      <c r="EU111" s="1118"/>
      <c r="EV111" s="1118"/>
      <c r="EW111" s="1118"/>
      <c r="EX111" s="1118"/>
      <c r="EY111" s="1118"/>
      <c r="EZ111" s="1118"/>
      <c r="FA111" s="1118"/>
      <c r="FB111" s="1118"/>
      <c r="FC111" s="1118"/>
      <c r="FD111" s="1118"/>
      <c r="FE111" s="1118"/>
      <c r="FF111" s="1118"/>
      <c r="FG111" s="1118"/>
      <c r="FH111" s="1118"/>
      <c r="FI111" s="1118"/>
      <c r="FJ111" s="1118"/>
      <c r="FK111" s="1118"/>
      <c r="FL111" s="1118"/>
      <c r="FM111" s="1118"/>
      <c r="FN111" s="1118"/>
      <c r="FO111" s="1118"/>
      <c r="FP111" s="1118"/>
      <c r="FQ111" s="1118"/>
      <c r="FR111" s="1118"/>
      <c r="FS111" s="1118"/>
      <c r="FT111" s="1118"/>
      <c r="FU111" s="1118"/>
      <c r="FV111" s="1118"/>
      <c r="FW111" s="1162"/>
    </row>
    <row r="113" customHeight="1" ht="11.25">
      <c r="A113" s="1051" t="s">
        <v>2212</v>
      </c>
    </row>
    <row r="115" customHeight="1" ht="15" hidden="1">
      <c r="D115" s="215" t="s">
        <v>98</v>
      </c>
      <c r="E115" s="717" t="s">
        <v>186</v>
      </c>
      <c r="F115" s="718"/>
      <c r="G115" s="719"/>
      <c r="H115" s="89" t="str">
        <f>IF(A115="","",INDEX(DIFFERENTIATION_UNMERGE_VD,MATCH(A115,DIFFERENTIATION_ID_DIFF,0)))</f>
        <v/>
      </c>
      <c r="I115" s="89"/>
      <c r="J115" s="89"/>
      <c r="K115" s="89"/>
      <c r="L115" s="89"/>
      <c r="M115" s="89"/>
      <c r="N115" s="89"/>
      <c r="O115" s="89"/>
      <c r="P115" s="89"/>
      <c r="Q115" s="89"/>
      <c r="R115" s="89"/>
      <c r="S115" s="720"/>
      <c r="T115" s="721"/>
      <c r="AE115" s="0" t="s">
        <v>22</v>
      </c>
      <c r="AG115" s="722" t="s">
        <v>702</v>
      </c>
      <c r="AH115" s="723">
        <v>3</v>
      </c>
    </row>
    <row customHeight="1" ht="15" hidden="1">
      <c r="D116" s="729"/>
      <c r="E116" s="717" t="s">
        <v>642</v>
      </c>
      <c r="F116" s="718"/>
      <c r="G116" s="719"/>
      <c r="H116" s="89" t="str">
        <f>IF(A115="","",INDEX(DIFFERENTIATION_UNMERGE_AREA,MATCH(A115,DIFFERENTIATION_ID_DIFF,0)))</f>
        <v/>
      </c>
      <c r="I116" s="89"/>
      <c r="J116" s="89"/>
      <c r="K116" s="89"/>
      <c r="L116" s="89"/>
      <c r="M116" s="89"/>
      <c r="N116" s="89"/>
      <c r="O116" s="89"/>
      <c r="P116" s="89"/>
      <c r="Q116" s="89"/>
      <c r="R116" s="89"/>
      <c r="S116" s="720"/>
      <c r="T116" s="721"/>
    </row>
    <row customHeight="1" ht="15" hidden="1">
      <c r="D117" s="729"/>
      <c r="E117" s="717" t="s">
        <v>643</v>
      </c>
      <c r="F117" s="718"/>
      <c r="G117" s="719"/>
      <c r="H117" s="89" t="str">
        <f>IF(A115="","",INDEX(DIFFERENTIATION_UNMERGE_SYSTEM,MATCH(A115,DIFFERENTIATION_ID_DIFF,0)))</f>
        <v/>
      </c>
      <c r="I117" s="89"/>
      <c r="J117" s="89"/>
      <c r="K117" s="89"/>
      <c r="L117" s="89"/>
      <c r="M117" s="89"/>
      <c r="N117" s="89"/>
      <c r="O117" s="89"/>
      <c r="P117" s="89"/>
      <c r="Q117" s="89"/>
      <c r="R117" s="89"/>
      <c r="S117" s="720"/>
      <c r="T117" s="721"/>
    </row>
    <row customHeight="1" ht="24.75" hidden="1">
      <c r="D118" s="729"/>
      <c r="E118" s="725" t="s">
        <v>703</v>
      </c>
      <c r="F118" s="725"/>
      <c r="G118" s="725"/>
      <c r="H118" s="725"/>
      <c r="I118" s="725"/>
      <c r="J118" s="725"/>
      <c r="K118" s="725"/>
      <c r="L118" s="725"/>
      <c r="M118" s="725"/>
      <c r="N118" s="725"/>
      <c r="O118" s="725"/>
      <c r="P118" s="725"/>
      <c r="Q118" s="670">
        <f>SUMIF(T119:T120,"i",Q119:Q120)</f>
        <v>0</v>
      </c>
      <c r="R118" s="726"/>
      <c r="S118" s="298" t="s">
        <v>704</v>
      </c>
      <c r="T118" s="721" t="s">
        <v>705</v>
      </c>
      <c r="U118" s="136">
        <v>1</v>
      </c>
      <c r="V118" s="136" t="s">
        <v>653</v>
      </c>
    </row>
    <row customHeight="1" ht="11.25" hidden="1">
      <c r="D119" s="729"/>
      <c r="E119" s="330"/>
      <c r="F119" s="330">
        <v>0</v>
      </c>
      <c r="G119" s="330"/>
      <c r="H119" s="330"/>
      <c r="I119" s="330"/>
      <c r="J119" s="330"/>
      <c r="K119" s="330"/>
      <c r="L119" s="330"/>
      <c r="M119" s="330"/>
      <c r="N119" s="330"/>
      <c r="O119" s="330"/>
      <c r="P119" s="330"/>
      <c r="Q119" s="330"/>
      <c r="R119" s="330"/>
      <c r="S119" s="329"/>
      <c r="T119" s="727"/>
    </row>
    <row customHeight="1" ht="11.25" hidden="1">
      <c r="D120" s="729"/>
      <c r="E120" s="592" t="s">
        <v>22</v>
      </c>
      <c r="F120" s="167" t="s">
        <v>22</v>
      </c>
      <c r="G120" s="167" t="s">
        <v>708</v>
      </c>
      <c r="H120" s="176" t="s">
        <v>22</v>
      </c>
      <c r="I120" s="176"/>
      <c r="J120" s="176"/>
      <c r="K120" s="176"/>
      <c r="L120" s="176"/>
      <c r="M120" s="176"/>
      <c r="N120" s="176"/>
      <c r="O120" s="176"/>
      <c r="P120" s="176"/>
      <c r="Q120" s="176"/>
      <c r="R120" s="224"/>
      <c r="S120" s="730"/>
      <c r="T120" s="727"/>
    </row>
    <row customHeight="1" ht="24.75" hidden="1">
      <c r="D121" s="729"/>
      <c r="E121" s="725" t="s">
        <v>706</v>
      </c>
      <c r="F121" s="725"/>
      <c r="G121" s="725"/>
      <c r="H121" s="725"/>
      <c r="I121" s="725"/>
      <c r="J121" s="725"/>
      <c r="K121" s="725"/>
      <c r="L121" s="725"/>
      <c r="M121" s="725"/>
      <c r="N121" s="725"/>
      <c r="O121" s="725"/>
      <c r="P121" s="725"/>
      <c r="Q121" s="670">
        <f>SUMIF(T122:T123,"i",Q122:Q123)</f>
        <v>0</v>
      </c>
      <c r="R121" s="726"/>
      <c r="S121" s="298" t="s">
        <v>707</v>
      </c>
      <c r="T121" s="721" t="s">
        <v>705</v>
      </c>
      <c r="U121" s="136">
        <v>1</v>
      </c>
      <c r="V121" s="136" t="s">
        <v>653</v>
      </c>
    </row>
    <row customHeight="1" ht="11.25" hidden="1">
      <c r="D122" s="729"/>
      <c r="E122" s="330"/>
      <c r="F122" s="330">
        <v>0</v>
      </c>
      <c r="G122" s="330"/>
      <c r="H122" s="330"/>
      <c r="I122" s="330"/>
      <c r="J122" s="330"/>
      <c r="K122" s="330"/>
      <c r="L122" s="330"/>
      <c r="M122" s="330"/>
      <c r="N122" s="330"/>
      <c r="O122" s="330"/>
      <c r="P122" s="330"/>
      <c r="Q122" s="330"/>
      <c r="R122" s="330"/>
      <c r="S122" s="329"/>
      <c r="T122" s="727"/>
    </row>
    <row customHeight="1" ht="11.25" hidden="1">
      <c r="D123" s="731"/>
      <c r="E123" s="592" t="s">
        <v>22</v>
      </c>
      <c r="F123" s="167" t="s">
        <v>22</v>
      </c>
      <c r="G123" s="167" t="s">
        <v>708</v>
      </c>
      <c r="H123" s="176" t="s">
        <v>22</v>
      </c>
      <c r="I123" s="176"/>
      <c r="J123" s="176"/>
      <c r="K123" s="176"/>
      <c r="L123" s="176"/>
      <c r="M123" s="176"/>
      <c r="N123" s="176"/>
      <c r="O123" s="176"/>
      <c r="P123" s="176"/>
      <c r="Q123" s="176"/>
      <c r="R123" s="224"/>
      <c r="S123" s="730"/>
      <c r="T123" s="727"/>
    </row>
    <row r="125" customHeight="1" ht="11.25">
      <c r="A125" s="1051" t="s">
        <v>2213</v>
      </c>
    </row>
    <row r="127" customHeight="1" ht="15">
      <c r="D127" s="215" t="s">
        <v>98</v>
      </c>
      <c r="E127" s="717" t="s">
        <v>186</v>
      </c>
      <c r="F127" s="718"/>
      <c r="G127" s="719"/>
      <c r="H127" s="89" t="str">
        <f>IF(A127="","",INDEX(DIFFERENTIATION_UNMERGE_VD,MATCH(A127,DIFFERENTIATION_ID_DIFF,0)))</f>
        <v/>
      </c>
      <c r="I127" s="89"/>
      <c r="J127" s="89"/>
      <c r="K127" s="89"/>
      <c r="L127" s="89"/>
      <c r="M127" s="89"/>
      <c r="N127" s="89"/>
      <c r="O127" s="89"/>
      <c r="P127" s="89"/>
      <c r="Q127" s="89"/>
      <c r="R127" s="89"/>
      <c r="S127" s="720"/>
      <c r="T127" s="721"/>
      <c r="AE127" s="0" t="s">
        <v>22</v>
      </c>
      <c r="AG127" s="722" t="s">
        <v>702</v>
      </c>
      <c r="AH127" s="723">
        <v>3</v>
      </c>
    </row>
    <row customHeight="1" ht="15">
      <c r="D128" s="729"/>
      <c r="E128" s="717" t="s">
        <v>642</v>
      </c>
      <c r="F128" s="718"/>
      <c r="G128" s="719"/>
      <c r="H128" s="89" t="str">
        <f>IF(A127="","",INDEX(DIFFERENTIATION_UNMERGE_AREA,MATCH(A127,DIFFERENTIATION_ID_DIFF,0)))</f>
        <v/>
      </c>
      <c r="I128" s="89"/>
      <c r="J128" s="89"/>
      <c r="K128" s="89"/>
      <c r="L128" s="89"/>
      <c r="M128" s="89"/>
      <c r="N128" s="89"/>
      <c r="O128" s="89"/>
      <c r="P128" s="89"/>
      <c r="Q128" s="89"/>
      <c r="R128" s="89"/>
      <c r="S128" s="720"/>
      <c r="T128" s="721"/>
    </row>
    <row customHeight="1" ht="15">
      <c r="D129" s="729"/>
      <c r="E129" s="717" t="s">
        <v>643</v>
      </c>
      <c r="F129" s="718"/>
      <c r="G129" s="719"/>
      <c r="H129" s="89" t="str">
        <f>IF(A127="","",INDEX(DIFFERENTIATION_UNMERGE_SYSTEM,MATCH(A127,DIFFERENTIATION_ID_DIFF,0)))</f>
        <v/>
      </c>
      <c r="I129" s="89"/>
      <c r="J129" s="89"/>
      <c r="K129" s="89"/>
      <c r="L129" s="89"/>
      <c r="M129" s="89"/>
      <c r="N129" s="89"/>
      <c r="O129" s="89"/>
      <c r="P129" s="89"/>
      <c r="Q129" s="89"/>
      <c r="R129" s="89"/>
      <c r="S129" s="720"/>
      <c r="T129" s="721"/>
    </row>
    <row customHeight="1" ht="24.75">
      <c r="D130" s="729"/>
      <c r="E130" s="725" t="s">
        <v>703</v>
      </c>
      <c r="F130" s="725"/>
      <c r="G130" s="725"/>
      <c r="H130" s="725"/>
      <c r="I130" s="725"/>
      <c r="J130" s="725"/>
      <c r="K130" s="725"/>
      <c r="L130" s="725"/>
      <c r="M130" s="725"/>
      <c r="N130" s="725"/>
      <c r="O130" s="725"/>
      <c r="P130" s="725"/>
      <c r="Q130" s="670">
        <f>SUMIF(T131:T132,"i",Q131:Q132)</f>
        <v>0</v>
      </c>
      <c r="R130" s="726"/>
      <c r="S130" s="298" t="s">
        <v>704</v>
      </c>
      <c r="T130" s="721" t="s">
        <v>705</v>
      </c>
      <c r="U130" s="136">
        <v>1</v>
      </c>
      <c r="V130" s="136" t="s">
        <v>653</v>
      </c>
    </row>
    <row customHeight="1" ht="11.25" hidden="1">
      <c r="D131" s="729"/>
      <c r="E131" s="330"/>
      <c r="F131" s="330">
        <v>0</v>
      </c>
      <c r="G131" s="330"/>
      <c r="H131" s="330"/>
      <c r="I131" s="330"/>
      <c r="J131" s="330"/>
      <c r="K131" s="330"/>
      <c r="L131" s="330"/>
      <c r="M131" s="330"/>
      <c r="N131" s="330"/>
      <c r="O131" s="330"/>
      <c r="P131" s="330"/>
      <c r="Q131" s="330"/>
      <c r="R131" s="330"/>
      <c r="S131" s="329"/>
      <c r="T131" s="727"/>
    </row>
    <row customHeight="1" ht="11.25">
      <c r="D132" s="729"/>
      <c r="E132" s="592" t="s">
        <v>22</v>
      </c>
      <c r="F132" s="167" t="s">
        <v>22</v>
      </c>
      <c r="G132" s="167" t="s">
        <v>708</v>
      </c>
      <c r="H132" s="176" t="s">
        <v>22</v>
      </c>
      <c r="I132" s="176"/>
      <c r="J132" s="176"/>
      <c r="K132" s="176"/>
      <c r="L132" s="176"/>
      <c r="M132" s="176"/>
      <c r="N132" s="176"/>
      <c r="O132" s="176"/>
      <c r="P132" s="176"/>
      <c r="Q132" s="176"/>
      <c r="R132" s="224"/>
      <c r="S132" s="730"/>
      <c r="T132" s="727"/>
    </row>
    <row customHeight="1" ht="5.25" hidden="1">
      <c r="D133" s="729"/>
      <c r="E133" s="1163"/>
      <c r="F133" s="1163"/>
      <c r="G133" s="1163"/>
      <c r="H133" s="1163"/>
      <c r="I133" s="1163"/>
      <c r="J133" s="1163"/>
      <c r="K133" s="1163"/>
      <c r="L133" s="1163"/>
      <c r="M133" s="1163"/>
      <c r="N133" s="1163"/>
      <c r="O133" s="1163"/>
      <c r="P133" s="1163"/>
      <c r="Q133" s="603"/>
      <c r="R133" s="1164"/>
      <c r="S133" s="330"/>
      <c r="T133" s="721" t="s">
        <v>705</v>
      </c>
      <c r="U133" s="136">
        <v>1</v>
      </c>
      <c r="V133" s="136" t="s">
        <v>653</v>
      </c>
    </row>
    <row customHeight="1" ht="5.25" hidden="1">
      <c r="D134" s="729"/>
      <c r="E134" s="330"/>
      <c r="F134" s="330"/>
      <c r="G134" s="330"/>
      <c r="H134" s="330"/>
      <c r="I134" s="330"/>
      <c r="J134" s="330"/>
      <c r="K134" s="330"/>
      <c r="L134" s="330"/>
      <c r="M134" s="330"/>
      <c r="N134" s="330"/>
      <c r="O134" s="330"/>
      <c r="P134" s="330"/>
      <c r="Q134" s="330"/>
      <c r="R134" s="330"/>
      <c r="S134" s="329"/>
      <c r="T134" s="727"/>
    </row>
    <row customHeight="1" ht="5.25" hidden="1">
      <c r="D135" s="731"/>
      <c r="E135" s="1165"/>
      <c r="F135" s="1166"/>
      <c r="G135" s="1166"/>
      <c r="H135" s="1167"/>
      <c r="I135" s="1167"/>
      <c r="J135" s="1167"/>
      <c r="K135" s="1167"/>
      <c r="L135" s="1167"/>
      <c r="M135" s="1167"/>
      <c r="N135" s="1167"/>
      <c r="O135" s="1167"/>
      <c r="P135" s="1167"/>
      <c r="Q135" s="1167"/>
      <c r="R135" s="1168"/>
      <c r="S135" s="1169"/>
      <c r="T135" s="727"/>
    </row>
    <row customHeight="1" ht="17.25">
      <c r="D136" s="1170"/>
    </row>
    <row customHeight="1" ht="11.25">
      <c r="A137" s="1051" t="s">
        <v>2214</v>
      </c>
    </row>
    <row r="139" customHeight="1" ht="45">
      <c r="E139" s="1171"/>
      <c r="F139" s="208" t="s">
        <v>98</v>
      </c>
      <c r="G139" s="1172" t="s">
        <v>22</v>
      </c>
      <c r="H139" s="450"/>
      <c r="I139" s="1173" t="s">
        <v>98</v>
      </c>
      <c r="J139" s="761" t="s">
        <v>2215</v>
      </c>
      <c r="K139" s="250" t="s">
        <v>624</v>
      </c>
      <c r="L139" s="391" t="s">
        <v>624</v>
      </c>
      <c r="M139" s="246"/>
      <c r="N139" s="250" t="s">
        <v>624</v>
      </c>
      <c r="O139" s="250" t="s">
        <v>624</v>
      </c>
      <c r="P139" s="250" t="s">
        <v>624</v>
      </c>
      <c r="Q139" s="846">
        <f>SUM(Q140:Q142)</f>
        <v>0</v>
      </c>
      <c r="R139" s="846">
        <f>IF(R136=0,0,(Q136/R136)*100)</f>
        <v>0</v>
      </c>
      <c r="S139" s="298"/>
      <c r="T139" s="721" t="s">
        <v>705</v>
      </c>
    </row>
    <row customHeight="1" ht="11.25">
      <c r="E140" s="1080"/>
      <c r="F140" s="208"/>
      <c r="G140" s="1172"/>
      <c r="H140" s="152"/>
      <c r="I140" s="221" t="s">
        <v>1348</v>
      </c>
      <c r="J140" s="900"/>
      <c r="K140" s="1174"/>
      <c r="L140" s="892"/>
      <c r="M140" s="1175" t="s">
        <v>98</v>
      </c>
      <c r="N140" s="336"/>
      <c r="O140" s="407"/>
      <c r="P140" s="477"/>
      <c r="Q140" s="407"/>
      <c r="R140" s="492">
        <v>0</v>
      </c>
      <c r="S140" s="298"/>
      <c r="T140" s="721"/>
    </row>
    <row customHeight="1" ht="11.25">
      <c r="E141" s="1080"/>
      <c r="F141" s="208"/>
      <c r="G141" s="1172"/>
      <c r="H141" s="152"/>
      <c r="I141" s="221"/>
      <c r="J141" s="900"/>
      <c r="K141" s="336"/>
      <c r="L141" s="1176"/>
      <c r="M141" s="1177"/>
      <c r="N141" s="176" t="s">
        <v>2216</v>
      </c>
      <c r="O141" s="176"/>
      <c r="P141" s="176"/>
      <c r="Q141" s="176"/>
      <c r="R141" s="224"/>
      <c r="S141" s="298"/>
      <c r="T141" s="721"/>
    </row>
    <row customHeight="1" ht="11.25">
      <c r="E142" s="1178"/>
      <c r="F142" s="208"/>
      <c r="G142" s="106"/>
      <c r="H142" s="1176" t="s">
        <v>22</v>
      </c>
      <c r="I142" s="1177"/>
      <c r="J142" s="176" t="s">
        <v>2217</v>
      </c>
      <c r="K142" s="176"/>
      <c r="L142" s="176"/>
      <c r="M142" s="176"/>
      <c r="N142" s="176"/>
      <c r="O142" s="176"/>
      <c r="P142" s="176"/>
      <c r="Q142" s="176"/>
      <c r="R142" s="224"/>
      <c r="S142" s="298"/>
      <c r="T142" s="721"/>
    </row>
    <row r="147" customHeight="1" ht="11.25">
      <c r="E147" s="1122"/>
      <c r="F147" s="1122"/>
      <c r="G147" s="1122"/>
      <c r="H147" s="152"/>
      <c r="I147" s="221" t="s">
        <v>1348</v>
      </c>
      <c r="J147" s="900"/>
      <c r="K147" s="1174"/>
      <c r="L147" s="892"/>
      <c r="M147" s="1175" t="s">
        <v>98</v>
      </c>
      <c r="N147" s="336"/>
      <c r="O147" s="407"/>
      <c r="P147" s="477"/>
      <c r="Q147" s="407"/>
      <c r="R147" s="492">
        <v>0</v>
      </c>
      <c r="T147" s="721"/>
    </row>
    <row customHeight="1" ht="11.25">
      <c r="E148" s="1122"/>
      <c r="F148" s="1122"/>
      <c r="G148" s="1122"/>
      <c r="H148" s="152"/>
      <c r="I148" s="221"/>
      <c r="J148" s="900"/>
      <c r="K148" s="336"/>
      <c r="L148" s="1176"/>
      <c r="M148" s="1177"/>
      <c r="N148" s="176" t="s">
        <v>2216</v>
      </c>
      <c r="O148" s="176"/>
      <c r="P148" s="176"/>
      <c r="Q148" s="176"/>
      <c r="R148" s="224"/>
      <c r="T148" s="721"/>
    </row>
    <row r="150" customHeight="1" ht="11.25">
      <c r="E150" s="1179"/>
      <c r="H150" s="1180"/>
      <c r="I150" s="1122"/>
      <c r="J150" s="1124"/>
      <c r="K150" s="1124"/>
      <c r="L150" s="892"/>
      <c r="M150" s="1175" t="s">
        <v>98</v>
      </c>
      <c r="N150" s="336"/>
      <c r="O150" s="407"/>
      <c r="P150" s="477"/>
      <c r="Q150" s="407"/>
      <c r="R150" s="492">
        <v>0</v>
      </c>
      <c r="T150" s="721"/>
    </row>
    <row r="152" customHeight="1" ht="17.25">
      <c r="A152" s="1051" t="s">
        <v>2218</v>
      </c>
    </row>
    <row customHeight="1" ht="17.25"/>
    <row customHeight="1" ht="17.25">
      <c r="D154" s="249"/>
      <c r="E154" s="253"/>
      <c r="F154" s="254"/>
      <c r="G154" s="1181"/>
      <c r="H154" s="249"/>
      <c r="I154" s="249">
        <v>1</v>
      </c>
      <c r="J154" s="365"/>
      <c r="K154" s="299" t="s">
        <v>61</v>
      </c>
      <c r="L154" s="208"/>
      <c r="M154" s="208" t="s">
        <v>98</v>
      </c>
      <c r="N154" s="1182" t="str">
        <f>IF(Z154="","",INDEX(TERRITORY_MR_LIST,MATCH(Z154,TERRITORY_LIST_ID,0)))</f>
        <v/>
      </c>
      <c r="O154" s="299" t="s">
        <v>61</v>
      </c>
      <c r="P154" s="208"/>
      <c r="Q154" s="208" t="s">
        <v>98</v>
      </c>
      <c r="R154" s="336" t="s">
        <v>22</v>
      </c>
      <c r="S154" s="214" t="s">
        <v>61</v>
      </c>
      <c r="T154" s="208"/>
      <c r="U154" s="208" t="s">
        <v>98</v>
      </c>
      <c r="V154" s="336" t="s">
        <v>22</v>
      </c>
      <c r="W154" s="365"/>
    </row>
    <row customHeight="1" ht="17.25">
      <c r="D155" s="249"/>
      <c r="E155" s="253"/>
      <c r="F155" s="263"/>
      <c r="G155" s="1181"/>
      <c r="H155" s="249"/>
      <c r="I155" s="249"/>
      <c r="J155" s="365"/>
      <c r="K155" s="305"/>
      <c r="L155" s="208"/>
      <c r="M155" s="208"/>
      <c r="N155" s="1182"/>
      <c r="O155" s="305"/>
      <c r="P155" s="208"/>
      <c r="Q155" s="208"/>
      <c r="R155" s="336"/>
      <c r="S155" s="214"/>
      <c r="T155" s="1183"/>
      <c r="U155" s="1184"/>
      <c r="V155" s="1184" t="s">
        <v>492</v>
      </c>
      <c r="W155" s="1185"/>
    </row>
    <row customHeight="1" ht="17.25">
      <c r="D156" s="219"/>
      <c r="E156" s="266"/>
      <c r="F156" s="263"/>
      <c r="G156" s="1186"/>
      <c r="H156" s="219"/>
      <c r="I156" s="219"/>
      <c r="J156" s="1187"/>
      <c r="K156" s="305"/>
      <c r="L156" s="219"/>
      <c r="M156" s="219"/>
      <c r="N156" s="1188"/>
      <c r="O156" s="210"/>
      <c r="P156" s="1183"/>
      <c r="Q156" s="1184"/>
      <c r="R156" s="1184" t="s">
        <v>493</v>
      </c>
      <c r="S156" s="1189"/>
      <c r="T156" s="1189"/>
      <c r="U156" s="1189"/>
      <c r="V156" s="1189"/>
      <c r="W156" s="1185"/>
    </row>
    <row customHeight="1" ht="17.25">
      <c r="D157" s="219"/>
      <c r="E157" s="266"/>
      <c r="F157" s="263"/>
      <c r="G157" s="1186"/>
      <c r="H157" s="219"/>
      <c r="I157" s="219"/>
      <c r="J157" s="1187"/>
      <c r="K157" s="210"/>
      <c r="L157" s="1183"/>
      <c r="M157" s="1184"/>
      <c r="N157" s="1184" t="s">
        <v>494</v>
      </c>
      <c r="O157" s="1184"/>
      <c r="P157" s="1184"/>
      <c r="Q157" s="1184"/>
      <c r="R157" s="1184"/>
      <c r="S157" s="1189"/>
      <c r="T157" s="1189"/>
      <c r="U157" s="1189"/>
      <c r="V157" s="1189"/>
      <c r="W157" s="1185"/>
    </row>
    <row customHeight="1" ht="17.25">
      <c r="D158" s="219"/>
      <c r="E158" s="266"/>
      <c r="F158" s="267"/>
      <c r="G158" s="1186"/>
      <c r="H158" s="1183"/>
      <c r="I158" s="1184"/>
      <c r="J158" s="1184" t="s">
        <v>526</v>
      </c>
      <c r="K158" s="1184"/>
      <c r="L158" s="1184"/>
      <c r="M158" s="1184"/>
      <c r="N158" s="1184"/>
      <c r="O158" s="1184"/>
      <c r="P158" s="1184"/>
      <c r="Q158" s="1184"/>
      <c r="R158" s="1184"/>
      <c r="S158" s="1189"/>
      <c r="T158" s="1189"/>
      <c r="U158" s="1189"/>
      <c r="V158" s="1189"/>
      <c r="W158" s="1185"/>
    </row>
    <row customHeight="1" ht="17.25"/>
    <row customHeight="1" ht="17.25">
      <c r="D160" s="1122"/>
      <c r="E160" s="1190"/>
      <c r="F160" s="263"/>
      <c r="G160" s="1191"/>
      <c r="H160" s="249"/>
      <c r="I160" s="249">
        <v>1</v>
      </c>
      <c r="J160" s="365"/>
      <c r="K160" s="299" t="s">
        <v>61</v>
      </c>
      <c r="L160" s="208"/>
      <c r="M160" s="208" t="s">
        <v>98</v>
      </c>
      <c r="N160" s="1182" t="str">
        <f>IF(Z160="","",INDEX(TERRITORY_MR_LIST,MATCH(Z160,TERRITORY_LIST_ID,0)))</f>
        <v/>
      </c>
      <c r="O160" s="299" t="s">
        <v>61</v>
      </c>
      <c r="P160" s="208"/>
      <c r="Q160" s="208" t="s">
        <v>98</v>
      </c>
      <c r="R160" s="336" t="s">
        <v>22</v>
      </c>
      <c r="S160" s="214" t="s">
        <v>61</v>
      </c>
      <c r="T160" s="208"/>
      <c r="U160" s="208" t="s">
        <v>98</v>
      </c>
      <c r="V160" s="336" t="s">
        <v>22</v>
      </c>
      <c r="W160" s="365"/>
    </row>
    <row customHeight="1" ht="17.25">
      <c r="D161" s="1122"/>
      <c r="E161" s="1190"/>
      <c r="F161" s="263"/>
      <c r="G161" s="1191"/>
      <c r="H161" s="249"/>
      <c r="I161" s="249"/>
      <c r="J161" s="365"/>
      <c r="K161" s="305"/>
      <c r="L161" s="208"/>
      <c r="M161" s="208"/>
      <c r="N161" s="1182"/>
      <c r="O161" s="305"/>
      <c r="P161" s="208"/>
      <c r="Q161" s="208"/>
      <c r="R161" s="336"/>
      <c r="S161" s="214"/>
      <c r="T161" s="1183"/>
      <c r="U161" s="1184"/>
      <c r="V161" s="1184" t="s">
        <v>492</v>
      </c>
      <c r="W161" s="1185"/>
    </row>
    <row customHeight="1" ht="17.25">
      <c r="D162" s="1122"/>
      <c r="E162" s="1190"/>
      <c r="F162" s="263"/>
      <c r="G162" s="1191"/>
      <c r="H162" s="219"/>
      <c r="I162" s="219"/>
      <c r="J162" s="1187"/>
      <c r="K162" s="305"/>
      <c r="L162" s="219"/>
      <c r="M162" s="219"/>
      <c r="N162" s="1188"/>
      <c r="O162" s="210"/>
      <c r="P162" s="1183"/>
      <c r="Q162" s="1184"/>
      <c r="R162" s="1184" t="s">
        <v>493</v>
      </c>
      <c r="S162" s="1189"/>
      <c r="T162" s="1189"/>
      <c r="U162" s="1189"/>
      <c r="V162" s="1189"/>
      <c r="W162" s="1185"/>
    </row>
    <row customHeight="1" ht="17.25">
      <c r="D163" s="1122"/>
      <c r="E163" s="1190"/>
      <c r="F163" s="263"/>
      <c r="G163" s="1191"/>
      <c r="H163" s="219"/>
      <c r="I163" s="219"/>
      <c r="J163" s="1187"/>
      <c r="K163" s="210"/>
      <c r="L163" s="1183"/>
      <c r="M163" s="1184"/>
      <c r="N163" s="1184" t="s">
        <v>494</v>
      </c>
      <c r="O163" s="1184"/>
      <c r="P163" s="1184"/>
      <c r="Q163" s="1184"/>
      <c r="R163" s="1184"/>
      <c r="S163" s="1189"/>
      <c r="T163" s="1189"/>
      <c r="U163" s="1189"/>
      <c r="V163" s="1189"/>
      <c r="W163" s="1185"/>
    </row>
    <row customHeight="1" ht="17.25"/>
    <row customHeight="1" ht="17.25">
      <c r="D165" s="1122"/>
      <c r="E165" s="1190"/>
      <c r="F165" s="263"/>
      <c r="G165" s="1191"/>
      <c r="H165" s="1122"/>
      <c r="I165" s="1122"/>
      <c r="J165" s="1192"/>
      <c r="K165" s="1193"/>
      <c r="L165" s="208"/>
      <c r="M165" s="208" t="s">
        <v>98</v>
      </c>
      <c r="N165" s="1182" t="str">
        <f>IF(Z165="","",INDEX(TERRITORY_MR_LIST,MATCH(Z165,TERRITORY_LIST_ID,0)))</f>
        <v/>
      </c>
      <c r="O165" s="299" t="s">
        <v>61</v>
      </c>
      <c r="P165" s="208"/>
      <c r="Q165" s="208" t="s">
        <v>98</v>
      </c>
      <c r="R165" s="336" t="s">
        <v>22</v>
      </c>
      <c r="S165" s="214" t="s">
        <v>61</v>
      </c>
      <c r="T165" s="208"/>
      <c r="U165" s="208" t="s">
        <v>98</v>
      </c>
      <c r="V165" s="336" t="s">
        <v>22</v>
      </c>
      <c r="W165" s="365"/>
    </row>
    <row customHeight="1" ht="17.25">
      <c r="D166" s="1122"/>
      <c r="E166" s="1190"/>
      <c r="F166" s="263"/>
      <c r="G166" s="1191"/>
      <c r="H166" s="1122"/>
      <c r="I166" s="1122"/>
      <c r="J166" s="1192"/>
      <c r="K166" s="1193"/>
      <c r="L166" s="208"/>
      <c r="M166" s="208"/>
      <c r="N166" s="1182"/>
      <c r="O166" s="305"/>
      <c r="P166" s="208"/>
      <c r="Q166" s="208"/>
      <c r="R166" s="336"/>
      <c r="S166" s="214"/>
      <c r="T166" s="1183"/>
      <c r="U166" s="1184"/>
      <c r="V166" s="1184" t="s">
        <v>492</v>
      </c>
      <c r="W166" s="1185"/>
    </row>
    <row customHeight="1" ht="17.25">
      <c r="D167" s="1122"/>
      <c r="E167" s="1190"/>
      <c r="F167" s="263"/>
      <c r="G167" s="1191"/>
      <c r="H167" s="1122"/>
      <c r="I167" s="1122"/>
      <c r="J167" s="1192"/>
      <c r="K167" s="1193"/>
      <c r="L167" s="219"/>
      <c r="M167" s="219"/>
      <c r="N167" s="1188"/>
      <c r="O167" s="210"/>
      <c r="P167" s="1183"/>
      <c r="Q167" s="1184"/>
      <c r="R167" s="1184" t="s">
        <v>493</v>
      </c>
      <c r="S167" s="1189"/>
      <c r="T167" s="1189"/>
      <c r="U167" s="1189"/>
      <c r="V167" s="1189"/>
      <c r="W167" s="1185"/>
    </row>
    <row customHeight="1" ht="17.25"/>
    <row customHeight="1" ht="17.25">
      <c r="D169" s="1122"/>
      <c r="E169" s="1190"/>
      <c r="F169" s="263"/>
      <c r="G169" s="1191"/>
      <c r="H169" s="1122"/>
      <c r="I169" s="1122"/>
      <c r="J169" s="1192"/>
      <c r="K169" s="1193"/>
      <c r="L169" s="1194"/>
      <c r="M169" s="1194"/>
      <c r="N169" s="1195"/>
      <c r="O169" s="305"/>
      <c r="P169" s="208"/>
      <c r="Q169" s="208" t="s">
        <v>98</v>
      </c>
      <c r="R169" s="336" t="s">
        <v>22</v>
      </c>
      <c r="S169" s="214" t="s">
        <v>61</v>
      </c>
      <c r="T169" s="208"/>
      <c r="U169" s="208" t="s">
        <v>98</v>
      </c>
      <c r="V169" s="336" t="s">
        <v>22</v>
      </c>
      <c r="W169" s="365"/>
    </row>
    <row customHeight="1" ht="17.25">
      <c r="D170" s="1122"/>
      <c r="E170" s="1190"/>
      <c r="F170" s="263"/>
      <c r="G170" s="1191"/>
      <c r="H170" s="1122"/>
      <c r="I170" s="1122"/>
      <c r="J170" s="1192"/>
      <c r="K170" s="1193"/>
      <c r="L170" s="1194"/>
      <c r="M170" s="1194"/>
      <c r="N170" s="1195"/>
      <c r="O170" s="305"/>
      <c r="P170" s="208"/>
      <c r="Q170" s="208"/>
      <c r="R170" s="336"/>
      <c r="S170" s="214"/>
      <c r="T170" s="1183"/>
      <c r="U170" s="1184"/>
      <c r="V170" s="1184" t="s">
        <v>492</v>
      </c>
      <c r="W170" s="1185"/>
    </row>
    <row customHeight="1" ht="17.25"/>
    <row customHeight="1" ht="17.25">
      <c r="D172" s="1122"/>
      <c r="E172" s="1190"/>
      <c r="F172" s="263"/>
      <c r="G172" s="1191"/>
      <c r="H172" s="1194"/>
      <c r="I172" s="1194"/>
      <c r="J172" s="1196"/>
      <c r="K172" s="1191"/>
      <c r="L172" s="1194"/>
      <c r="M172" s="1194"/>
      <c r="N172" s="1191"/>
      <c r="O172" s="1191"/>
      <c r="P172" s="1194"/>
      <c r="Q172" s="1194"/>
      <c r="R172" s="1197"/>
      <c r="S172" s="1191"/>
      <c r="T172" s="208"/>
      <c r="U172" s="208" t="s">
        <v>98</v>
      </c>
      <c r="V172" s="336" t="s">
        <v>22</v>
      </c>
      <c r="W172" s="365"/>
    </row>
    <row r="174" customHeight="1" ht="17.25">
      <c r="A174" s="1051" t="s">
        <v>2219</v>
      </c>
    </row>
    <row customHeight="1" ht="17.25"/>
    <row customHeight="1" ht="17.25">
      <c r="D176" s="249"/>
      <c r="E176" s="253"/>
      <c r="F176" s="254"/>
      <c r="G176" s="1181"/>
      <c r="H176" s="249"/>
      <c r="I176" s="249">
        <v>1</v>
      </c>
      <c r="J176" s="365"/>
      <c r="K176" s="299" t="s">
        <v>61</v>
      </c>
      <c r="L176" s="208"/>
      <c r="M176" s="208" t="s">
        <v>98</v>
      </c>
      <c r="N176" s="1182" t="str">
        <f>IF(Z176="","",INDEX(TERRITORY_MR_LIST,MATCH(Z176,TERRITORY_LIST_ID,0)))</f>
        <v/>
      </c>
      <c r="O176" s="299" t="s">
        <v>61</v>
      </c>
      <c r="P176" s="208"/>
      <c r="Q176" s="208" t="s">
        <v>98</v>
      </c>
      <c r="R176" s="336" t="s">
        <v>22</v>
      </c>
      <c r="S176" s="606" t="s">
        <v>19</v>
      </c>
      <c r="T176" s="606"/>
      <c r="U176" s="606" t="s">
        <v>98</v>
      </c>
      <c r="V176" s="1198"/>
      <c r="W176" s="365"/>
    </row>
    <row customHeight="1" ht="17.25">
      <c r="D177" s="249"/>
      <c r="E177" s="253"/>
      <c r="F177" s="263"/>
      <c r="G177" s="1181"/>
      <c r="H177" s="249"/>
      <c r="I177" s="249"/>
      <c r="J177" s="365"/>
      <c r="K177" s="305"/>
      <c r="L177" s="208"/>
      <c r="M177" s="208"/>
      <c r="N177" s="1182"/>
      <c r="O177" s="305"/>
      <c r="P177" s="208"/>
      <c r="Q177" s="208"/>
      <c r="R177" s="336"/>
      <c r="S177" s="606"/>
      <c r="T177" s="1199"/>
      <c r="U177" s="1200"/>
      <c r="V177" s="1200"/>
      <c r="W177" s="365"/>
    </row>
    <row customHeight="1" ht="17.25">
      <c r="D178" s="219"/>
      <c r="E178" s="266"/>
      <c r="F178" s="263"/>
      <c r="G178" s="1186"/>
      <c r="H178" s="219"/>
      <c r="I178" s="219"/>
      <c r="J178" s="1187"/>
      <c r="K178" s="305"/>
      <c r="L178" s="219"/>
      <c r="M178" s="219"/>
      <c r="N178" s="1188"/>
      <c r="O178" s="210"/>
      <c r="P178" s="1183"/>
      <c r="Q178" s="1184"/>
      <c r="R178" s="1184" t="s">
        <v>493</v>
      </c>
      <c r="S178" s="1189"/>
      <c r="T178" s="1189"/>
      <c r="U178" s="1189"/>
      <c r="V178" s="1189"/>
      <c r="W178" s="1201"/>
    </row>
    <row customHeight="1" ht="17.25">
      <c r="D179" s="219"/>
      <c r="E179" s="266"/>
      <c r="F179" s="263"/>
      <c r="G179" s="1186"/>
      <c r="H179" s="219"/>
      <c r="I179" s="219"/>
      <c r="J179" s="1187"/>
      <c r="K179" s="210"/>
      <c r="L179" s="1183"/>
      <c r="M179" s="1184"/>
      <c r="N179" s="1184" t="s">
        <v>494</v>
      </c>
      <c r="O179" s="1184"/>
      <c r="P179" s="1184"/>
      <c r="Q179" s="1184"/>
      <c r="R179" s="1184"/>
      <c r="S179" s="1189"/>
      <c r="T179" s="1189"/>
      <c r="U179" s="1189"/>
      <c r="V179" s="1189"/>
      <c r="W179" s="1185"/>
    </row>
    <row customHeight="1" ht="17.25">
      <c r="D180" s="219"/>
      <c r="E180" s="266"/>
      <c r="F180" s="267"/>
      <c r="G180" s="1186"/>
      <c r="H180" s="1183"/>
      <c r="I180" s="1184"/>
      <c r="J180" s="1184" t="s">
        <v>526</v>
      </c>
      <c r="K180" s="1184"/>
      <c r="L180" s="1184"/>
      <c r="M180" s="1184"/>
      <c r="N180" s="1184"/>
      <c r="O180" s="1184"/>
      <c r="P180" s="1184"/>
      <c r="Q180" s="1184"/>
      <c r="R180" s="1184"/>
      <c r="S180" s="1189"/>
      <c r="T180" s="1189"/>
      <c r="U180" s="1189"/>
      <c r="V180" s="1189"/>
      <c r="W180" s="1185"/>
    </row>
    <row customHeight="1" ht="17.25"/>
    <row customHeight="1" ht="17.25">
      <c r="D182" s="1122"/>
      <c r="E182" s="1190"/>
      <c r="F182" s="263"/>
      <c r="G182" s="1191"/>
      <c r="H182" s="249"/>
      <c r="I182" s="249">
        <v>1</v>
      </c>
      <c r="J182" s="365"/>
      <c r="K182" s="299" t="s">
        <v>61</v>
      </c>
      <c r="L182" s="208"/>
      <c r="M182" s="208" t="s">
        <v>98</v>
      </c>
      <c r="N182" s="1182" t="str">
        <f>IF(Z182="","",INDEX(TERRITORY_MR_LIST,MATCH(Z182,TERRITORY_LIST_ID,0)))</f>
        <v/>
      </c>
      <c r="O182" s="299" t="s">
        <v>61</v>
      </c>
      <c r="P182" s="208"/>
      <c r="Q182" s="208" t="s">
        <v>98</v>
      </c>
      <c r="R182" s="336" t="s">
        <v>22</v>
      </c>
      <c r="S182" s="606" t="s">
        <v>19</v>
      </c>
      <c r="T182" s="606"/>
      <c r="U182" s="606" t="s">
        <v>98</v>
      </c>
      <c r="V182" s="1198"/>
      <c r="W182" s="365"/>
    </row>
    <row customHeight="1" ht="17.25">
      <c r="D183" s="1122"/>
      <c r="E183" s="1190"/>
      <c r="F183" s="263"/>
      <c r="G183" s="1191"/>
      <c r="H183" s="249"/>
      <c r="I183" s="249"/>
      <c r="J183" s="365"/>
      <c r="K183" s="305"/>
      <c r="L183" s="208"/>
      <c r="M183" s="208"/>
      <c r="N183" s="1182"/>
      <c r="O183" s="305"/>
      <c r="P183" s="208"/>
      <c r="Q183" s="208"/>
      <c r="R183" s="336"/>
      <c r="S183" s="606"/>
      <c r="T183" s="1199"/>
      <c r="U183" s="1200"/>
      <c r="V183" s="1200"/>
      <c r="W183" s="365"/>
    </row>
    <row customHeight="1" ht="17.25">
      <c r="D184" s="1122"/>
      <c r="E184" s="1190"/>
      <c r="F184" s="263"/>
      <c r="G184" s="1191"/>
      <c r="H184" s="219"/>
      <c r="I184" s="219"/>
      <c r="J184" s="1187"/>
      <c r="K184" s="305"/>
      <c r="L184" s="219"/>
      <c r="M184" s="219"/>
      <c r="N184" s="1188"/>
      <c r="O184" s="210"/>
      <c r="P184" s="1183"/>
      <c r="Q184" s="1184"/>
      <c r="R184" s="1184" t="s">
        <v>493</v>
      </c>
      <c r="S184" s="1189"/>
      <c r="T184" s="1189"/>
      <c r="U184" s="1189"/>
      <c r="V184" s="1189"/>
      <c r="W184" s="1201"/>
    </row>
    <row customHeight="1" ht="17.25">
      <c r="D185" s="1122"/>
      <c r="E185" s="1190"/>
      <c r="F185" s="263"/>
      <c r="G185" s="1191"/>
      <c r="H185" s="219"/>
      <c r="I185" s="219"/>
      <c r="J185" s="1187"/>
      <c r="K185" s="210"/>
      <c r="L185" s="1183"/>
      <c r="M185" s="1184"/>
      <c r="N185" s="1184" t="s">
        <v>494</v>
      </c>
      <c r="O185" s="1184"/>
      <c r="P185" s="1184"/>
      <c r="Q185" s="1184"/>
      <c r="R185" s="1184"/>
      <c r="S185" s="1189"/>
      <c r="T185" s="1189"/>
      <c r="U185" s="1189"/>
      <c r="V185" s="1189"/>
      <c r="W185" s="1185"/>
    </row>
    <row customHeight="1" ht="17.25"/>
    <row customHeight="1" ht="17.25">
      <c r="D187" s="1122"/>
      <c r="E187" s="1190"/>
      <c r="F187" s="263"/>
      <c r="G187" s="1191"/>
      <c r="H187" s="1122"/>
      <c r="I187" s="1122"/>
      <c r="J187" s="1202"/>
      <c r="K187" s="1191"/>
      <c r="L187" s="208"/>
      <c r="M187" s="208" t="s">
        <v>98</v>
      </c>
      <c r="N187" s="1182" t="str">
        <f>IF(Z187="","",INDEX(TERRITORY_MR_LIST,MATCH(Z187,TERRITORY_LIST_ID,0)))</f>
        <v/>
      </c>
      <c r="O187" s="299" t="s">
        <v>61</v>
      </c>
      <c r="P187" s="208"/>
      <c r="Q187" s="208" t="s">
        <v>98</v>
      </c>
      <c r="R187" s="336" t="s">
        <v>22</v>
      </c>
      <c r="S187" s="606" t="s">
        <v>19</v>
      </c>
      <c r="T187" s="606"/>
      <c r="U187" s="606" t="s">
        <v>98</v>
      </c>
      <c r="V187" s="1198"/>
      <c r="W187" s="365"/>
    </row>
    <row customHeight="1" ht="17.25">
      <c r="D188" s="1122"/>
      <c r="E188" s="1190"/>
      <c r="F188" s="263"/>
      <c r="G188" s="1191"/>
      <c r="H188" s="1122"/>
      <c r="I188" s="1122"/>
      <c r="J188" s="1202"/>
      <c r="K188" s="1191"/>
      <c r="L188" s="208"/>
      <c r="M188" s="208"/>
      <c r="N188" s="1182"/>
      <c r="O188" s="305"/>
      <c r="P188" s="208"/>
      <c r="Q188" s="208"/>
      <c r="R188" s="336"/>
      <c r="S188" s="606"/>
      <c r="T188" s="1199"/>
      <c r="U188" s="1200"/>
      <c r="V188" s="1200"/>
      <c r="W188" s="365"/>
    </row>
    <row customHeight="1" ht="17.25">
      <c r="D189" s="1122"/>
      <c r="E189" s="1190"/>
      <c r="F189" s="263"/>
      <c r="G189" s="1191"/>
      <c r="H189" s="1122"/>
      <c r="I189" s="1122"/>
      <c r="J189" s="1202"/>
      <c r="K189" s="1191"/>
      <c r="L189" s="219"/>
      <c r="M189" s="219"/>
      <c r="N189" s="1188"/>
      <c r="O189" s="210"/>
      <c r="P189" s="1183"/>
      <c r="Q189" s="1184"/>
      <c r="R189" s="1184" t="s">
        <v>493</v>
      </c>
      <c r="S189" s="1189"/>
      <c r="T189" s="1189"/>
      <c r="U189" s="1189"/>
      <c r="V189" s="1189"/>
      <c r="W189" s="1201"/>
    </row>
    <row customHeight="1" ht="17.25"/>
    <row customHeight="1" ht="17.25">
      <c r="D191" s="1122"/>
      <c r="E191" s="1190"/>
      <c r="F191" s="263"/>
      <c r="G191" s="1191"/>
      <c r="H191" s="1122"/>
      <c r="I191" s="1122"/>
      <c r="J191" s="1202"/>
      <c r="K191" s="1191"/>
      <c r="L191" s="1122"/>
      <c r="M191" s="1122"/>
      <c r="N191" s="1195"/>
      <c r="O191" s="305"/>
      <c r="P191" s="208"/>
      <c r="Q191" s="208" t="s">
        <v>98</v>
      </c>
      <c r="R191" s="336" t="s">
        <v>22</v>
      </c>
      <c r="S191" s="606" t="s">
        <v>19</v>
      </c>
      <c r="T191" s="606"/>
      <c r="U191" s="606" t="s">
        <v>98</v>
      </c>
      <c r="V191" s="1198"/>
      <c r="W191" s="365"/>
    </row>
    <row customHeight="1" ht="17.25">
      <c r="D192" s="1122"/>
      <c r="E192" s="1190"/>
      <c r="F192" s="263"/>
      <c r="G192" s="1191"/>
      <c r="H192" s="1122"/>
      <c r="I192" s="1122"/>
      <c r="J192" s="1202"/>
      <c r="K192" s="1191"/>
      <c r="L192" s="1122"/>
      <c r="M192" s="1122"/>
      <c r="N192" s="1195"/>
      <c r="O192" s="305"/>
      <c r="P192" s="208"/>
      <c r="Q192" s="208"/>
      <c r="R192" s="336"/>
      <c r="S192" s="606"/>
      <c r="T192" s="1199"/>
      <c r="U192" s="1200"/>
      <c r="V192" s="1200"/>
      <c r="W192" s="365"/>
    </row>
    <row customHeight="1" ht="17.25"/>
    <row customHeight="1" ht="16.5">
      <c r="D194" s="249"/>
      <c r="E194" s="298"/>
      <c r="F194" s="298"/>
      <c r="G194" s="152"/>
      <c r="H194" s="255"/>
      <c r="I194" s="256"/>
      <c r="J194" s="257"/>
      <c r="K194" s="258"/>
      <c r="L194" s="258"/>
      <c r="M194" s="258"/>
      <c r="N194" s="259"/>
      <c r="O194" s="258"/>
      <c r="P194" s="258"/>
      <c r="Q194" s="258"/>
      <c r="R194" s="260"/>
      <c r="S194" s="258"/>
      <c r="T194" s="258"/>
      <c r="U194" s="258"/>
      <c r="V194" s="260"/>
      <c r="W194" s="261"/>
    </row>
    <row customHeight="1" ht="16.5">
      <c r="D195" s="249"/>
      <c r="E195" s="298"/>
      <c r="F195" s="298"/>
      <c r="G195" s="152"/>
      <c r="H195" s="264"/>
      <c r="W195" s="265"/>
    </row>
    <row customHeight="1" ht="17.25">
      <c r="D196" s="249"/>
      <c r="E196" s="298"/>
      <c r="F196" s="298"/>
      <c r="G196" s="152"/>
      <c r="H196" s="264"/>
      <c r="W196" s="265"/>
    </row>
    <row customHeight="1" ht="17.25">
      <c r="D197" s="249"/>
      <c r="E197" s="298"/>
      <c r="F197" s="298"/>
      <c r="G197" s="152"/>
      <c r="H197" s="264"/>
      <c r="W197" s="265"/>
    </row>
    <row customHeight="1" ht="17.25">
      <c r="D198" s="249"/>
      <c r="E198" s="298"/>
      <c r="F198" s="298"/>
      <c r="G198" s="152"/>
      <c r="H198" s="268"/>
      <c r="I198" s="269"/>
      <c r="J198" s="269"/>
      <c r="K198" s="269"/>
      <c r="L198" s="269"/>
      <c r="M198" s="269"/>
      <c r="N198" s="269"/>
      <c r="O198" s="269"/>
      <c r="P198" s="269"/>
      <c r="Q198" s="269"/>
      <c r="R198" s="269"/>
      <c r="S198" s="270"/>
      <c r="T198" s="270"/>
      <c r="U198" s="270"/>
      <c r="V198" s="270"/>
      <c r="W198" s="271"/>
    </row>
    <row r="200" customHeight="1" ht="17.25">
      <c r="A200" s="1051" t="s">
        <v>2220</v>
      </c>
    </row>
    <row customHeight="1" ht="17.25"/>
    <row customHeight="1" ht="15">
      <c r="D202" s="1203"/>
      <c r="E202" s="290"/>
      <c r="F202" s="290"/>
      <c r="G202" s="299"/>
      <c r="H202" s="1204"/>
      <c r="I202" s="1205">
        <v>1</v>
      </c>
      <c r="J202" s="365"/>
      <c r="K202" s="1046"/>
      <c r="L202" s="299" t="s">
        <v>61</v>
      </c>
      <c r="M202" s="299" t="s">
        <v>61</v>
      </c>
      <c r="N202" s="1204"/>
      <c r="O202" s="208" t="s">
        <v>98</v>
      </c>
      <c r="P202" s="422"/>
      <c r="Q202" s="1046"/>
      <c r="R202" s="299" t="s">
        <v>61</v>
      </c>
      <c r="S202" s="299" t="s">
        <v>61</v>
      </c>
      <c r="T202" s="1206"/>
      <c r="U202" s="208" t="s">
        <v>98</v>
      </c>
      <c r="V202" s="1207" t="str">
        <f>IF(AK202="","",INDEX(TERRITORY_MR_LIST,MATCH(AK202,TERRITORY_LIST_ID,0)))</f>
        <v/>
      </c>
      <c r="W202" s="215"/>
      <c r="X202" s="299" t="s">
        <v>61</v>
      </c>
      <c r="Y202" s="299" t="s">
        <v>19</v>
      </c>
      <c r="Z202" s="1204"/>
      <c r="AA202" s="208" t="s">
        <v>98</v>
      </c>
      <c r="AB202" s="1208"/>
      <c r="AC202" s="309"/>
      <c r="AD202" s="299" t="s">
        <v>61</v>
      </c>
      <c r="AE202" s="299" t="s">
        <v>19</v>
      </c>
      <c r="AF202" s="215"/>
      <c r="AG202" s="208" t="s">
        <v>98</v>
      </c>
      <c r="AH202" s="1123"/>
      <c r="AI202" s="365"/>
    </row>
    <row customHeight="1" ht="15">
      <c r="D203" s="1203"/>
      <c r="E203" s="290"/>
      <c r="F203" s="290"/>
      <c r="G203" s="305"/>
      <c r="H203" s="1204"/>
      <c r="I203" s="1205"/>
      <c r="J203" s="365"/>
      <c r="K203" s="1209"/>
      <c r="L203" s="305"/>
      <c r="M203" s="305"/>
      <c r="N203" s="1204"/>
      <c r="O203" s="208"/>
      <c r="P203" s="422"/>
      <c r="Q203" s="1210"/>
      <c r="R203" s="305"/>
      <c r="S203" s="305"/>
      <c r="T203" s="1206"/>
      <c r="U203" s="208"/>
      <c r="V203" s="1211"/>
      <c r="W203" s="729"/>
      <c r="X203" s="305"/>
      <c r="Y203" s="305"/>
      <c r="Z203" s="1204"/>
      <c r="AA203" s="208"/>
      <c r="AB203" s="1037"/>
      <c r="AC203" s="725"/>
      <c r="AD203" s="210"/>
      <c r="AE203" s="210"/>
      <c r="AF203" s="1212"/>
      <c r="AG203" s="1183"/>
      <c r="AH203" s="1184" t="s">
        <v>2221</v>
      </c>
      <c r="AI203" s="1185"/>
    </row>
    <row customHeight="1" ht="15">
      <c r="D204" s="1203"/>
      <c r="E204" s="290"/>
      <c r="F204" s="290"/>
      <c r="G204" s="305"/>
      <c r="H204" s="1204"/>
      <c r="I204" s="1205"/>
      <c r="J204" s="365"/>
      <c r="K204" s="1209"/>
      <c r="L204" s="305"/>
      <c r="M204" s="305"/>
      <c r="N204" s="1204"/>
      <c r="O204" s="208"/>
      <c r="P204" s="422"/>
      <c r="Q204" s="1210"/>
      <c r="R204" s="305"/>
      <c r="S204" s="305"/>
      <c r="T204" s="1206"/>
      <c r="U204" s="208"/>
      <c r="V204" s="1211"/>
      <c r="W204" s="729"/>
      <c r="X204" s="305"/>
      <c r="Y204" s="305"/>
      <c r="Z204" s="729"/>
      <c r="AA204" s="1213"/>
      <c r="AB204" s="1214" t="s">
        <v>2222</v>
      </c>
      <c r="AC204" s="1214"/>
      <c r="AD204" s="1214"/>
      <c r="AE204" s="1214"/>
      <c r="AF204" s="1214"/>
      <c r="AG204" s="1214"/>
      <c r="AH204" s="1214"/>
      <c r="AI204" s="1215"/>
    </row>
    <row customHeight="1" ht="15">
      <c r="D205" s="1203"/>
      <c r="E205" s="290"/>
      <c r="F205" s="290"/>
      <c r="G205" s="305"/>
      <c r="H205" s="1204"/>
      <c r="I205" s="1205"/>
      <c r="J205" s="365"/>
      <c r="K205" s="1209"/>
      <c r="L205" s="305"/>
      <c r="M205" s="305"/>
      <c r="N205" s="1204"/>
      <c r="O205" s="208"/>
      <c r="P205" s="1216"/>
      <c r="Q205" s="1210"/>
      <c r="R205" s="305"/>
      <c r="S205" s="305"/>
      <c r="T205" s="1217"/>
      <c r="U205" s="1218"/>
      <c r="V205" s="1184" t="s">
        <v>184</v>
      </c>
      <c r="W205" s="1184"/>
      <c r="X205" s="1184"/>
      <c r="Y205" s="1184"/>
      <c r="Z205" s="1184"/>
      <c r="AA205" s="1184"/>
      <c r="AB205" s="1184"/>
      <c r="AC205" s="1184"/>
      <c r="AD205" s="1184"/>
      <c r="AE205" s="1184"/>
      <c r="AF205" s="1184"/>
      <c r="AG205" s="1184"/>
      <c r="AH205" s="1184"/>
      <c r="AI205" s="1185"/>
    </row>
    <row customHeight="1" ht="11.25">
      <c r="D206" s="1203"/>
      <c r="E206" s="290"/>
      <c r="F206" s="290"/>
      <c r="G206" s="305"/>
      <c r="H206" s="1194"/>
      <c r="I206" s="1205"/>
      <c r="J206" s="1219"/>
      <c r="K206" s="1209"/>
      <c r="L206" s="305"/>
      <c r="M206" s="305"/>
      <c r="N206" s="1194"/>
      <c r="O206" s="1213"/>
      <c r="P206" s="1184" t="s">
        <v>2223</v>
      </c>
      <c r="Q206" s="1184"/>
      <c r="R206" s="1184"/>
      <c r="S206" s="1184"/>
      <c r="T206" s="1184"/>
      <c r="U206" s="1184"/>
      <c r="V206" s="1184"/>
      <c r="W206" s="1184"/>
      <c r="X206" s="1184"/>
      <c r="Y206" s="1184"/>
      <c r="Z206" s="1184"/>
      <c r="AA206" s="1184"/>
      <c r="AB206" s="1184"/>
      <c r="AC206" s="1184"/>
      <c r="AD206" s="1184"/>
      <c r="AE206" s="1184"/>
      <c r="AF206" s="1184"/>
      <c r="AG206" s="1184"/>
      <c r="AH206" s="1184"/>
      <c r="AI206" s="1185"/>
    </row>
    <row customHeight="1" ht="11.25">
      <c r="D207" s="1203"/>
      <c r="E207" s="290"/>
      <c r="F207" s="290"/>
      <c r="G207" s="210"/>
      <c r="H207" s="1220"/>
      <c r="I207" s="1221"/>
      <c r="J207" s="1184" t="s">
        <v>526</v>
      </c>
      <c r="K207" s="1184"/>
      <c r="L207" s="1184"/>
      <c r="M207" s="1184"/>
      <c r="N207" s="1184"/>
      <c r="O207" s="1184"/>
      <c r="P207" s="1184"/>
      <c r="Q207" s="1184"/>
      <c r="R207" s="1184"/>
      <c r="S207" s="1184"/>
      <c r="T207" s="1184"/>
      <c r="U207" s="1184"/>
      <c r="V207" s="1184"/>
      <c r="W207" s="1184"/>
      <c r="X207" s="1184"/>
      <c r="Y207" s="1184"/>
      <c r="Z207" s="1184"/>
      <c r="AA207" s="1184"/>
      <c r="AB207" s="1184"/>
      <c r="AC207" s="1184"/>
      <c r="AD207" s="1184"/>
      <c r="AE207" s="1184"/>
      <c r="AF207" s="1184"/>
      <c r="AG207" s="1184"/>
      <c r="AH207" s="1184"/>
      <c r="AI207" s="1185"/>
    </row>
    <row customHeight="1" ht="17.25"/>
    <row customHeight="1" ht="15">
      <c r="D209" s="1203"/>
      <c r="E209" s="290"/>
      <c r="F209" s="290"/>
      <c r="G209" s="298"/>
      <c r="H209" s="300"/>
      <c r="I209" s="301"/>
      <c r="J209" s="257"/>
      <c r="K209" s="257"/>
      <c r="L209" s="258"/>
      <c r="M209" s="258"/>
      <c r="N209" s="302"/>
      <c r="O209" s="258"/>
      <c r="P209" s="257"/>
      <c r="Q209" s="257"/>
      <c r="R209" s="258"/>
      <c r="S209" s="258"/>
      <c r="T209" s="303"/>
      <c r="U209" s="258"/>
      <c r="V209" s="257"/>
      <c r="W209" s="258"/>
      <c r="X209" s="258"/>
      <c r="Y209" s="258"/>
      <c r="Z209" s="302"/>
      <c r="AA209" s="258"/>
      <c r="AB209" s="257"/>
      <c r="AC209" s="304"/>
      <c r="AD209" s="258"/>
      <c r="AE209" s="258"/>
      <c r="AF209" s="258"/>
      <c r="AG209" s="258"/>
      <c r="AH209" s="302"/>
      <c r="AI209" s="261"/>
    </row>
    <row customHeight="1" ht="15">
      <c r="D210" s="1203"/>
      <c r="E210" s="290"/>
      <c r="F210" s="290"/>
      <c r="G210" s="298"/>
      <c r="H210" s="306"/>
      <c r="AI210" s="265"/>
    </row>
    <row customHeight="1" ht="15">
      <c r="D211" s="1203"/>
      <c r="E211" s="290"/>
      <c r="F211" s="290"/>
      <c r="G211" s="298"/>
      <c r="H211" s="306"/>
      <c r="AI211" s="265"/>
    </row>
    <row customHeight="1" ht="15">
      <c r="D212" s="1203"/>
      <c r="E212" s="290"/>
      <c r="F212" s="290"/>
      <c r="G212" s="298"/>
      <c r="H212" s="306"/>
      <c r="AI212" s="265"/>
    </row>
    <row customHeight="1" ht="11.25">
      <c r="D213" s="1203"/>
      <c r="E213" s="290"/>
      <c r="F213" s="290"/>
      <c r="G213" s="298"/>
      <c r="H213" s="307"/>
      <c r="AI213" s="265"/>
    </row>
    <row customHeight="1" ht="11.25">
      <c r="D214" s="1203"/>
      <c r="E214" s="290"/>
      <c r="F214" s="290"/>
      <c r="G214" s="314"/>
      <c r="H214" s="311"/>
      <c r="I214" s="312"/>
      <c r="J214" s="269"/>
      <c r="K214" s="269"/>
      <c r="L214" s="269"/>
      <c r="M214" s="269"/>
      <c r="N214" s="269"/>
      <c r="O214" s="269"/>
      <c r="P214" s="269"/>
      <c r="Q214" s="269"/>
      <c r="R214" s="269"/>
      <c r="S214" s="269"/>
      <c r="T214" s="269"/>
      <c r="U214" s="269"/>
      <c r="V214" s="269"/>
      <c r="W214" s="269"/>
      <c r="X214" s="269"/>
      <c r="Y214" s="269"/>
      <c r="Z214" s="269"/>
      <c r="AA214" s="269"/>
      <c r="AB214" s="269"/>
      <c r="AC214" s="269"/>
      <c r="AD214" s="269"/>
      <c r="AE214" s="269"/>
      <c r="AF214" s="269"/>
      <c r="AG214" s="269"/>
      <c r="AH214" s="269"/>
      <c r="AI214" s="271"/>
    </row>
    <row customHeight="1" ht="17.25"/>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AD6C1-6FFB-FCC3-7ABE-0.76B991E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2" max="2" style="4219" width="43.140625" hidden="1"/>
    <col min="4" max="8" style="4219" width="36.421875" customWidth="1"/>
  </cols>
  <sheetData>
    <row customHeight="1" ht="9">
      <c r="A1" s="1222" t="s">
        <v>2224</v>
      </c>
      <c r="B1" s="1222"/>
      <c r="C1" s="1223" t="s">
        <v>2225</v>
      </c>
      <c r="D1" s="1224" t="s">
        <v>922</v>
      </c>
      <c r="E1" s="1224" t="s">
        <v>968</v>
      </c>
      <c r="F1" s="1224" t="s">
        <v>1021</v>
      </c>
      <c r="G1" s="1224" t="s">
        <v>1008</v>
      </c>
      <c r="H1" s="1224" t="s">
        <v>1918</v>
      </c>
    </row>
    <row customHeight="1" ht="9">
      <c r="A2" s="1225" t="s">
        <v>2226</v>
      </c>
      <c r="B2" s="1225"/>
      <c r="C2" s="1226" t="str">
        <f>INDEX(TEMPLATE_NUMBER_FORM_LIST,MATCH(TEMPLATE_SPHERE,TEMPLATE_SPHERE_LIST,0))</f>
        <v>10</v>
      </c>
      <c r="D2" s="1225" t="s">
        <v>129</v>
      </c>
      <c r="E2" s="1225" t="s">
        <v>115</v>
      </c>
      <c r="F2" s="1227" t="s">
        <v>115</v>
      </c>
      <c r="G2" s="1225" t="s">
        <v>115</v>
      </c>
      <c r="H2" s="1228"/>
    </row>
    <row customHeight="1" ht="63">
      <c r="A3" s="1222"/>
      <c r="B3" s="1222" t="s">
        <v>98</v>
      </c>
      <c r="C3" s="122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1226" t="s">
        <v>2227</v>
      </c>
      <c r="E3" s="122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1227"/>
      <c r="G3" s="1228"/>
      <c r="H3" s="1222"/>
    </row>
    <row customHeight="1" ht="243">
      <c r="A4" s="1222" t="s">
        <v>2228</v>
      </c>
      <c r="B4" s="1222" t="s">
        <v>101</v>
      </c>
      <c r="C4" s="1226" t="str">
        <f>IF(TEMPLATE_SPHERE="HEAT",D4,IF(TEMPLATE_SPHERE="TKO",H4,E4))</f>
        <v>Форма 1. Информация об организации, осуществляющей водоотведение (общая информация)</v>
      </c>
      <c r="D4" s="1225" t="s">
        <v>2229</v>
      </c>
      <c r="E4" s="122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1225"/>
      <c r="G4" s="1225"/>
      <c r="H4" s="1222" t="s">
        <v>2230</v>
      </c>
    </row>
    <row customHeight="1" ht="117">
      <c r="A5" s="1222" t="s">
        <v>2231</v>
      </c>
      <c r="B5" s="1222" t="s">
        <v>89</v>
      </c>
      <c r="C5" s="122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1222" t="s">
        <v>2232</v>
      </c>
      <c r="E5" s="122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1228"/>
      <c r="G5" s="1228"/>
      <c r="H5" s="1222" t="s">
        <v>2233</v>
      </c>
    </row>
    <row customHeight="1" ht="90">
      <c r="A6" s="1222" t="s">
        <v>2234</v>
      </c>
      <c r="B6" s="1222" t="s">
        <v>90</v>
      </c>
      <c r="C6" s="1226"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122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122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1222"/>
      <c r="G6" s="1222"/>
      <c r="H6" s="1228"/>
    </row>
    <row customHeight="1" ht="45">
      <c r="A7" s="1222" t="s">
        <v>2235</v>
      </c>
      <c r="B7" s="1222" t="s">
        <v>109</v>
      </c>
      <c r="C7" s="122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1222" t="s">
        <v>2236</v>
      </c>
      <c r="E7" s="1222" t="s">
        <v>2237</v>
      </c>
      <c r="F7" s="1228"/>
      <c r="G7" s="1228"/>
      <c r="H7" s="1228"/>
    </row>
    <row customHeight="1" ht="108">
      <c r="A8" s="1222" t="s">
        <v>2238</v>
      </c>
      <c r="B8" s="1222" t="s">
        <v>91</v>
      </c>
      <c r="C8" s="122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1222" t="s">
        <v>1486</v>
      </c>
      <c r="E8" s="1222" t="s">
        <v>2239</v>
      </c>
      <c r="F8" s="1228"/>
      <c r="G8" s="1228"/>
      <c r="H8" s="1228"/>
    </row>
    <row customHeight="1" ht="99">
      <c r="A9" s="1222" t="s">
        <v>2240</v>
      </c>
      <c r="B9" s="1222"/>
      <c r="C9" s="1222" t="s">
        <v>2241</v>
      </c>
      <c r="D9" s="1222"/>
      <c r="E9" s="1222"/>
      <c r="F9" s="1228"/>
      <c r="G9" s="1228"/>
      <c r="H9" s="1228"/>
    </row>
    <row customHeight="1" ht="126">
      <c r="A10" s="1222" t="s">
        <v>2242</v>
      </c>
      <c r="B10" s="1222"/>
      <c r="C10" s="1222" t="s">
        <v>2243</v>
      </c>
      <c r="D10" s="1222"/>
      <c r="E10" s="1222"/>
      <c r="F10" s="1228"/>
      <c r="G10" s="1228"/>
      <c r="H10" s="1228"/>
    </row>
    <row customHeight="1" ht="108">
      <c r="A11" s="1222" t="s">
        <v>2244</v>
      </c>
      <c r="B11" s="1222"/>
      <c r="C11" s="1222" t="s">
        <v>2245</v>
      </c>
      <c r="D11" s="1222"/>
      <c r="E11" s="1222"/>
      <c r="F11" s="1228"/>
      <c r="G11" s="1228"/>
      <c r="H11" s="1228"/>
    </row>
    <row customHeight="1" ht="54">
      <c r="A12" s="1222" t="s">
        <v>2246</v>
      </c>
      <c r="B12" s="1222"/>
      <c r="C12" s="1222" t="s">
        <v>2247</v>
      </c>
      <c r="D12" s="1222"/>
      <c r="E12" s="1222"/>
      <c r="F12" s="1228"/>
      <c r="G12" s="1228"/>
      <c r="H12" s="1228"/>
    </row>
    <row customHeight="1" ht="45">
      <c r="A13" s="1222" t="s">
        <v>2248</v>
      </c>
      <c r="B13" s="1222"/>
      <c r="C13" s="1222" t="s">
        <v>2249</v>
      </c>
      <c r="D13" s="1222"/>
      <c r="E13" s="1222"/>
      <c r="F13" s="1228"/>
      <c r="G13" s="1228"/>
      <c r="H13" s="1228"/>
    </row>
    <row customHeight="1" ht="117">
      <c r="A14" s="1222" t="s">
        <v>2250</v>
      </c>
      <c r="B14" s="1222"/>
      <c r="C14" s="1222" t="s">
        <v>2251</v>
      </c>
      <c r="D14" s="1222"/>
      <c r="E14" s="1222"/>
      <c r="F14" s="1228"/>
      <c r="G14" s="1228"/>
      <c r="H14" s="1228"/>
    </row>
    <row customHeight="1" ht="117">
      <c r="A15" s="1222" t="s">
        <v>2252</v>
      </c>
      <c r="B15" s="1222"/>
      <c r="C15" s="1222" t="s">
        <v>2253</v>
      </c>
      <c r="D15" s="1222"/>
      <c r="E15" s="1222"/>
      <c r="F15" s="1228"/>
      <c r="G15" s="1228"/>
      <c r="H15" s="1228"/>
    </row>
    <row customHeight="1" ht="63">
      <c r="A16" s="1222" t="s">
        <v>2254</v>
      </c>
      <c r="B16" s="1222"/>
      <c r="C16" s="1222" t="s">
        <v>2255</v>
      </c>
      <c r="D16" s="1222"/>
      <c r="E16" s="1222"/>
      <c r="F16" s="1228"/>
      <c r="G16" s="1228"/>
      <c r="H16" s="1228"/>
    </row>
    <row customHeight="1" ht="54">
      <c r="A17" s="1222" t="s">
        <v>2256</v>
      </c>
      <c r="B17" s="1222"/>
      <c r="C17" s="1226" t="s">
        <v>2257</v>
      </c>
      <c r="D17" s="1222"/>
      <c r="E17" s="1222"/>
      <c r="F17" s="1228"/>
      <c r="G17" s="1228"/>
      <c r="H17" s="1228"/>
    </row>
    <row customHeight="1" ht="27">
      <c r="A18" s="1222" t="s">
        <v>2258</v>
      </c>
      <c r="B18" s="1222"/>
      <c r="C18" s="1226" t="s">
        <v>2259</v>
      </c>
      <c r="D18" s="1222"/>
      <c r="E18" s="1222"/>
      <c r="F18" s="1228"/>
      <c r="G18" s="1228"/>
      <c r="H18" s="1228"/>
    </row>
    <row customHeight="1" ht="54">
      <c r="A19" s="1222" t="s">
        <v>2260</v>
      </c>
      <c r="B19" s="1222"/>
      <c r="C19" s="1226" t="s">
        <v>2261</v>
      </c>
      <c r="D19" s="1222"/>
      <c r="E19" s="1222"/>
      <c r="F19" s="1228"/>
      <c r="G19" s="1228"/>
      <c r="H19" s="1228"/>
    </row>
    <row customHeight="1" ht="36">
      <c r="A20" s="1222" t="s">
        <v>2262</v>
      </c>
      <c r="B20" s="1222"/>
      <c r="C20" s="1226" t="s">
        <v>2263</v>
      </c>
      <c r="D20" s="1222"/>
      <c r="E20" s="1222"/>
      <c r="F20" s="1228"/>
      <c r="G20" s="1228"/>
      <c r="H20" s="1228"/>
    </row>
    <row customHeight="1" ht="36">
      <c r="A21" s="1222" t="s">
        <v>2264</v>
      </c>
      <c r="B21" s="1222"/>
      <c r="C21" s="1226" t="s">
        <v>2265</v>
      </c>
      <c r="D21" s="1222"/>
      <c r="E21" s="1222"/>
      <c r="F21" s="1228"/>
      <c r="G21" s="1228"/>
      <c r="H21" s="1228"/>
    </row>
    <row customHeight="1" ht="27">
      <c r="A22" s="1222" t="s">
        <v>2266</v>
      </c>
      <c r="B22" s="1222"/>
      <c r="C22" s="1226" t="s">
        <v>2267</v>
      </c>
      <c r="D22" s="1222"/>
      <c r="E22" s="1222"/>
      <c r="F22" s="1228"/>
      <c r="G22" s="1228"/>
      <c r="H22" s="1228"/>
    </row>
    <row customHeight="1" ht="36">
      <c r="A23" s="1222" t="s">
        <v>2268</v>
      </c>
      <c r="B23" s="1222"/>
      <c r="C23" s="1226" t="s">
        <v>2269</v>
      </c>
      <c r="D23" s="1222"/>
      <c r="E23" s="1222"/>
      <c r="F23" s="1228"/>
      <c r="G23" s="1228"/>
      <c r="H23" s="1228"/>
    </row>
    <row customHeight="1" ht="28.5">
      <c r="A24" s="1222" t="s">
        <v>2270</v>
      </c>
      <c r="B24" s="1222"/>
      <c r="C24" s="1226" t="s">
        <v>2271</v>
      </c>
      <c r="D24" s="1222"/>
      <c r="E24" s="1222"/>
      <c r="F24" s="1228"/>
      <c r="G24" s="1228"/>
      <c r="H24" s="1228"/>
    </row>
    <row customHeight="1" ht="36">
      <c r="A25" s="1222" t="s">
        <v>2272</v>
      </c>
      <c r="B25" s="1222"/>
      <c r="C25" s="1226" t="s">
        <v>2273</v>
      </c>
      <c r="D25" s="1222"/>
      <c r="E25" s="1222"/>
      <c r="F25" s="1228"/>
      <c r="G25" s="1228"/>
      <c r="H25" s="1228"/>
    </row>
    <row customHeight="1" ht="27">
      <c r="A26" s="1222" t="s">
        <v>2274</v>
      </c>
      <c r="B26" s="1222"/>
      <c r="C26" s="1226" t="s">
        <v>2275</v>
      </c>
      <c r="D26" s="1222"/>
      <c r="E26" s="1222"/>
      <c r="F26" s="1228"/>
      <c r="G26" s="1228"/>
      <c r="H26" s="1228"/>
    </row>
    <row customHeight="1" ht="36">
      <c r="A27" s="1222" t="s">
        <v>2276</v>
      </c>
      <c r="B27" s="1222"/>
      <c r="C27" s="1226" t="s">
        <v>2277</v>
      </c>
      <c r="D27" s="1222"/>
      <c r="E27" s="1222"/>
      <c r="F27" s="1228"/>
      <c r="G27" s="1228"/>
      <c r="H27" s="1228"/>
    </row>
    <row customHeight="1" ht="28.5">
      <c r="A28" s="1222" t="s">
        <v>2278</v>
      </c>
      <c r="B28" s="1222"/>
      <c r="C28" s="1226" t="s">
        <v>2279</v>
      </c>
      <c r="D28" s="1222"/>
      <c r="E28" s="1222"/>
      <c r="F28" s="1228"/>
      <c r="G28" s="1228"/>
      <c r="H28" s="1228"/>
    </row>
    <row customHeight="1" ht="126">
      <c r="A29" s="1222" t="s">
        <v>2280</v>
      </c>
      <c r="B29" s="1222" t="s">
        <v>1876</v>
      </c>
      <c r="C29" s="1226"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1222" t="s">
        <v>2281</v>
      </c>
      <c r="E29" s="122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1228"/>
      <c r="G29" s="1228"/>
      <c r="H29" s="1222" t="s">
        <v>2282</v>
      </c>
    </row>
    <row customHeight="1" ht="36">
      <c r="A30" s="1222" t="s">
        <v>2283</v>
      </c>
      <c r="B30" s="1222"/>
      <c r="C30" s="122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1222" t="s">
        <v>2284</v>
      </c>
      <c r="E30" s="122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1228"/>
      <c r="G30" s="1228"/>
      <c r="H30" s="1228"/>
    </row>
    <row customHeight="1" ht="54">
      <c r="A31" s="1222" t="s">
        <v>2285</v>
      </c>
      <c r="B31" s="1222"/>
      <c r="C31" s="1226" t="str">
        <f>IF(TEMPLATE_SPHERE="HEAT",D31,IF(TEMPLATE_SPHERE="TKO",H31,E31))</f>
        <v>Форма 1. Информация об организации, осуществляющей водоотведение (общая информация)</v>
      </c>
      <c r="D31" s="1222" t="s">
        <v>2286</v>
      </c>
      <c r="E31" s="122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1228"/>
      <c r="G31" s="1228"/>
      <c r="H31" s="1228"/>
    </row>
    <row customHeight="1" ht="198">
      <c r="A32" s="1222" t="s">
        <v>2287</v>
      </c>
      <c r="B32" s="1222"/>
      <c r="C32" s="1226" t="str">
        <f>IF(TEMPLATE_SPHERE="HEAT",D32,IF(TEMPLATE_SPHERE="TKO",H32,E32))</f>
        <v>Форма 7. Информация об инвестиционных программах организации водоотведения и отчетах об их исполнении</v>
      </c>
      <c r="D32" s="1222" t="s">
        <v>2288</v>
      </c>
      <c r="E32" s="122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1228"/>
      <c r="G32" s="1228"/>
      <c r="H32" s="1222" t="s">
        <v>2289</v>
      </c>
    </row>
    <row customHeight="1" ht="9">
      <c r="A33" s="1222"/>
      <c r="B33" s="1222"/>
      <c r="C33" s="1226"/>
      <c r="D33" s="1222"/>
      <c r="E33" s="1222"/>
      <c r="F33" s="1228"/>
      <c r="G33" s="1228"/>
      <c r="H33" s="1228"/>
    </row>
    <row customHeight="1" ht="9">
      <c r="A34" s="1222"/>
      <c r="B34" s="1222" t="s">
        <v>136</v>
      </c>
      <c r="C34" s="1226">
        <f>INDEX(TEMPLATE_NAME_FORM_LIST,B34,MATCH(TEMPLATE_SPHERE,TEMPLATE_SPHERE_LIST,0))</f>
        <v>0</v>
      </c>
      <c r="D34" s="1222"/>
      <c r="E34" s="1222"/>
      <c r="F34" s="1228"/>
      <c r="G34" s="1228"/>
      <c r="H34" s="122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283D672-FEAC-5685-FF48-0.DD3A023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3" max="7" style="4219" width="8.00390625" customWidth="1"/>
    <col min="8" max="12" style="4219" width="8.57421875" customWidth="1"/>
    <col min="13" max="14" style="4219" width="27.7109375" customWidth="1"/>
    <col min="15" max="19" style="4219" width="5.140625" customWidth="1"/>
    <col min="20" max="24" style="4219" width="27.7109375" customWidth="1"/>
    <col min="25" max="25" style="4219" width="1.8515625" customWidth="1"/>
    <col min="26" max="29" style="4219" width="27.7109375" customWidth="1"/>
    <col min="30" max="30" style="4219" width="3.8515625" customWidth="1"/>
  </cols>
  <sheetData>
    <row customHeight="1" ht="18">
      <c r="A1" s="1230"/>
      <c r="B1" s="1230"/>
      <c r="C1" s="1230" t="s">
        <v>2290</v>
      </c>
      <c r="D1" s="1230"/>
      <c r="E1" s="1230"/>
      <c r="F1" s="1230"/>
      <c r="G1" s="1230"/>
      <c r="H1" s="1230" t="s">
        <v>2291</v>
      </c>
      <c r="I1" s="1230"/>
      <c r="J1" s="1230"/>
      <c r="K1" s="1230"/>
      <c r="L1" s="1230"/>
      <c r="M1" s="1230" t="s">
        <v>2292</v>
      </c>
      <c r="N1" s="1230" t="s">
        <v>2293</v>
      </c>
      <c r="O1" s="1230" t="s">
        <v>2294</v>
      </c>
      <c r="P1" s="1230"/>
      <c r="Q1" s="1230"/>
      <c r="R1" s="1230"/>
      <c r="S1" s="1230"/>
      <c r="T1" s="1230" t="s">
        <v>2292</v>
      </c>
      <c r="U1" s="1230"/>
      <c r="V1" s="1230"/>
      <c r="W1" s="1230"/>
      <c r="X1" s="1230"/>
      <c r="Y1" s="1231"/>
      <c r="Z1" s="1230" t="s">
        <v>2295</v>
      </c>
      <c r="AA1" s="1230"/>
      <c r="AB1" s="1230"/>
      <c r="AC1" s="1230"/>
      <c r="AD1" s="1230"/>
    </row>
    <row customHeight="1" ht="18">
      <c r="A2" s="1222"/>
      <c r="B2" s="1222"/>
      <c r="C2" s="1232" t="s">
        <v>922</v>
      </c>
      <c r="D2" s="1232" t="s">
        <v>968</v>
      </c>
      <c r="E2" s="1232" t="s">
        <v>1021</v>
      </c>
      <c r="F2" s="1232" t="s">
        <v>1008</v>
      </c>
      <c r="G2" s="1232" t="s">
        <v>1918</v>
      </c>
      <c r="H2" s="1233"/>
      <c r="I2" s="1233"/>
      <c r="J2" s="1233"/>
      <c r="K2" s="1233"/>
      <c r="L2" s="1233"/>
      <c r="M2" s="1233"/>
      <c r="N2" s="1233"/>
      <c r="O2" s="1232" t="s">
        <v>922</v>
      </c>
      <c r="P2" s="1232" t="s">
        <v>968</v>
      </c>
      <c r="Q2" s="1232" t="s">
        <v>1008</v>
      </c>
      <c r="R2" s="1232" t="s">
        <v>1021</v>
      </c>
      <c r="S2" s="1232" t="s">
        <v>1918</v>
      </c>
      <c r="T2" s="1232" t="s">
        <v>922</v>
      </c>
      <c r="U2" s="1232" t="s">
        <v>968</v>
      </c>
      <c r="V2" s="1232" t="s">
        <v>1008</v>
      </c>
      <c r="W2" s="1232" t="s">
        <v>1021</v>
      </c>
      <c r="X2" s="1232" t="s">
        <v>1918</v>
      </c>
      <c r="Y2" s="1232"/>
      <c r="Z2" s="1232" t="s">
        <v>922</v>
      </c>
      <c r="AA2" s="1234" t="s">
        <v>968</v>
      </c>
      <c r="AB2" s="1232" t="s">
        <v>1008</v>
      </c>
      <c r="AC2" s="1232" t="s">
        <v>1021</v>
      </c>
      <c r="AD2" s="1232" t="s">
        <v>1918</v>
      </c>
    </row>
    <row customHeight="1" ht="162">
      <c r="A3" s="1235" t="s">
        <v>27</v>
      </c>
      <c r="B3" s="1235"/>
      <c r="C3" s="1236" t="s">
        <v>2296</v>
      </c>
      <c r="D3" s="1237"/>
      <c r="E3" s="1237"/>
      <c r="F3" s="1238"/>
      <c r="G3" s="1233"/>
      <c r="H3" s="1233"/>
      <c r="I3" s="1233"/>
      <c r="J3" s="1233"/>
      <c r="K3" s="1233"/>
      <c r="L3" s="1233"/>
      <c r="M3" s="1233"/>
      <c r="N3" s="1239"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1233"/>
      <c r="P3" s="1233"/>
      <c r="Q3" s="1233"/>
      <c r="R3" s="1233"/>
      <c r="S3" s="1233"/>
      <c r="T3" s="1233"/>
      <c r="U3" s="1233"/>
      <c r="V3" s="1233"/>
      <c r="W3" s="1233"/>
      <c r="X3" s="1233"/>
      <c r="Y3" s="1240"/>
      <c r="Z3" s="1222" t="s">
        <v>2297</v>
      </c>
      <c r="AA3" s="1233" t="s">
        <v>2298</v>
      </c>
      <c r="AB3" s="1222" t="s">
        <v>2299</v>
      </c>
      <c r="AC3" s="1222" t="s">
        <v>2300</v>
      </c>
      <c r="AD3" s="1222"/>
      <c r="AG3" s="1222"/>
      <c r="AH3" s="1222"/>
    </row>
    <row customHeight="1" ht="9">
      <c r="A4" s="1235"/>
      <c r="B4" s="1235"/>
      <c r="C4" s="1233"/>
      <c r="D4" s="1233"/>
      <c r="E4" s="1233"/>
      <c r="F4" s="1233"/>
      <c r="G4" s="1233"/>
      <c r="H4" s="1233"/>
      <c r="I4" s="1233"/>
      <c r="J4" s="1233"/>
      <c r="K4" s="1233"/>
      <c r="L4" s="1233"/>
      <c r="M4" s="1233"/>
      <c r="N4" s="1233"/>
      <c r="O4" s="1233"/>
      <c r="P4" s="1233"/>
      <c r="Q4" s="1233"/>
      <c r="R4" s="1233"/>
      <c r="S4" s="1233"/>
      <c r="T4" s="1233"/>
      <c r="U4" s="1233"/>
      <c r="V4" s="1233"/>
      <c r="W4" s="1233"/>
      <c r="X4" s="1233"/>
      <c r="Y4" s="1240"/>
      <c r="Z4" s="1222"/>
      <c r="AA4" s="1229"/>
      <c r="AB4" s="1222"/>
      <c r="AC4" s="1222"/>
      <c r="AD4" s="1222"/>
    </row>
    <row customHeight="1" ht="9">
      <c r="A5" s="1235"/>
      <c r="B5" s="1235"/>
      <c r="C5" s="1233"/>
      <c r="D5" s="1233"/>
      <c r="E5" s="1233"/>
      <c r="F5" s="1233"/>
      <c r="G5" s="1233"/>
      <c r="H5" s="1233"/>
      <c r="I5" s="1233"/>
      <c r="J5" s="1233"/>
      <c r="K5" s="1233"/>
      <c r="L5" s="1233"/>
      <c r="M5" s="1233"/>
      <c r="N5" s="1233"/>
      <c r="O5" s="1233"/>
      <c r="P5" s="1233"/>
      <c r="Q5" s="1233"/>
      <c r="R5" s="1233"/>
      <c r="S5" s="1233"/>
      <c r="T5" s="1233"/>
      <c r="U5" s="1233"/>
      <c r="V5" s="1233"/>
      <c r="W5" s="1233"/>
      <c r="X5" s="1233"/>
      <c r="Y5" s="1240"/>
      <c r="Z5" s="1222"/>
      <c r="AA5" s="1229"/>
      <c r="AB5" s="1222"/>
      <c r="AC5" s="1222"/>
      <c r="AD5" s="1222"/>
    </row>
    <row customHeight="1" ht="9">
      <c r="A6" s="1235"/>
      <c r="B6" s="1235"/>
      <c r="C6" s="1233"/>
      <c r="D6" s="1233"/>
      <c r="E6" s="1233"/>
      <c r="F6" s="1233"/>
      <c r="G6" s="1233"/>
      <c r="H6" s="1233"/>
      <c r="I6" s="1233"/>
      <c r="J6" s="1233"/>
      <c r="K6" s="1233"/>
      <c r="L6" s="1233"/>
      <c r="M6" s="1233"/>
      <c r="N6" s="1233"/>
      <c r="O6" s="1233"/>
      <c r="P6" s="1233"/>
      <c r="Q6" s="1233"/>
      <c r="R6" s="1233"/>
      <c r="S6" s="1233"/>
      <c r="T6" s="1233"/>
      <c r="U6" s="1233"/>
      <c r="V6" s="1233"/>
      <c r="W6" s="1233"/>
      <c r="X6" s="1233"/>
      <c r="Y6" s="1240"/>
      <c r="Z6" s="1222"/>
      <c r="AA6" s="1229"/>
      <c r="AB6" s="1222"/>
      <c r="AC6" s="1222"/>
      <c r="AD6" s="1222"/>
    </row>
    <row customHeight="1" ht="9">
      <c r="A7" s="1235"/>
      <c r="B7" s="1235"/>
      <c r="C7" s="1233"/>
      <c r="D7" s="1233"/>
      <c r="E7" s="1233"/>
      <c r="F7" s="1233"/>
      <c r="G7" s="1233"/>
      <c r="H7" s="1233"/>
      <c r="I7" s="1233"/>
      <c r="J7" s="1233"/>
      <c r="K7" s="1233"/>
      <c r="L7" s="1233"/>
      <c r="M7" s="1233"/>
      <c r="N7" s="1233"/>
      <c r="O7" s="1233"/>
      <c r="P7" s="1233"/>
      <c r="Q7" s="1233"/>
      <c r="R7" s="1233"/>
      <c r="S7" s="1233"/>
      <c r="T7" s="1233"/>
      <c r="U7" s="1233"/>
      <c r="V7" s="1233"/>
      <c r="W7" s="1233"/>
      <c r="X7" s="1233"/>
      <c r="Y7" s="1240"/>
      <c r="Z7" s="1222"/>
      <c r="AA7" s="1229"/>
      <c r="AB7" s="1222"/>
      <c r="AC7" s="1222"/>
      <c r="AD7" s="1222"/>
    </row>
    <row customHeight="1" ht="9">
      <c r="A8" s="1235"/>
      <c r="B8" s="1235"/>
      <c r="C8" s="1233"/>
      <c r="D8" s="1233"/>
      <c r="E8" s="1233"/>
      <c r="F8" s="1233"/>
      <c r="G8" s="1233"/>
      <c r="H8" s="1233"/>
      <c r="I8" s="1233"/>
      <c r="J8" s="1233"/>
      <c r="K8" s="1233"/>
      <c r="L8" s="1233"/>
      <c r="M8" s="1233"/>
      <c r="N8" s="1233"/>
      <c r="O8" s="1233"/>
      <c r="P8" s="1233"/>
      <c r="Q8" s="1233"/>
      <c r="R8" s="1233"/>
      <c r="S8" s="1233"/>
      <c r="T8" s="1233"/>
      <c r="U8" s="1233"/>
      <c r="V8" s="1233"/>
      <c r="W8" s="1233"/>
      <c r="X8" s="1233"/>
      <c r="Y8" s="1240"/>
      <c r="Z8" s="1222"/>
      <c r="AA8" s="1229"/>
      <c r="AB8" s="1222"/>
      <c r="AC8" s="1222"/>
      <c r="AD8" s="1222"/>
    </row>
    <row customHeight="1" ht="9">
      <c r="A9" s="1235"/>
      <c r="B9" s="1235"/>
      <c r="C9" s="1233"/>
      <c r="D9" s="1233"/>
      <c r="E9" s="1233"/>
      <c r="F9" s="1233"/>
      <c r="G9" s="1233"/>
      <c r="H9" s="1233"/>
      <c r="I9" s="1233"/>
      <c r="J9" s="1233"/>
      <c r="K9" s="1233"/>
      <c r="L9" s="1233"/>
      <c r="M9" s="1233"/>
      <c r="N9" s="1233"/>
      <c r="O9" s="1233"/>
      <c r="P9" s="1233"/>
      <c r="Q9" s="1233"/>
      <c r="R9" s="1233"/>
      <c r="S9" s="1233"/>
      <c r="T9" s="1233"/>
      <c r="U9" s="1233"/>
      <c r="V9" s="1233"/>
      <c r="W9" s="1233"/>
      <c r="X9" s="1233"/>
      <c r="Y9" s="1240"/>
      <c r="Z9" s="1222"/>
      <c r="AA9" s="1229"/>
      <c r="AB9" s="1222"/>
      <c r="AC9" s="1222"/>
      <c r="AD9" s="1222"/>
    </row>
    <row customHeight="1" ht="9">
      <c r="A10" s="1241"/>
      <c r="B10" s="1241"/>
      <c r="C10" s="1241"/>
      <c r="D10" s="1241"/>
      <c r="E10" s="1241"/>
      <c r="F10" s="1241"/>
      <c r="G10" s="1241"/>
      <c r="H10" s="1241"/>
      <c r="I10" s="1241"/>
      <c r="J10" s="1241"/>
      <c r="K10" s="1241"/>
      <c r="L10" s="1241"/>
      <c r="M10" s="1241"/>
      <c r="N10" s="1241"/>
      <c r="O10" s="1241"/>
      <c r="P10" s="1241"/>
      <c r="Q10" s="1241"/>
      <c r="R10" s="1241"/>
      <c r="S10" s="1241"/>
      <c r="T10" s="1241"/>
      <c r="U10" s="1241"/>
      <c r="V10" s="1241"/>
      <c r="W10" s="1241"/>
      <c r="X10" s="1241"/>
      <c r="Y10" s="1241"/>
      <c r="Z10" s="1241"/>
      <c r="AA10" s="1241"/>
      <c r="AB10" s="1241"/>
      <c r="AC10" s="1241"/>
      <c r="AD10" s="1241"/>
    </row>
    <row customHeight="1" ht="45">
      <c r="A11" s="1241" t="s">
        <v>33</v>
      </c>
      <c r="B11" s="1241">
        <v>1</v>
      </c>
      <c r="C11" s="1242" t="s">
        <v>175</v>
      </c>
      <c r="D11" s="1242" t="s">
        <v>145</v>
      </c>
      <c r="E11" s="1242" t="s">
        <v>1948</v>
      </c>
      <c r="F11" s="1242" t="s">
        <v>2301</v>
      </c>
      <c r="G11" s="1242"/>
      <c r="H11" s="1230" t="s">
        <v>2302</v>
      </c>
      <c r="I11" s="1230"/>
      <c r="J11" s="1230"/>
      <c r="K11" s="1230"/>
      <c r="L11" s="1230"/>
      <c r="M11" s="1239" t="str">
        <f>IF(TEMPLATE_SPHERE="HEAT",T11,U11)</f>
        <v>Количество поданных заявлений </v>
      </c>
      <c r="N11" s="1239"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1233"/>
      <c r="P11" s="1233"/>
      <c r="Q11" s="1233"/>
      <c r="R11" s="1233"/>
      <c r="S11" s="1233"/>
      <c r="T11" s="1233" t="s">
        <v>2303</v>
      </c>
      <c r="U11" s="1233" t="s">
        <v>2304</v>
      </c>
      <c r="V11" s="1233"/>
      <c r="W11" s="1233"/>
      <c r="X11" s="1233"/>
      <c r="Y11" s="1240"/>
      <c r="Z11" s="1222" t="s">
        <v>2305</v>
      </c>
      <c r="AA11" s="122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1222"/>
      <c r="AC11" s="1222"/>
      <c r="AD11" s="1222"/>
    </row>
    <row customHeight="1" ht="45">
      <c r="A12" s="1241"/>
      <c r="B12" s="1241">
        <v>2</v>
      </c>
      <c r="C12" s="1243"/>
      <c r="D12" s="1243"/>
      <c r="E12" s="1243"/>
      <c r="F12" s="1243"/>
      <c r="G12" s="1243"/>
      <c r="H12" s="1230" t="s">
        <v>2306</v>
      </c>
      <c r="I12" s="1230"/>
      <c r="J12" s="1230"/>
      <c r="K12" s="1230"/>
      <c r="L12" s="1230"/>
      <c r="M12" s="1239" t="str">
        <f>IF(TEMPLATE_SPHERE="HEAT",T12,U12)</f>
        <v>Количество исполненных заявлений </v>
      </c>
      <c r="N12" s="1239"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1233"/>
      <c r="P12" s="1233"/>
      <c r="Q12" s="1233"/>
      <c r="R12" s="1233"/>
      <c r="S12" s="1233"/>
      <c r="T12" s="1233" t="s">
        <v>2307</v>
      </c>
      <c r="U12" s="1233" t="s">
        <v>2308</v>
      </c>
      <c r="V12" s="1233"/>
      <c r="W12" s="1233"/>
      <c r="X12" s="1233"/>
      <c r="Y12" s="1240"/>
      <c r="Z12" s="1222" t="s">
        <v>2309</v>
      </c>
      <c r="AA12" s="122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1222"/>
      <c r="AC12" s="1222"/>
      <c r="AD12" s="1222"/>
    </row>
    <row customHeight="1" ht="72">
      <c r="A13" s="1241"/>
      <c r="B13" s="1241">
        <v>3</v>
      </c>
      <c r="C13" s="1243"/>
      <c r="D13" s="1243"/>
      <c r="E13" s="1243"/>
      <c r="F13" s="1243"/>
      <c r="G13" s="1243"/>
      <c r="H13" s="1230" t="s">
        <v>2310</v>
      </c>
      <c r="I13" s="1230"/>
      <c r="J13" s="1230"/>
      <c r="K13" s="1230"/>
      <c r="L13" s="1230"/>
      <c r="M13" s="123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1239"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1233"/>
      <c r="P13" s="1239"/>
      <c r="Q13" s="1239"/>
      <c r="R13" s="1239"/>
      <c r="S13" s="1233"/>
      <c r="T13" s="1233" t="s">
        <v>2311</v>
      </c>
      <c r="U13" s="1239" t="s">
        <v>2312</v>
      </c>
      <c r="V13" s="1239"/>
      <c r="W13" s="1239"/>
      <c r="X13" s="1233"/>
      <c r="Y13" s="1240"/>
      <c r="Z13" s="1222" t="s">
        <v>2313</v>
      </c>
      <c r="AA13" s="122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1222"/>
      <c r="AC13" s="1222"/>
      <c r="AD13" s="1222"/>
    </row>
    <row customHeight="1" ht="45">
      <c r="A14" s="1241"/>
      <c r="B14" s="1241">
        <v>4</v>
      </c>
      <c r="C14" s="1243"/>
      <c r="D14" s="1243"/>
      <c r="E14" s="1243"/>
      <c r="F14" s="1243"/>
      <c r="G14" s="1243"/>
      <c r="H14" s="1230"/>
      <c r="I14" s="1242"/>
      <c r="J14" s="1242"/>
      <c r="K14" s="1242"/>
      <c r="L14" s="1242"/>
      <c r="M14" s="1244" t="str">
        <f>IF(TEMPLATE_SPHERE="HEAT",T14,U14)</f>
        <v>Причины отказа в заключении договора о подключении (технологическом присоединении) к централизованной системе водоотведения</v>
      </c>
      <c r="N14" s="123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233"/>
      <c r="P14" s="1239"/>
      <c r="Q14" s="1239"/>
      <c r="R14" s="1239"/>
      <c r="S14" s="1233"/>
      <c r="T14" s="1233" t="s">
        <v>2314</v>
      </c>
      <c r="U14" s="123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1239"/>
      <c r="W14" s="1239"/>
      <c r="X14" s="1233"/>
      <c r="Y14" s="1240"/>
      <c r="Z14" s="1222" t="s">
        <v>2315</v>
      </c>
      <c r="AA14" s="1229" t="s">
        <v>2315</v>
      </c>
      <c r="AB14" s="1222"/>
      <c r="AC14" s="1222"/>
      <c r="AD14" s="1222"/>
    </row>
    <row customHeight="1" ht="108">
      <c r="A15" s="1241"/>
      <c r="B15" s="1241">
        <v>5</v>
      </c>
      <c r="C15" s="1243"/>
      <c r="D15" s="1243"/>
      <c r="E15" s="1243"/>
      <c r="F15" s="1243"/>
      <c r="G15" s="1243"/>
      <c r="H15" s="1245" t="s">
        <v>2316</v>
      </c>
      <c r="I15" s="1245"/>
      <c r="J15" s="1245"/>
      <c r="K15" s="1245"/>
      <c r="L15" s="1245"/>
      <c r="M15" s="122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1246"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1233"/>
      <c r="P15" s="1239"/>
      <c r="Q15" s="1239"/>
      <c r="R15" s="1239"/>
      <c r="S15" s="1233"/>
      <c r="T15" s="1233" t="s">
        <v>2317</v>
      </c>
      <c r="U15" s="123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1239"/>
      <c r="W15" s="1239"/>
      <c r="X15" s="1233"/>
      <c r="Y15" s="1240"/>
      <c r="Z15" s="1222" t="s">
        <v>2318</v>
      </c>
      <c r="AA15" s="122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1222"/>
      <c r="AC15" s="1222"/>
      <c r="AD15" s="1222"/>
    </row>
    <row customHeight="1" ht="108">
      <c r="A16" s="1241"/>
      <c r="B16" s="1241">
        <v>6</v>
      </c>
      <c r="C16" s="1247"/>
      <c r="D16" s="1247"/>
      <c r="E16" s="1247"/>
      <c r="F16" s="1247"/>
      <c r="G16" s="1247"/>
      <c r="H16" s="1248"/>
      <c r="I16" s="1249"/>
      <c r="J16" s="1249"/>
      <c r="K16" s="1249"/>
      <c r="L16" s="1249"/>
      <c r="M16" s="1250"/>
      <c r="N16" s="1246"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1233"/>
      <c r="P16" s="1239"/>
      <c r="Q16" s="1239"/>
      <c r="R16" s="1239"/>
      <c r="S16" s="1233"/>
      <c r="T16" s="1233"/>
      <c r="U16" s="1239"/>
      <c r="V16" s="1239"/>
      <c r="W16" s="1239"/>
      <c r="X16" s="1233"/>
      <c r="Y16" s="1240"/>
      <c r="Z16" s="1222" t="s">
        <v>2318</v>
      </c>
      <c r="AA16" s="122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1222"/>
      <c r="AC16" s="1222"/>
      <c r="AD16" s="1222"/>
    </row>
    <row customHeight="1" ht="9">
      <c r="A17" s="1241"/>
      <c r="B17" s="1241"/>
      <c r="C17" s="1241">
        <v>22</v>
      </c>
      <c r="D17" s="1241">
        <v>21</v>
      </c>
      <c r="E17" s="1241">
        <v>42</v>
      </c>
      <c r="F17" s="1241">
        <v>63</v>
      </c>
      <c r="G17" s="1241"/>
      <c r="H17" s="1241"/>
      <c r="I17" s="1241"/>
      <c r="J17" s="1241"/>
      <c r="K17" s="1241"/>
      <c r="L17" s="1241"/>
      <c r="M17" s="1241"/>
      <c r="N17" s="1241"/>
      <c r="O17" s="1241"/>
      <c r="P17" s="1241"/>
      <c r="Q17" s="1241"/>
      <c r="R17" s="1241"/>
      <c r="S17" s="1241"/>
      <c r="T17" s="1241"/>
      <c r="U17" s="1241"/>
      <c r="V17" s="1241"/>
      <c r="W17" s="1241"/>
      <c r="X17" s="1241"/>
      <c r="Y17" s="1241"/>
      <c r="Z17" s="1241"/>
      <c r="AA17" s="1241"/>
      <c r="AB17" s="1241"/>
      <c r="AC17" s="1241"/>
      <c r="AD17" s="1241"/>
    </row>
    <row customHeight="1" ht="27">
      <c r="A18" s="1235" t="s">
        <v>1951</v>
      </c>
      <c r="B18" s="1241">
        <v>1</v>
      </c>
      <c r="C18" s="1233" t="s">
        <v>2302</v>
      </c>
      <c r="D18" s="1251" t="s">
        <v>2302</v>
      </c>
      <c r="E18" s="1233" t="s">
        <v>2302</v>
      </c>
      <c r="F18" s="1233" t="s">
        <v>2302</v>
      </c>
      <c r="G18" s="1233"/>
      <c r="H18" s="1252"/>
      <c r="I18" s="1253">
        <f>INDEX(TEMPLATE_NUMBER_POINT_FHD,B18,MATCH(TEMPLATE_SPHERE,TEMPLATE_SPHERE_LIST_FOR_NOTE,0))</f>
        <v>1</v>
      </c>
      <c r="J18" s="1253" t="str">
        <f>INDEX(TEMPLATE_DATA_POINT_FHD,B18,MATCH(TEMPLATE_SPHERE,TEMPLATE_SPHERE_LIST_FOR_NOTE,0))</f>
        <v>Выручка от регулируемых видов деятельности в сфере водоотведения</v>
      </c>
      <c r="K18" s="1253" t="str">
        <f>INDEX(TEMPLATE_NOTE_POINT_FHD,B18,MATCH(TEMPLATE_SPHERE,TEMPLATE_SPHERE_LIST_FOR_NOTE,0))</f>
        <v>Указывается выручка с распределением по видам деятельности.</v>
      </c>
      <c r="L18" s="1239">
        <f>IF(I18=0,"",I18)</f>
        <v>1</v>
      </c>
      <c r="M18" s="1239" t="str">
        <f>IF(J18=0,"",J18)</f>
        <v>Выручка от регулируемых видов деятельности в сфере водоотведения</v>
      </c>
      <c r="N18" s="1239" t="str">
        <f>IF(K18=0,"",K18)</f>
        <v>Указывается выручка с распределением по видам деятельности.</v>
      </c>
      <c r="O18" s="1254">
        <v>1</v>
      </c>
      <c r="P18" s="1254">
        <v>1</v>
      </c>
      <c r="Q18" s="1254">
        <v>1</v>
      </c>
      <c r="R18" s="1254">
        <v>1</v>
      </c>
      <c r="S18" s="1254"/>
      <c r="T18" s="1255" t="s">
        <v>2319</v>
      </c>
      <c r="U18" s="1222" t="s">
        <v>2320</v>
      </c>
      <c r="V18" s="1222" t="s">
        <v>2321</v>
      </c>
      <c r="W18" s="1222" t="s">
        <v>2322</v>
      </c>
      <c r="X18" s="1233"/>
      <c r="Y18" s="1240"/>
      <c r="Z18" s="1222" t="s">
        <v>2323</v>
      </c>
      <c r="AA18" s="1229" t="s">
        <v>2324</v>
      </c>
      <c r="AB18" s="1229" t="s">
        <v>2324</v>
      </c>
      <c r="AC18" s="1229" t="s">
        <v>2324</v>
      </c>
      <c r="AD18" s="1222"/>
    </row>
    <row customHeight="1" ht="36">
      <c r="A19" s="1235"/>
      <c r="B19" s="1241">
        <v>2</v>
      </c>
      <c r="C19" s="1233" t="s">
        <v>2306</v>
      </c>
      <c r="D19" s="1251" t="s">
        <v>2306</v>
      </c>
      <c r="E19" s="1233" t="s">
        <v>2306</v>
      </c>
      <c r="F19" s="1233" t="s">
        <v>2306</v>
      </c>
      <c r="G19" s="1233"/>
      <c r="H19" s="1252"/>
      <c r="I19" s="1253">
        <f>INDEX(TEMPLATE_NUMBER_POINT_FHD,B19,MATCH(TEMPLATE_SPHERE,TEMPLATE_SPHERE_LIST_FOR_NOTE,0))</f>
        <v>2</v>
      </c>
      <c r="J19" s="1253"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253" t="str">
        <f>INDEX(TEMPLATE_NOTE_POINT_FHD,B19,MATCH(TEMPLATE_SPHERE,TEMPLATE_SPHERE_LIST_FOR_NOTE,0))</f>
        <v>Указывается суммарная себестоимость производимых товаров.</v>
      </c>
      <c r="L19" s="1239">
        <f>IF(I19=0,"",I19)</f>
        <v>2</v>
      </c>
      <c r="M19" s="1239" t="str">
        <f>IF(J19=0,"",J19)</f>
        <v>Себестоимость производимых товаров (оказываемых услуг) по регулируемым видам деятельности в сфере водоотведения, включая:</v>
      </c>
      <c r="N19" s="1239" t="str">
        <f>IF(K19=0,"",K19)</f>
        <v>Указывается суммарная себестоимость производимых товаров.</v>
      </c>
      <c r="O19" s="1254">
        <v>2</v>
      </c>
      <c r="P19" s="1254">
        <v>2</v>
      </c>
      <c r="Q19" s="1254">
        <v>2</v>
      </c>
      <c r="R19" s="1254">
        <v>2</v>
      </c>
      <c r="S19" s="1254"/>
      <c r="T19" s="1255" t="s">
        <v>2325</v>
      </c>
      <c r="U19" s="1222" t="s">
        <v>2326</v>
      </c>
      <c r="V19" s="1222" t="s">
        <v>2327</v>
      </c>
      <c r="W19" s="1222" t="s">
        <v>2328</v>
      </c>
      <c r="X19" s="1233"/>
      <c r="Y19" s="1240"/>
      <c r="Z19" s="1222" t="s">
        <v>2329</v>
      </c>
      <c r="AA19" s="1229" t="s">
        <v>2329</v>
      </c>
      <c r="AB19" s="1229" t="s">
        <v>2329</v>
      </c>
      <c r="AC19" s="1229" t="s">
        <v>2329</v>
      </c>
      <c r="AD19" s="1222"/>
    </row>
    <row customHeight="1" ht="27">
      <c r="A20" s="1235"/>
      <c r="B20" s="1241">
        <v>3</v>
      </c>
      <c r="C20" s="1233">
        <v>1</v>
      </c>
      <c r="D20" s="1251"/>
      <c r="E20" s="1233"/>
      <c r="F20" s="1233"/>
      <c r="G20" s="1233"/>
      <c r="H20" s="1252"/>
      <c r="I20" s="1253" t="str">
        <f>INDEX(TEMPLATE_NUMBER_POINT_FHD,B20,MATCH(TEMPLATE_SPHERE,TEMPLATE_SPHERE_LIST_FOR_NOTE,0))</f>
        <v>2.1</v>
      </c>
      <c r="J20" s="1253" t="str">
        <f>INDEX(TEMPLATE_DATA_POINT_FHD,B20,MATCH(TEMPLATE_SPHERE,TEMPLATE_SPHERE_LIST_FOR_NOTE,0))</f>
        <v>Расходы на оплату услуг по приему, транспортировке и очистке сточных вод другими организациями</v>
      </c>
      <c r="K20" s="1253">
        <f>INDEX(TEMPLATE_NOTE_POINT_FHD,B20,MATCH(TEMPLATE_SPHERE,TEMPLATE_SPHERE_LIST_FOR_NOTE,0))</f>
        <v>0</v>
      </c>
      <c r="L20" s="1239" t="str">
        <f>IF(I20=0,"",I20)</f>
        <v>2.1</v>
      </c>
      <c r="M20" s="1239" t="str">
        <f>IF(J20=0,"",J20)</f>
        <v>Расходы на оплату услуг по приему, транспортировке и очистке сточных вод другими организациями</v>
      </c>
      <c r="N20" s="1239" t="str">
        <f>IF(K20=0,"",K20)</f>
        <v/>
      </c>
      <c r="O20" s="1254" t="s">
        <v>804</v>
      </c>
      <c r="P20" s="1254" t="s">
        <v>804</v>
      </c>
      <c r="Q20" s="1254" t="s">
        <v>804</v>
      </c>
      <c r="R20" s="1254" t="s">
        <v>804</v>
      </c>
      <c r="S20" s="1254"/>
      <c r="T20" s="1255" t="s">
        <v>2330</v>
      </c>
      <c r="U20" s="1222" t="s">
        <v>2331</v>
      </c>
      <c r="V20" s="1222" t="s">
        <v>2332</v>
      </c>
      <c r="W20" s="1222" t="s">
        <v>2333</v>
      </c>
      <c r="X20" s="1233"/>
      <c r="Y20" s="1240"/>
      <c r="Z20" s="1222"/>
      <c r="AA20" s="1229"/>
      <c r="AB20" s="1222"/>
      <c r="AC20" s="1222"/>
      <c r="AD20" s="1222"/>
    </row>
    <row customHeight="1" ht="36">
      <c r="A21" s="1235"/>
      <c r="B21" s="1241">
        <v>4</v>
      </c>
      <c r="C21" s="1233">
        <v>2</v>
      </c>
      <c r="D21" s="1251"/>
      <c r="E21" s="1233"/>
      <c r="F21" s="1233"/>
      <c r="G21" s="1233"/>
      <c r="H21" s="1252"/>
      <c r="I21" s="1253">
        <f>INDEX(TEMPLATE_NUMBER_POINT_FHD,B21,MATCH(TEMPLATE_SPHERE,TEMPLATE_SPHERE_LIST_FOR_NOTE,0))</f>
        <v>0</v>
      </c>
      <c r="J21" s="1253">
        <f>INDEX(TEMPLATE_DATA_POINT_FHD,B21,MATCH(TEMPLATE_SPHERE,TEMPLATE_SPHERE_LIST_FOR_NOTE,0))</f>
        <v>0</v>
      </c>
      <c r="K21" s="1253">
        <f>INDEX(TEMPLATE_NOTE_POINT_FHD,B21,MATCH(TEMPLATE_SPHERE,TEMPLATE_SPHERE_LIST_FOR_NOTE,0))</f>
        <v>0</v>
      </c>
      <c r="L21" s="1239" t="str">
        <f>IF(I21=0,"",I21)</f>
        <v/>
      </c>
      <c r="M21" s="1239" t="str">
        <f>IF(J21=0,"",J21)</f>
        <v/>
      </c>
      <c r="N21" s="1239" t="str">
        <f>IF(K21=0,"",K21)</f>
        <v/>
      </c>
      <c r="O21" s="1254" t="s">
        <v>385</v>
      </c>
      <c r="P21" s="1254"/>
      <c r="Q21" s="1254"/>
      <c r="R21" s="1254"/>
      <c r="S21" s="1254"/>
      <c r="T21" s="1255" t="s">
        <v>2334</v>
      </c>
      <c r="U21" s="1222"/>
      <c r="V21" s="1222"/>
      <c r="W21" s="1222"/>
      <c r="X21" s="1233"/>
      <c r="Y21" s="1240"/>
      <c r="Z21" s="1222" t="s">
        <v>2335</v>
      </c>
      <c r="AA21" s="1229"/>
      <c r="AB21" s="1222"/>
      <c r="AC21" s="1222"/>
      <c r="AD21" s="1222"/>
    </row>
    <row customHeight="1" ht="36">
      <c r="A22" s="1235"/>
      <c r="B22" s="1241">
        <v>5</v>
      </c>
      <c r="C22" s="1233">
        <v>3</v>
      </c>
      <c r="D22" s="1251"/>
      <c r="E22" s="1233"/>
      <c r="F22" s="1233"/>
      <c r="G22" s="1256"/>
      <c r="H22" s="1257"/>
      <c r="I22" s="1253">
        <f>INDEX(TEMPLATE_NUMBER_POINT_FHD,B22,MATCH(TEMPLATE_SPHERE,TEMPLATE_SPHERE_LIST_FOR_NOTE,0))</f>
        <v>0</v>
      </c>
      <c r="J22" s="1253">
        <f>INDEX(TEMPLATE_DATA_POINT_FHD,B22,MATCH(TEMPLATE_SPHERE,TEMPLATE_SPHERE_LIST_FOR_NOTE,0))</f>
        <v>0</v>
      </c>
      <c r="K22" s="1253">
        <f>INDEX(TEMPLATE_NOTE_POINT_FHD,B22,MATCH(TEMPLATE_SPHERE,TEMPLATE_SPHERE_LIST_FOR_NOTE,0))</f>
        <v>0</v>
      </c>
      <c r="L22" s="1239" t="str">
        <f>IF(I22=0,"",I22)</f>
        <v/>
      </c>
      <c r="M22" s="1239" t="str">
        <f>IF(J22=0,"",J22)</f>
        <v/>
      </c>
      <c r="N22" s="1239" t="str">
        <f>IF(K22=0,"",K22)</f>
        <v/>
      </c>
      <c r="O22" s="1254"/>
      <c r="P22" s="1254"/>
      <c r="Q22" s="1254" t="s">
        <v>385</v>
      </c>
      <c r="R22" s="1254"/>
      <c r="S22" s="1254"/>
      <c r="T22" s="1255"/>
      <c r="U22" s="1222"/>
      <c r="V22" s="1222" t="s">
        <v>2336</v>
      </c>
      <c r="W22" s="1222"/>
      <c r="X22" s="1233"/>
      <c r="Y22" s="1240"/>
      <c r="Z22" s="1222"/>
      <c r="AA22" s="1229"/>
      <c r="AB22" s="1222"/>
      <c r="AC22" s="1222"/>
      <c r="AD22" s="1222"/>
    </row>
    <row customHeight="1" ht="27">
      <c r="A23" s="1235"/>
      <c r="B23" s="1241">
        <v>6</v>
      </c>
      <c r="C23" s="1233">
        <v>4</v>
      </c>
      <c r="D23" s="1251"/>
      <c r="E23" s="1233"/>
      <c r="F23" s="1233"/>
      <c r="G23" s="1256"/>
      <c r="H23" s="1257"/>
      <c r="I23" s="1253">
        <f>INDEX(TEMPLATE_NUMBER_POINT_FHD,B23,MATCH(TEMPLATE_SPHERE,TEMPLATE_SPHERE_LIST_FOR_NOTE,0))</f>
        <v>0</v>
      </c>
      <c r="J23" s="1253">
        <f>INDEX(TEMPLATE_DATA_POINT_FHD,B23,MATCH(TEMPLATE_SPHERE,TEMPLATE_SPHERE_LIST_FOR_NOTE,0))</f>
        <v>0</v>
      </c>
      <c r="K23" s="1253">
        <f>INDEX(TEMPLATE_NOTE_POINT_FHD,B23,MATCH(TEMPLATE_SPHERE,TEMPLATE_SPHERE_LIST_FOR_NOTE,0))</f>
        <v>0</v>
      </c>
      <c r="L23" s="1239" t="str">
        <f>IF(I23=0,"",I23)</f>
        <v/>
      </c>
      <c r="M23" s="1239" t="str">
        <f>IF(J23=0,"",J23)</f>
        <v/>
      </c>
      <c r="N23" s="1239" t="str">
        <f>IF(K23=0,"",K23)</f>
        <v/>
      </c>
      <c r="O23" s="1254"/>
      <c r="P23" s="1254"/>
      <c r="Q23" s="1254" t="s">
        <v>388</v>
      </c>
      <c r="R23" s="1254"/>
      <c r="S23" s="1254"/>
      <c r="T23" s="1255"/>
      <c r="U23" s="1222"/>
      <c r="V23" s="1222" t="s">
        <v>2337</v>
      </c>
      <c r="W23" s="1222"/>
      <c r="X23" s="1233"/>
      <c r="Y23" s="1240"/>
      <c r="Z23" s="1222"/>
      <c r="AA23" s="1229"/>
      <c r="AB23" s="1222"/>
      <c r="AC23" s="1222"/>
      <c r="AD23" s="1222"/>
    </row>
    <row customHeight="1" ht="36">
      <c r="A24" s="1235"/>
      <c r="B24" s="1241">
        <v>7</v>
      </c>
      <c r="C24" s="1233">
        <v>5</v>
      </c>
      <c r="D24" s="1251"/>
      <c r="E24" s="1233"/>
      <c r="F24" s="1233"/>
      <c r="G24" s="1256"/>
      <c r="H24" s="1257"/>
      <c r="I24" s="1253">
        <f>INDEX(TEMPLATE_NUMBER_POINT_FHD,B24,MATCH(TEMPLATE_SPHERE,TEMPLATE_SPHERE_LIST_FOR_NOTE,0))</f>
        <v>0</v>
      </c>
      <c r="J24" s="1253">
        <f>INDEX(TEMPLATE_DATA_POINT_FHD,B24,MATCH(TEMPLATE_SPHERE,TEMPLATE_SPHERE_LIST_FOR_NOTE,0))</f>
        <v>0</v>
      </c>
      <c r="K24" s="1253">
        <f>INDEX(TEMPLATE_NOTE_POINT_FHD,B24,MATCH(TEMPLATE_SPHERE,TEMPLATE_SPHERE_LIST_FOR_NOTE,0))</f>
        <v>0</v>
      </c>
      <c r="L24" s="1239" t="str">
        <f>IF(I24=0,"",I24)</f>
        <v/>
      </c>
      <c r="M24" s="1239" t="str">
        <f>IF(J24=0,"",J24)</f>
        <v/>
      </c>
      <c r="N24" s="1239" t="str">
        <f>IF(K24=0,"",K24)</f>
        <v/>
      </c>
      <c r="O24" s="1254"/>
      <c r="P24" s="1254"/>
      <c r="Q24" s="1254" t="s">
        <v>824</v>
      </c>
      <c r="R24" s="1254"/>
      <c r="S24" s="1254"/>
      <c r="T24" s="1255"/>
      <c r="U24" s="1222"/>
      <c r="V24" s="1222" t="s">
        <v>2338</v>
      </c>
      <c r="W24" s="1222"/>
      <c r="X24" s="1233"/>
      <c r="Y24" s="1240"/>
      <c r="Z24" s="1222"/>
      <c r="AA24" s="1229"/>
      <c r="AB24" s="1222"/>
      <c r="AC24" s="1222"/>
      <c r="AD24" s="1222"/>
    </row>
    <row customHeight="1" ht="36">
      <c r="A25" s="1235"/>
      <c r="B25" s="1241">
        <v>8</v>
      </c>
      <c r="C25" s="1233">
        <v>6</v>
      </c>
      <c r="D25" s="1251"/>
      <c r="E25" s="1233"/>
      <c r="F25" s="1233"/>
      <c r="G25" s="1256"/>
      <c r="H25" s="1257"/>
      <c r="I25" s="1253" t="str">
        <f>INDEX(TEMPLATE_NUMBER_POINT_FHD,B25,MATCH(TEMPLATE_SPHERE,TEMPLATE_SPHERE_LIST_FOR_NOTE,0))</f>
        <v>2.2</v>
      </c>
      <c r="J25" s="125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253">
        <f>INDEX(TEMPLATE_NOTE_POINT_FHD,B25,MATCH(TEMPLATE_SPHERE,TEMPLATE_SPHERE_LIST_FOR_NOTE,0))</f>
        <v>0</v>
      </c>
      <c r="L25" s="1239" t="str">
        <f>IF(I25=0,"",I25)</f>
        <v>2.2</v>
      </c>
      <c r="M25" s="1239" t="str">
        <f>IF(J25=0,"",J25)</f>
        <v>Расходы на приобретаемую электрическую энергию (мощность), используемую в технологическом процессе</v>
      </c>
      <c r="N25" s="1239" t="str">
        <f>IF(K25=0,"",K25)</f>
        <v/>
      </c>
      <c r="O25" s="1254" t="s">
        <v>388</v>
      </c>
      <c r="P25" s="1254" t="s">
        <v>385</v>
      </c>
      <c r="Q25" s="1254" t="s">
        <v>831</v>
      </c>
      <c r="R25" s="1254" t="s">
        <v>385</v>
      </c>
      <c r="S25" s="1254"/>
      <c r="T25" s="1255" t="s">
        <v>2339</v>
      </c>
      <c r="U25" s="1222" t="s">
        <v>2339</v>
      </c>
      <c r="V25" s="1222" t="s">
        <v>2339</v>
      </c>
      <c r="W25" s="1222" t="s">
        <v>2339</v>
      </c>
      <c r="X25" s="1233"/>
      <c r="Y25" s="1240"/>
      <c r="Z25" s="1222"/>
      <c r="AA25" s="1229"/>
      <c r="AB25" s="1222"/>
      <c r="AC25" s="1222"/>
      <c r="AD25" s="1222"/>
    </row>
    <row customHeight="1" ht="18">
      <c r="A26" s="1235"/>
      <c r="B26" s="1241">
        <v>9</v>
      </c>
      <c r="C26" s="1233" t="s">
        <v>748</v>
      </c>
      <c r="D26" s="1251"/>
      <c r="E26" s="1233"/>
      <c r="F26" s="1233"/>
      <c r="G26" s="1256"/>
      <c r="H26" s="1257"/>
      <c r="I26" s="1253" t="str">
        <f>INDEX(TEMPLATE_NUMBER_POINT_FHD,B26,MATCH(TEMPLATE_SPHERE,TEMPLATE_SPHERE_LIST_FOR_NOTE,0))</f>
        <v>2.2.1</v>
      </c>
      <c r="J26" s="1253" t="str">
        <f>INDEX(TEMPLATE_DATA_POINT_FHD,B26,MATCH(TEMPLATE_SPHERE,TEMPLATE_SPHERE_LIST_FOR_NOTE,0))</f>
        <v>Средневзвешенная стоимость 1 кВт.ч (с учетом мощности)</v>
      </c>
      <c r="K26" s="1253">
        <f>INDEX(TEMPLATE_NOTE_POINT_FHD,B26,MATCH(TEMPLATE_SPHERE,TEMPLATE_SPHERE_LIST_FOR_NOTE,0))</f>
        <v>0</v>
      </c>
      <c r="L26" s="1239" t="str">
        <f>IF(I26=0,"",I26)</f>
        <v>2.2.1</v>
      </c>
      <c r="M26" s="1239" t="str">
        <f>IF(J26=0,"",J26)</f>
        <v>Средневзвешенная стоимость 1 кВт.ч (с учетом мощности)</v>
      </c>
      <c r="N26" s="1239" t="str">
        <f>IF(K26=0,"",K26)</f>
        <v/>
      </c>
      <c r="O26" s="1254" t="s">
        <v>820</v>
      </c>
      <c r="P26" s="1254" t="s">
        <v>814</v>
      </c>
      <c r="Q26" s="1254" t="s">
        <v>2340</v>
      </c>
      <c r="R26" s="1254" t="s">
        <v>814</v>
      </c>
      <c r="S26" s="1254"/>
      <c r="T26" s="1255" t="str">
        <f>"Средневзвешенная стоимость 1 кВт.ч"&amp;IF(TITLE_TYPE_ORG="Регулируемая организация"," (с учетом мощности)","")</f>
        <v>Средневзвешенная стоимость 1 кВт.ч</v>
      </c>
      <c r="U26" s="1255" t="s">
        <v>2341</v>
      </c>
      <c r="V26" s="1255" t="s">
        <v>2341</v>
      </c>
      <c r="W26" s="1255" t="s">
        <v>2341</v>
      </c>
      <c r="X26" s="1233"/>
      <c r="Y26" s="1240"/>
      <c r="Z26" s="1222"/>
      <c r="AA26" s="1229"/>
      <c r="AB26" s="1222"/>
      <c r="AC26" s="1222"/>
      <c r="AD26" s="1222"/>
    </row>
    <row customHeight="1" ht="18">
      <c r="A27" s="1235"/>
      <c r="B27" s="1241">
        <v>10</v>
      </c>
      <c r="C27" s="1233" t="s">
        <v>752</v>
      </c>
      <c r="D27" s="1251"/>
      <c r="E27" s="1233"/>
      <c r="F27" s="1233"/>
      <c r="G27" s="1256"/>
      <c r="H27" s="1257"/>
      <c r="I27" s="1253" t="str">
        <f>INDEX(TEMPLATE_NUMBER_POINT_FHD,B27,MATCH(TEMPLATE_SPHERE,TEMPLATE_SPHERE_LIST_FOR_NOTE,0))</f>
        <v>2.2.2</v>
      </c>
      <c r="J27" s="1253" t="str">
        <f>INDEX(TEMPLATE_DATA_POINT_FHD,B27,MATCH(TEMPLATE_SPHERE,TEMPLATE_SPHERE_LIST_FOR_NOTE,0))</f>
        <v>Объём приобретения электрической энергии</v>
      </c>
      <c r="K27" s="1253">
        <f>INDEX(TEMPLATE_NOTE_POINT_FHD,B27,MATCH(TEMPLATE_SPHERE,TEMPLATE_SPHERE_LIST_FOR_NOTE,0))</f>
        <v>0</v>
      </c>
      <c r="L27" s="1239" t="str">
        <f>IF(I27=0,"",I27)</f>
        <v>2.2.2</v>
      </c>
      <c r="M27" s="1239" t="str">
        <f>IF(J27=0,"",J27)</f>
        <v>Объём приобретения электрической энергии</v>
      </c>
      <c r="N27" s="1239" t="str">
        <f>IF(K27=0,"",K27)</f>
        <v/>
      </c>
      <c r="O27" s="1254" t="s">
        <v>822</v>
      </c>
      <c r="P27" s="1254" t="s">
        <v>816</v>
      </c>
      <c r="Q27" s="1254" t="s">
        <v>2342</v>
      </c>
      <c r="R27" s="1254" t="s">
        <v>816</v>
      </c>
      <c r="S27" s="1254"/>
      <c r="T27" s="1255" t="s">
        <v>2343</v>
      </c>
      <c r="U27" s="1255" t="s">
        <v>2343</v>
      </c>
      <c r="V27" s="1255" t="s">
        <v>2343</v>
      </c>
      <c r="W27" s="1255" t="s">
        <v>2343</v>
      </c>
      <c r="X27" s="1233"/>
      <c r="Y27" s="1240"/>
      <c r="Z27" s="1222"/>
      <c r="AA27" s="1229"/>
      <c r="AB27" s="1222"/>
      <c r="AC27" s="1222"/>
      <c r="AD27" s="1222"/>
    </row>
    <row customHeight="1" ht="27">
      <c r="A28" s="1235"/>
      <c r="B28" s="1241">
        <v>11</v>
      </c>
      <c r="C28" s="1233">
        <v>7</v>
      </c>
      <c r="D28" s="1251"/>
      <c r="E28" s="1233"/>
      <c r="F28" s="1233"/>
      <c r="G28" s="1256"/>
      <c r="H28" s="1257"/>
      <c r="I28" s="1253">
        <f>INDEX(TEMPLATE_NUMBER_POINT_FHD,B28,MATCH(TEMPLATE_SPHERE,TEMPLATE_SPHERE_LIST_FOR_NOTE,0))</f>
        <v>0</v>
      </c>
      <c r="J28" s="1253">
        <f>INDEX(TEMPLATE_DATA_POINT_FHD,B28,MATCH(TEMPLATE_SPHERE,TEMPLATE_SPHERE_LIST_FOR_NOTE,0))</f>
        <v>0</v>
      </c>
      <c r="K28" s="1253">
        <f>INDEX(TEMPLATE_NOTE_POINT_FHD,B28,MATCH(TEMPLATE_SPHERE,TEMPLATE_SPHERE_LIST_FOR_NOTE,0))</f>
        <v>0</v>
      </c>
      <c r="L28" s="1239" t="str">
        <f>IF(I28=0,"",I28)</f>
        <v/>
      </c>
      <c r="M28" s="1239" t="str">
        <f>IF(J28=0,"",J28)</f>
        <v/>
      </c>
      <c r="N28" s="1239" t="str">
        <f>IF(K28=0,"",K28)</f>
        <v/>
      </c>
      <c r="O28" s="1254" t="s">
        <v>824</v>
      </c>
      <c r="P28" s="1254"/>
      <c r="Q28" s="1254"/>
      <c r="R28" s="1254"/>
      <c r="S28" s="1254"/>
      <c r="T28" s="1255" t="s">
        <v>2344</v>
      </c>
      <c r="U28" s="1222"/>
      <c r="V28" s="1222"/>
      <c r="W28" s="1222"/>
      <c r="X28" s="1233"/>
      <c r="Y28" s="1240"/>
      <c r="Z28" s="1222"/>
      <c r="AA28" s="1229"/>
      <c r="AB28" s="1222"/>
      <c r="AC28" s="1222"/>
      <c r="AD28" s="1222"/>
    </row>
    <row customHeight="1" ht="27">
      <c r="A29" s="1235"/>
      <c r="B29" s="1241">
        <v>12</v>
      </c>
      <c r="C29" s="1233">
        <v>8</v>
      </c>
      <c r="D29" s="1251"/>
      <c r="E29" s="1233"/>
      <c r="F29" s="1233"/>
      <c r="G29" s="1256"/>
      <c r="H29" s="1257"/>
      <c r="I29" s="1253" t="str">
        <f>INDEX(TEMPLATE_NUMBER_POINT_FHD,B29,MATCH(TEMPLATE_SPHERE,TEMPLATE_SPHERE_LIST_FOR_NOTE,0))</f>
        <v>2.3</v>
      </c>
      <c r="J29" s="1253" t="str">
        <f>INDEX(TEMPLATE_DATA_POINT_FHD,B29,MATCH(TEMPLATE_SPHERE,TEMPLATE_SPHERE_LIST_FOR_NOTE,0))</f>
        <v>Расходы на химические реагенты, используемые в технологическом процессе</v>
      </c>
      <c r="K29" s="1253">
        <f>INDEX(TEMPLATE_NOTE_POINT_FHD,B29,MATCH(TEMPLATE_SPHERE,TEMPLATE_SPHERE_LIST_FOR_NOTE,0))</f>
        <v>0</v>
      </c>
      <c r="L29" s="1239" t="str">
        <f>IF(I29=0,"",I29)</f>
        <v>2.3</v>
      </c>
      <c r="M29" s="1239" t="str">
        <f>IF(J29=0,"",J29)</f>
        <v>Расходы на химические реагенты, используемые в технологическом процессе</v>
      </c>
      <c r="N29" s="1239" t="str">
        <f>IF(K29=0,"",K29)</f>
        <v/>
      </c>
      <c r="O29" s="1254" t="s">
        <v>831</v>
      </c>
      <c r="P29" s="1254" t="s">
        <v>388</v>
      </c>
      <c r="Q29" s="1254"/>
      <c r="R29" s="1254" t="s">
        <v>388</v>
      </c>
      <c r="S29" s="1254"/>
      <c r="T29" s="125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1222" t="s">
        <v>2345</v>
      </c>
      <c r="V29" s="1222"/>
      <c r="W29" s="1222" t="s">
        <v>2345</v>
      </c>
      <c r="X29" s="1233"/>
      <c r="Y29" s="1240"/>
      <c r="Z29" s="1222"/>
      <c r="AA29" s="1229"/>
      <c r="AB29" s="1222"/>
      <c r="AC29" s="1222"/>
      <c r="AD29" s="1222"/>
    </row>
    <row customHeight="1" ht="54">
      <c r="A30" s="1235"/>
      <c r="B30" s="1241">
        <v>13</v>
      </c>
      <c r="C30" s="1233">
        <v>9</v>
      </c>
      <c r="D30" s="1251"/>
      <c r="E30" s="1233"/>
      <c r="F30" s="1233"/>
      <c r="G30" s="1256"/>
      <c r="H30" s="1257"/>
      <c r="I30" s="1253" t="str">
        <f>INDEX(TEMPLATE_NUMBER_POINT_FHD,B30,MATCH(TEMPLATE_SPHERE,TEMPLATE_SPHERE_LIST_FOR_NOTE,0))</f>
        <v>2.4</v>
      </c>
      <c r="J30" s="125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253"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1239" t="str">
        <f>IF(I30=0,"",I30)</f>
        <v>2.4</v>
      </c>
      <c r="M30" s="123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239" t="str">
        <f>IF(K30=0,"",K30)</f>
        <v>Указывается общая сумма расходов на оплату труда и отчислений на социальные нужды основного производственного персонала.</v>
      </c>
      <c r="O30" s="1254" t="s">
        <v>833</v>
      </c>
      <c r="P30" s="1254" t="s">
        <v>824</v>
      </c>
      <c r="Q30" s="1254" t="s">
        <v>833</v>
      </c>
      <c r="R30" s="1254" t="s">
        <v>824</v>
      </c>
      <c r="S30" s="1254"/>
      <c r="T30" s="1255" t="s">
        <v>2346</v>
      </c>
      <c r="U30" s="1222" t="s">
        <v>2346</v>
      </c>
      <c r="V30" s="1222" t="s">
        <v>2346</v>
      </c>
      <c r="W30" s="1222" t="s">
        <v>2346</v>
      </c>
      <c r="X30" s="1233"/>
      <c r="Y30" s="1240"/>
      <c r="Z30" s="1222"/>
      <c r="AA30" s="1229" t="s">
        <v>2347</v>
      </c>
      <c r="AB30" s="1229" t="s">
        <v>2347</v>
      </c>
      <c r="AC30" s="1229" t="s">
        <v>2347</v>
      </c>
      <c r="AD30" s="1222"/>
    </row>
    <row customHeight="1" ht="18">
      <c r="A31" s="1235"/>
      <c r="B31" s="1241">
        <v>14</v>
      </c>
      <c r="C31" s="1233" t="s">
        <v>2348</v>
      </c>
      <c r="D31" s="1251"/>
      <c r="E31" s="1233"/>
      <c r="F31" s="1233"/>
      <c r="G31" s="1256"/>
      <c r="H31" s="1257"/>
      <c r="I31" s="1253" t="str">
        <f>INDEX(TEMPLATE_NUMBER_POINT_FHD,B31,MATCH(TEMPLATE_SPHERE,TEMPLATE_SPHERE_LIST_FOR_NOTE,0))</f>
        <v>2.4.1</v>
      </c>
      <c r="J31" s="1253" t="str">
        <f>INDEX(TEMPLATE_DATA_POINT_FHD,B31,MATCH(TEMPLATE_SPHERE,TEMPLATE_SPHERE_LIST_FOR_NOTE,0))</f>
        <v>Расходы на оплату труда основного производственного персонала</v>
      </c>
      <c r="K31" s="1253">
        <f>INDEX(TEMPLATE_NOTE_POINT_FHD,B31,MATCH(TEMPLATE_SPHERE,TEMPLATE_SPHERE_LIST_FOR_NOTE,0))</f>
        <v>0</v>
      </c>
      <c r="L31" s="1239" t="str">
        <f>IF(I31=0,"",I31)</f>
        <v>2.4.1</v>
      </c>
      <c r="M31" s="1239" t="str">
        <f>IF(J31=0,"",J31)</f>
        <v>Расходы на оплату труда основного производственного персонала</v>
      </c>
      <c r="N31" s="1239" t="str">
        <f>IF(K31=0,"",K31)</f>
        <v/>
      </c>
      <c r="O31" s="1254" t="s">
        <v>2349</v>
      </c>
      <c r="P31" s="1254" t="s">
        <v>827</v>
      </c>
      <c r="Q31" s="1254" t="s">
        <v>2349</v>
      </c>
      <c r="R31" s="1254" t="s">
        <v>827</v>
      </c>
      <c r="S31" s="1254"/>
      <c r="T31" s="1258" t="s">
        <v>2350</v>
      </c>
      <c r="U31" s="1222" t="s">
        <v>2350</v>
      </c>
      <c r="V31" s="1222" t="s">
        <v>2350</v>
      </c>
      <c r="W31" s="1222" t="s">
        <v>2350</v>
      </c>
      <c r="X31" s="1233"/>
      <c r="Y31" s="1240"/>
      <c r="Z31" s="1222"/>
      <c r="AA31" s="1229"/>
      <c r="AB31" s="1229"/>
      <c r="AC31" s="1229"/>
      <c r="AD31" s="1222"/>
    </row>
    <row customHeight="1" ht="36">
      <c r="A32" s="1235"/>
      <c r="B32" s="1241">
        <v>15</v>
      </c>
      <c r="C32" s="1233" t="s">
        <v>2351</v>
      </c>
      <c r="D32" s="1251"/>
      <c r="E32" s="1233"/>
      <c r="F32" s="1233"/>
      <c r="G32" s="1256"/>
      <c r="H32" s="1257"/>
      <c r="I32" s="1253" t="str">
        <f>INDEX(TEMPLATE_NUMBER_POINT_FHD,B32,MATCH(TEMPLATE_SPHERE,TEMPLATE_SPHERE_LIST_FOR_NOTE,0))</f>
        <v>2.4.2</v>
      </c>
      <c r="J32" s="125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253">
        <f>INDEX(TEMPLATE_NOTE_POINT_FHD,B32,MATCH(TEMPLATE_SPHERE,TEMPLATE_SPHERE_LIST_FOR_NOTE,0))</f>
        <v>0</v>
      </c>
      <c r="L32" s="1239" t="str">
        <f>IF(I32=0,"",I32)</f>
        <v>2.4.2</v>
      </c>
      <c r="M32" s="1239" t="str">
        <f>IF(J32=0,"",J32)</f>
        <v>Страховые взносы на обязательное социальное страхование, выплачиваемые из фонда оплаты труда основного производственного персонала</v>
      </c>
      <c r="N32" s="1239" t="str">
        <f>IF(K32=0,"",K32)</f>
        <v/>
      </c>
      <c r="O32" s="1254" t="s">
        <v>2352</v>
      </c>
      <c r="P32" s="1254" t="s">
        <v>829</v>
      </c>
      <c r="Q32" s="1254" t="s">
        <v>2352</v>
      </c>
      <c r="R32" s="1254" t="s">
        <v>829</v>
      </c>
      <c r="S32" s="1254"/>
      <c r="T32" s="125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1222" t="s">
        <v>2353</v>
      </c>
      <c r="V32" s="1222" t="s">
        <v>2353</v>
      </c>
      <c r="W32" s="1222" t="s">
        <v>2353</v>
      </c>
      <c r="X32" s="1233"/>
      <c r="Y32" s="1240"/>
      <c r="Z32" s="1222"/>
      <c r="AA32" s="1229"/>
      <c r="AB32" s="1229"/>
      <c r="AC32" s="1229"/>
      <c r="AD32" s="1222"/>
    </row>
    <row customHeight="1" ht="45">
      <c r="A33" s="1235"/>
      <c r="B33" s="1241">
        <v>16</v>
      </c>
      <c r="C33" s="1233">
        <v>10</v>
      </c>
      <c r="D33" s="1251"/>
      <c r="E33" s="1233"/>
      <c r="F33" s="1233"/>
      <c r="G33" s="1256"/>
      <c r="H33" s="1257"/>
      <c r="I33" s="1253" t="str">
        <f>INDEX(TEMPLATE_NUMBER_POINT_FHD,B33,MATCH(TEMPLATE_SPHERE,TEMPLATE_SPHERE_LIST_FOR_NOTE,0))</f>
        <v>2.5</v>
      </c>
      <c r="J33" s="125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253"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1239" t="str">
        <f>IF(I33=0,"",I33)</f>
        <v>2.5</v>
      </c>
      <c r="M33" s="123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1239" t="str">
        <f>IF(K33=0,"",K33)</f>
        <v>Указывается общая сумма расходов на оплату труда и отчислений на социальные нужды административно-управленческого персонала.</v>
      </c>
      <c r="O33" s="1254" t="s">
        <v>835</v>
      </c>
      <c r="P33" s="1254" t="s">
        <v>831</v>
      </c>
      <c r="Q33" s="1254" t="s">
        <v>835</v>
      </c>
      <c r="R33" s="1254" t="s">
        <v>831</v>
      </c>
      <c r="S33" s="1254"/>
      <c r="T33" s="125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1222" t="s">
        <v>2354</v>
      </c>
      <c r="V33" s="1222" t="s">
        <v>2354</v>
      </c>
      <c r="W33" s="1222" t="s">
        <v>2355</v>
      </c>
      <c r="X33" s="1233"/>
      <c r="Y33" s="1240"/>
      <c r="Z33" s="1222"/>
      <c r="AA33" s="1229" t="s">
        <v>2356</v>
      </c>
      <c r="AB33" s="1229" t="s">
        <v>2356</v>
      </c>
      <c r="AC33" s="1229" t="s">
        <v>2356</v>
      </c>
      <c r="AD33" s="1222"/>
    </row>
    <row customHeight="1" ht="27">
      <c r="A34" s="1235"/>
      <c r="B34" s="1241">
        <v>17</v>
      </c>
      <c r="C34" s="1233" t="s">
        <v>2357</v>
      </c>
      <c r="D34" s="1251"/>
      <c r="E34" s="1233"/>
      <c r="F34" s="1233"/>
      <c r="G34" s="1256"/>
      <c r="H34" s="1257"/>
      <c r="I34" s="1253" t="str">
        <f>INDEX(TEMPLATE_NUMBER_POINT_FHD,B34,MATCH(TEMPLATE_SPHERE,TEMPLATE_SPHERE_LIST_FOR_NOTE,0))</f>
        <v>2.5.1</v>
      </c>
      <c r="J34" s="1253" t="str">
        <f>INDEX(TEMPLATE_DATA_POINT_FHD,B34,MATCH(TEMPLATE_SPHERE,TEMPLATE_SPHERE_LIST_FOR_NOTE,0))</f>
        <v>Расходы на оплату труда административно-управленческого персонала, в том числе:</v>
      </c>
      <c r="K34" s="1253">
        <f>INDEX(TEMPLATE_NOTE_POINT_FHD,B34,MATCH(TEMPLATE_SPHERE,TEMPLATE_SPHERE_LIST_FOR_NOTE,0))</f>
        <v>0</v>
      </c>
      <c r="L34" s="1239" t="str">
        <f>IF(I34=0,"",I34)</f>
        <v>2.5.1</v>
      </c>
      <c r="M34" s="1239" t="str">
        <f>IF(J34=0,"",J34)</f>
        <v>Расходы на оплату труда административно-управленческого персонала, в том числе:</v>
      </c>
      <c r="N34" s="1239" t="str">
        <f>IF(K34=0,"",K34)</f>
        <v/>
      </c>
      <c r="O34" s="1254" t="s">
        <v>2358</v>
      </c>
      <c r="P34" s="1254" t="s">
        <v>2340</v>
      </c>
      <c r="Q34" s="1254" t="s">
        <v>2358</v>
      </c>
      <c r="R34" s="1254" t="s">
        <v>2340</v>
      </c>
      <c r="S34" s="1254"/>
      <c r="T34" s="1259" t="s">
        <v>2359</v>
      </c>
      <c r="U34" s="1222" t="s">
        <v>2359</v>
      </c>
      <c r="V34" s="1222" t="s">
        <v>2359</v>
      </c>
      <c r="W34" s="1222" t="s">
        <v>2360</v>
      </c>
      <c r="X34" s="1233"/>
      <c r="Y34" s="1240"/>
      <c r="Z34" s="1222"/>
      <c r="AA34" s="1229"/>
      <c r="AB34" s="1222"/>
      <c r="AC34" s="1222"/>
      <c r="AD34" s="1222"/>
    </row>
    <row customHeight="1" ht="45">
      <c r="A35" s="1235"/>
      <c r="B35" s="1241">
        <v>18</v>
      </c>
      <c r="C35" s="1233" t="s">
        <v>2361</v>
      </c>
      <c r="D35" s="1251"/>
      <c r="E35" s="1233"/>
      <c r="F35" s="1233"/>
      <c r="G35" s="1256"/>
      <c r="H35" s="1257"/>
      <c r="I35" s="1253" t="str">
        <f>INDEX(TEMPLATE_NUMBER_POINT_FHD,B35,MATCH(TEMPLATE_SPHERE,TEMPLATE_SPHERE_LIST_FOR_NOTE,0))</f>
        <v>2.5.2</v>
      </c>
      <c r="J35" s="125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253">
        <f>INDEX(TEMPLATE_NOTE_POINT_FHD,B35,MATCH(TEMPLATE_SPHERE,TEMPLATE_SPHERE_LIST_FOR_NOTE,0))</f>
        <v>0</v>
      </c>
      <c r="L35" s="1239" t="str">
        <f>IF(I35=0,"",I35)</f>
        <v>2.5.2</v>
      </c>
      <c r="M35" s="123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239" t="str">
        <f>IF(K35=0,"",K35)</f>
        <v/>
      </c>
      <c r="O35" s="1254" t="s">
        <v>2362</v>
      </c>
      <c r="P35" s="1254" t="s">
        <v>2342</v>
      </c>
      <c r="Q35" s="1254" t="s">
        <v>2362</v>
      </c>
      <c r="R35" s="1254" t="s">
        <v>2342</v>
      </c>
      <c r="S35" s="1254"/>
      <c r="T35" s="125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1222" t="s">
        <v>2363</v>
      </c>
      <c r="V35" s="1222" t="s">
        <v>2363</v>
      </c>
      <c r="W35" s="1222" t="s">
        <v>2363</v>
      </c>
      <c r="X35" s="1233"/>
      <c r="Y35" s="1240"/>
      <c r="Z35" s="1222"/>
      <c r="AA35" s="1229"/>
      <c r="AB35" s="1222"/>
      <c r="AC35" s="1222"/>
      <c r="AD35" s="1222"/>
    </row>
    <row customHeight="1" ht="18">
      <c r="A36" s="1235"/>
      <c r="B36" s="1241">
        <v>19</v>
      </c>
      <c r="C36" s="1233">
        <v>11</v>
      </c>
      <c r="D36" s="1251"/>
      <c r="E36" s="1233"/>
      <c r="F36" s="1233"/>
      <c r="G36" s="1256"/>
      <c r="H36" s="1257"/>
      <c r="I36" s="1253" t="str">
        <f>INDEX(TEMPLATE_NUMBER_POINT_FHD,B36,MATCH(TEMPLATE_SPHERE,TEMPLATE_SPHERE_LIST_FOR_NOTE,0))</f>
        <v>2.6</v>
      </c>
      <c r="J36" s="1253" t="str">
        <f>INDEX(TEMPLATE_DATA_POINT_FHD,B36,MATCH(TEMPLATE_SPHERE,TEMPLATE_SPHERE_LIST_FOR_NOTE,0))</f>
        <v>Расходы на амортизацию основных средств и нематериальных активов</v>
      </c>
      <c r="K36" s="1253">
        <f>INDEX(TEMPLATE_NOTE_POINT_FHD,B36,MATCH(TEMPLATE_SPHERE,TEMPLATE_SPHERE_LIST_FOR_NOTE,0))</f>
        <v>0</v>
      </c>
      <c r="L36" s="1239" t="str">
        <f>IF(I36=0,"",I36)</f>
        <v>2.6</v>
      </c>
      <c r="M36" s="1239" t="str">
        <f>IF(J36=0,"",J36)</f>
        <v>Расходы на амортизацию основных средств и нематериальных активов</v>
      </c>
      <c r="N36" s="1239" t="str">
        <f>IF(K36=0,"",K36)</f>
        <v/>
      </c>
      <c r="O36" s="1254" t="s">
        <v>837</v>
      </c>
      <c r="P36" s="1254" t="s">
        <v>833</v>
      </c>
      <c r="Q36" s="1254" t="s">
        <v>837</v>
      </c>
      <c r="R36" s="1254" t="s">
        <v>833</v>
      </c>
      <c r="S36" s="1254"/>
      <c r="T36" s="1255" t="s">
        <v>2364</v>
      </c>
      <c r="U36" s="1222" t="s">
        <v>2364</v>
      </c>
      <c r="V36" s="1222" t="s">
        <v>2364</v>
      </c>
      <c r="W36" s="1222" t="s">
        <v>2364</v>
      </c>
      <c r="X36" s="1233"/>
      <c r="Y36" s="1240"/>
      <c r="Z36" s="1222"/>
      <c r="AA36" s="1229"/>
      <c r="AB36" s="1222"/>
      <c r="AC36" s="1222"/>
      <c r="AD36" s="1222"/>
    </row>
    <row customHeight="1" ht="18">
      <c r="A37" s="1235"/>
      <c r="B37" s="1241">
        <v>20</v>
      </c>
      <c r="C37" s="1233" t="s">
        <v>2365</v>
      </c>
      <c r="D37" s="1251"/>
      <c r="E37" s="1233"/>
      <c r="F37" s="1233"/>
      <c r="G37" s="1256"/>
      <c r="H37" s="1257"/>
      <c r="I37" s="1253" t="str">
        <f>INDEX(TEMPLATE_NUMBER_POINT_FHD,B37,MATCH(TEMPLATE_SPHERE,TEMPLATE_SPHERE_LIST_FOR_NOTE,0))</f>
        <v>2.6.1</v>
      </c>
      <c r="J37" s="1253" t="str">
        <f>INDEX(TEMPLATE_DATA_POINT_FHD,B37,MATCH(TEMPLATE_SPHERE,TEMPLATE_SPHERE_LIST_FOR_NOTE,0))</f>
        <v>Расходы на амортизацию основных средств</v>
      </c>
      <c r="K37" s="1253">
        <f>INDEX(TEMPLATE_NOTE_POINT_FHD,B37,MATCH(TEMPLATE_SPHERE,TEMPLATE_SPHERE_LIST_FOR_NOTE,0))</f>
        <v>0</v>
      </c>
      <c r="L37" s="1239" t="str">
        <f>IF(I37=0,"",I37)</f>
        <v>2.6.1</v>
      </c>
      <c r="M37" s="1239" t="str">
        <f>IF(J37=0,"",J37)</f>
        <v>Расходы на амортизацию основных средств</v>
      </c>
      <c r="N37" s="1239" t="str">
        <f>IF(K37=0,"",K37)</f>
        <v/>
      </c>
      <c r="O37" s="1254" t="s">
        <v>2366</v>
      </c>
      <c r="P37" s="1254" t="s">
        <v>2349</v>
      </c>
      <c r="Q37" s="1254" t="s">
        <v>2366</v>
      </c>
      <c r="R37" s="1254" t="s">
        <v>2349</v>
      </c>
      <c r="S37" s="1254"/>
      <c r="T37" s="1255" t="s">
        <v>2367</v>
      </c>
      <c r="U37" s="1222" t="s">
        <v>2367</v>
      </c>
      <c r="V37" s="1222" t="s">
        <v>2367</v>
      </c>
      <c r="W37" s="1222" t="s">
        <v>2367</v>
      </c>
      <c r="X37" s="1233"/>
      <c r="Y37" s="1240"/>
      <c r="Z37" s="1222"/>
      <c r="AA37" s="1229"/>
      <c r="AB37" s="1222"/>
      <c r="AC37" s="1222"/>
      <c r="AD37" s="1222"/>
    </row>
    <row customHeight="1" ht="18">
      <c r="A38" s="1235"/>
      <c r="B38" s="1241">
        <v>21</v>
      </c>
      <c r="C38" s="1233" t="s">
        <v>2368</v>
      </c>
      <c r="D38" s="1251"/>
      <c r="E38" s="1233"/>
      <c r="F38" s="1233"/>
      <c r="G38" s="1256"/>
      <c r="H38" s="1257"/>
      <c r="I38" s="1253" t="str">
        <f>INDEX(TEMPLATE_NUMBER_POINT_FHD,B38,MATCH(TEMPLATE_SPHERE,TEMPLATE_SPHERE_LIST_FOR_NOTE,0))</f>
        <v>2.6.2</v>
      </c>
      <c r="J38" s="1253" t="str">
        <f>INDEX(TEMPLATE_DATA_POINT_FHD,B38,MATCH(TEMPLATE_SPHERE,TEMPLATE_SPHERE_LIST_FOR_NOTE,0))</f>
        <v>Расходы на амортизацию нематериальных активов</v>
      </c>
      <c r="K38" s="1253">
        <f>INDEX(TEMPLATE_NOTE_POINT_FHD,B38,MATCH(TEMPLATE_SPHERE,TEMPLATE_SPHERE_LIST_FOR_NOTE,0))</f>
        <v>0</v>
      </c>
      <c r="L38" s="1239" t="str">
        <f>IF(I38=0,"",I38)</f>
        <v>2.6.2</v>
      </c>
      <c r="M38" s="1239" t="str">
        <f>IF(J38=0,"",J38)</f>
        <v>Расходы на амортизацию нематериальных активов</v>
      </c>
      <c r="N38" s="1239" t="str">
        <f>IF(K38=0,"",K38)</f>
        <v/>
      </c>
      <c r="O38" s="1254" t="s">
        <v>2369</v>
      </c>
      <c r="P38" s="1254" t="s">
        <v>2352</v>
      </c>
      <c r="Q38" s="1254" t="s">
        <v>2369</v>
      </c>
      <c r="R38" s="1254" t="s">
        <v>2352</v>
      </c>
      <c r="S38" s="1254"/>
      <c r="T38" s="1255" t="s">
        <v>2370</v>
      </c>
      <c r="U38" s="1222" t="s">
        <v>2370</v>
      </c>
      <c r="V38" s="1222" t="s">
        <v>2370</v>
      </c>
      <c r="W38" s="1222" t="s">
        <v>2370</v>
      </c>
      <c r="X38" s="1233"/>
      <c r="Y38" s="1240"/>
      <c r="Z38" s="1222"/>
      <c r="AA38" s="1229"/>
      <c r="AB38" s="1222"/>
      <c r="AC38" s="1222"/>
      <c r="AD38" s="1222"/>
    </row>
    <row customHeight="1" ht="36">
      <c r="A39" s="1235"/>
      <c r="B39" s="1241">
        <v>22</v>
      </c>
      <c r="C39" s="1233">
        <v>12</v>
      </c>
      <c r="D39" s="1251"/>
      <c r="E39" s="1233"/>
      <c r="F39" s="1233"/>
      <c r="G39" s="1256"/>
      <c r="H39" s="1257"/>
      <c r="I39" s="1253" t="str">
        <f>INDEX(TEMPLATE_NUMBER_POINT_FHD,B39,MATCH(TEMPLATE_SPHERE,TEMPLATE_SPHERE_LIST_FOR_NOTE,0))</f>
        <v>2.7</v>
      </c>
      <c r="J39" s="1253"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253">
        <f>INDEX(TEMPLATE_NOTE_POINT_FHD,B39,MATCH(TEMPLATE_SPHERE,TEMPLATE_SPHERE_LIST_FOR_NOTE,0))</f>
        <v>0</v>
      </c>
      <c r="L39" s="1239" t="str">
        <f>IF(I39=0,"",I39)</f>
        <v>2.7</v>
      </c>
      <c r="M39" s="1239" t="str">
        <f>IF(J39=0,"",J39)</f>
        <v>Расходы на аренду имущества, используемого для осуществления регулируемых видов деятельности в сфере водоотведения</v>
      </c>
      <c r="N39" s="1239" t="str">
        <f>IF(K39=0,"",K39)</f>
        <v/>
      </c>
      <c r="O39" s="1254" t="s">
        <v>841</v>
      </c>
      <c r="P39" s="1254" t="s">
        <v>835</v>
      </c>
      <c r="Q39" s="1254" t="s">
        <v>841</v>
      </c>
      <c r="R39" s="1254" t="s">
        <v>835</v>
      </c>
      <c r="S39" s="1254"/>
      <c r="T39" s="1255" t="s">
        <v>2371</v>
      </c>
      <c r="U39" s="1222" t="s">
        <v>2372</v>
      </c>
      <c r="V39" s="1222" t="s">
        <v>2373</v>
      </c>
      <c r="W39" s="1222" t="s">
        <v>2374</v>
      </c>
      <c r="X39" s="1233"/>
      <c r="Y39" s="1240"/>
      <c r="Z39" s="1222"/>
      <c r="AA39" s="1229"/>
      <c r="AB39" s="1222"/>
      <c r="AC39" s="1222"/>
      <c r="AD39" s="1222"/>
    </row>
    <row customHeight="1" ht="18">
      <c r="A40" s="1235"/>
      <c r="B40" s="1241">
        <v>23</v>
      </c>
      <c r="C40" s="1233">
        <v>13</v>
      </c>
      <c r="D40" s="1251"/>
      <c r="E40" s="1233"/>
      <c r="F40" s="1233"/>
      <c r="G40" s="1233"/>
      <c r="H40" s="1260"/>
      <c r="I40" s="1253" t="str">
        <f>INDEX(TEMPLATE_NUMBER_POINT_FHD,B40,MATCH(TEMPLATE_SPHERE,TEMPLATE_SPHERE_LIST_FOR_NOTE,0))</f>
        <v>2.8</v>
      </c>
      <c r="J40" s="1253" t="str">
        <f>INDEX(TEMPLATE_DATA_POINT_FHD,B40,MATCH(TEMPLATE_SPHERE,TEMPLATE_SPHERE_LIST_FOR_NOTE,0))</f>
        <v>Общепроизводственные расходы, в том числе:</v>
      </c>
      <c r="K40" s="1253" t="str">
        <f>INDEX(TEMPLATE_NOTE_POINT_FHD,B40,MATCH(TEMPLATE_SPHERE,TEMPLATE_SPHERE_LIST_FOR_NOTE,0))</f>
        <v>Указывается общая сумма общепроизводственных расходов.</v>
      </c>
      <c r="L40" s="1239" t="str">
        <f>IF(I40=0,"",I40)</f>
        <v>2.8</v>
      </c>
      <c r="M40" s="1239" t="str">
        <f>IF(J40=0,"",J40)</f>
        <v>Общепроизводственные расходы, в том числе:</v>
      </c>
      <c r="N40" s="1239" t="str">
        <f>IF(K40=0,"",K40)</f>
        <v>Указывается общая сумма общепроизводственных расходов.</v>
      </c>
      <c r="O40" s="1254" t="s">
        <v>893</v>
      </c>
      <c r="P40" s="1254" t="s">
        <v>837</v>
      </c>
      <c r="Q40" s="1254" t="s">
        <v>893</v>
      </c>
      <c r="R40" s="1254" t="s">
        <v>837</v>
      </c>
      <c r="S40" s="1254"/>
      <c r="T40" s="1233" t="s">
        <v>2375</v>
      </c>
      <c r="U40" s="1233" t="s">
        <v>2375</v>
      </c>
      <c r="V40" s="1233" t="s">
        <v>2375</v>
      </c>
      <c r="W40" s="1233" t="s">
        <v>2375</v>
      </c>
      <c r="X40" s="1233"/>
      <c r="Y40" s="1240"/>
      <c r="Z40" s="1222" t="s">
        <v>2376</v>
      </c>
      <c r="AA40" s="1229" t="s">
        <v>2376</v>
      </c>
      <c r="AB40" s="1229" t="s">
        <v>2376</v>
      </c>
      <c r="AC40" s="1229" t="s">
        <v>2376</v>
      </c>
      <c r="AD40" s="1222"/>
    </row>
    <row customHeight="1" ht="27">
      <c r="A41" s="1235"/>
      <c r="B41" s="1241">
        <v>24</v>
      </c>
      <c r="C41" s="1233" t="s">
        <v>2377</v>
      </c>
      <c r="D41" s="1251"/>
      <c r="E41" s="1233"/>
      <c r="F41" s="1233"/>
      <c r="G41" s="1233"/>
      <c r="H41" s="1256"/>
      <c r="I41" s="1253" t="str">
        <f>INDEX(TEMPLATE_NUMBER_POINT_FHD,B41,MATCH(TEMPLATE_SPHERE,TEMPLATE_SPHERE_LIST_FOR_NOTE,0))</f>
        <v>2.8.1</v>
      </c>
      <c r="J41" s="1253" t="str">
        <f>INDEX(TEMPLATE_DATA_POINT_FHD,B41,MATCH(TEMPLATE_SPHERE,TEMPLATE_SPHERE_LIST_FOR_NOTE,0))</f>
        <v>Расходы на текущий ремонт</v>
      </c>
      <c r="K41" s="1253" t="str">
        <f>INDEX(TEMPLATE_NOTE_POINT_FHD,B41,MATCH(TEMPLATE_SPHERE,TEMPLATE_SPHERE_LIST_FOR_NOTE,0))</f>
        <v>Указываются расходы на текущий ремонт, отнесенные к общепроизводственным расходам.</v>
      </c>
      <c r="L41" s="1239" t="str">
        <f>IF(I41=0,"",I41)</f>
        <v>2.8.1</v>
      </c>
      <c r="M41" s="1239" t="str">
        <f>IF(J41=0,"",J41)</f>
        <v>Расходы на текущий ремонт</v>
      </c>
      <c r="N41" s="1239" t="str">
        <f>IF(K41=0,"",K41)</f>
        <v>Указываются расходы на текущий ремонт, отнесенные к общепроизводственным расходам.</v>
      </c>
      <c r="O41" s="1254" t="s">
        <v>2378</v>
      </c>
      <c r="P41" s="1254" t="s">
        <v>2366</v>
      </c>
      <c r="Q41" s="1254" t="s">
        <v>2378</v>
      </c>
      <c r="R41" s="1254" t="s">
        <v>2366</v>
      </c>
      <c r="S41" s="1254"/>
      <c r="T41" s="1233" t="s">
        <v>2379</v>
      </c>
      <c r="U41" s="1233" t="s">
        <v>2379</v>
      </c>
      <c r="V41" s="1233" t="s">
        <v>2379</v>
      </c>
      <c r="W41" s="1233" t="s">
        <v>2379</v>
      </c>
      <c r="X41" s="1233"/>
      <c r="Y41" s="1240"/>
      <c r="Z41" s="1222" t="s">
        <v>2380</v>
      </c>
      <c r="AA41" s="1222" t="s">
        <v>2380</v>
      </c>
      <c r="AB41" s="1222" t="s">
        <v>2380</v>
      </c>
      <c r="AC41" s="1222" t="s">
        <v>2380</v>
      </c>
      <c r="AD41" s="1222"/>
    </row>
    <row customHeight="1" ht="27">
      <c r="A42" s="1235"/>
      <c r="B42" s="1241">
        <v>25</v>
      </c>
      <c r="C42" s="1233" t="s">
        <v>2381</v>
      </c>
      <c r="D42" s="1251"/>
      <c r="E42" s="1233"/>
      <c r="F42" s="1233"/>
      <c r="G42" s="1233"/>
      <c r="H42" s="1256"/>
      <c r="I42" s="1253" t="str">
        <f>INDEX(TEMPLATE_NUMBER_POINT_FHD,B42,MATCH(TEMPLATE_SPHERE,TEMPLATE_SPHERE_LIST_FOR_NOTE,0))</f>
        <v>2.8.2</v>
      </c>
      <c r="J42" s="1253" t="str">
        <f>INDEX(TEMPLATE_DATA_POINT_FHD,B42,MATCH(TEMPLATE_SPHERE,TEMPLATE_SPHERE_LIST_FOR_NOTE,0))</f>
        <v>Расходы на капитальный ремонт</v>
      </c>
      <c r="K42" s="1253" t="str">
        <f>INDEX(TEMPLATE_NOTE_POINT_FHD,B42,MATCH(TEMPLATE_SPHERE,TEMPLATE_SPHERE_LIST_FOR_NOTE,0))</f>
        <v>Указываются расходы на капитальный ремонт, отнесенные к общепроизводственным расходам.</v>
      </c>
      <c r="L42" s="1239" t="str">
        <f>IF(I42=0,"",I42)</f>
        <v>2.8.2</v>
      </c>
      <c r="M42" s="1239" t="str">
        <f>IF(J42=0,"",J42)</f>
        <v>Расходы на капитальный ремонт</v>
      </c>
      <c r="N42" s="1239" t="str">
        <f>IF(K42=0,"",K42)</f>
        <v>Указываются расходы на капитальный ремонт, отнесенные к общепроизводственным расходам.</v>
      </c>
      <c r="O42" s="1254" t="s">
        <v>2382</v>
      </c>
      <c r="P42" s="1254" t="s">
        <v>2369</v>
      </c>
      <c r="Q42" s="1254" t="s">
        <v>2382</v>
      </c>
      <c r="R42" s="1254" t="s">
        <v>2369</v>
      </c>
      <c r="S42" s="1254"/>
      <c r="T42" s="1233" t="s">
        <v>2383</v>
      </c>
      <c r="U42" s="1233" t="s">
        <v>2383</v>
      </c>
      <c r="V42" s="1233" t="s">
        <v>2383</v>
      </c>
      <c r="W42" s="1233" t="s">
        <v>2383</v>
      </c>
      <c r="X42" s="1233"/>
      <c r="Y42" s="1240"/>
      <c r="Z42" s="1222" t="s">
        <v>2384</v>
      </c>
      <c r="AA42" s="1222" t="s">
        <v>2384</v>
      </c>
      <c r="AB42" s="1222" t="s">
        <v>2384</v>
      </c>
      <c r="AC42" s="1222" t="s">
        <v>2384</v>
      </c>
      <c r="AD42" s="1222"/>
    </row>
    <row customHeight="1" ht="18">
      <c r="A43" s="1235"/>
      <c r="B43" s="1241">
        <v>26</v>
      </c>
      <c r="C43" s="1233">
        <v>14</v>
      </c>
      <c r="D43" s="1251"/>
      <c r="E43" s="1233"/>
      <c r="F43" s="1233"/>
      <c r="G43" s="1233"/>
      <c r="H43" s="1256"/>
      <c r="I43" s="1253" t="str">
        <f>INDEX(TEMPLATE_NUMBER_POINT_FHD,B43,MATCH(TEMPLATE_SPHERE,TEMPLATE_SPHERE_LIST_FOR_NOTE,0))</f>
        <v>2.9</v>
      </c>
      <c r="J43" s="1253" t="str">
        <f>INDEX(TEMPLATE_DATA_POINT_FHD,B43,MATCH(TEMPLATE_SPHERE,TEMPLATE_SPHERE_LIST_FOR_NOTE,0))</f>
        <v>Общехозяйственные расходы, в том числе:</v>
      </c>
      <c r="K43" s="1253" t="str">
        <f>INDEX(TEMPLATE_NOTE_POINT_FHD,B43,MATCH(TEMPLATE_SPHERE,TEMPLATE_SPHERE_LIST_FOR_NOTE,0))</f>
        <v>Указывается общая сумма общехозяйственных расходов.</v>
      </c>
      <c r="L43" s="1239" t="str">
        <f>IF(I43=0,"",I43)</f>
        <v>2.9</v>
      </c>
      <c r="M43" s="1239" t="str">
        <f>IF(J43=0,"",J43)</f>
        <v>Общехозяйственные расходы, в том числе:</v>
      </c>
      <c r="N43" s="1239" t="str">
        <f>IF(K43=0,"",K43)</f>
        <v>Указывается общая сумма общехозяйственных расходов.</v>
      </c>
      <c r="O43" s="1254" t="s">
        <v>2385</v>
      </c>
      <c r="P43" s="1254" t="s">
        <v>841</v>
      </c>
      <c r="Q43" s="1254" t="s">
        <v>2385</v>
      </c>
      <c r="R43" s="1254" t="s">
        <v>841</v>
      </c>
      <c r="S43" s="1254"/>
      <c r="T43" s="1233" t="s">
        <v>2386</v>
      </c>
      <c r="U43" s="1233" t="s">
        <v>2386</v>
      </c>
      <c r="V43" s="1233" t="s">
        <v>2386</v>
      </c>
      <c r="W43" s="1233" t="s">
        <v>2386</v>
      </c>
      <c r="X43" s="1233"/>
      <c r="Y43" s="1240"/>
      <c r="Z43" s="1222" t="s">
        <v>2387</v>
      </c>
      <c r="AA43" s="1222" t="s">
        <v>2387</v>
      </c>
      <c r="AB43" s="1222" t="s">
        <v>2387</v>
      </c>
      <c r="AC43" s="1222" t="s">
        <v>2387</v>
      </c>
      <c r="AD43" s="1222"/>
    </row>
    <row customHeight="1" ht="27">
      <c r="A44" s="1235"/>
      <c r="B44" s="1241">
        <v>27</v>
      </c>
      <c r="C44" s="1233" t="s">
        <v>2388</v>
      </c>
      <c r="D44" s="1251"/>
      <c r="E44" s="1233"/>
      <c r="F44" s="1233"/>
      <c r="G44" s="1233"/>
      <c r="H44" s="1256"/>
      <c r="I44" s="1253" t="str">
        <f>INDEX(TEMPLATE_NUMBER_POINT_FHD,B44,MATCH(TEMPLATE_SPHERE,TEMPLATE_SPHERE_LIST_FOR_NOTE,0))</f>
        <v>2.9.1</v>
      </c>
      <c r="J44" s="1253" t="str">
        <f>INDEX(TEMPLATE_DATA_POINT_FHD,B44,MATCH(TEMPLATE_SPHERE,TEMPLATE_SPHERE_LIST_FOR_NOTE,0))</f>
        <v>Расходы на текущий ремонт</v>
      </c>
      <c r="K44" s="1253" t="str">
        <f>INDEX(TEMPLATE_NOTE_POINT_FHD,B44,MATCH(TEMPLATE_SPHERE,TEMPLATE_SPHERE_LIST_FOR_NOTE,0))</f>
        <v>Указываются расходы на текущий ремонт, отнесенные к общехозяйственным расходам.</v>
      </c>
      <c r="L44" s="1239" t="str">
        <f>IF(I44=0,"",I44)</f>
        <v>2.9.1</v>
      </c>
      <c r="M44" s="1239" t="str">
        <f>IF(J44=0,"",J44)</f>
        <v>Расходы на текущий ремонт</v>
      </c>
      <c r="N44" s="1239" t="str">
        <f>IF(K44=0,"",K44)</f>
        <v>Указываются расходы на текущий ремонт, отнесенные к общехозяйственным расходам.</v>
      </c>
      <c r="O44" s="1254" t="s">
        <v>2389</v>
      </c>
      <c r="P44" s="1254" t="s">
        <v>844</v>
      </c>
      <c r="Q44" s="1254" t="s">
        <v>2389</v>
      </c>
      <c r="R44" s="1254" t="s">
        <v>844</v>
      </c>
      <c r="S44" s="1254"/>
      <c r="T44" s="1233" t="s">
        <v>2379</v>
      </c>
      <c r="U44" s="1233" t="s">
        <v>2379</v>
      </c>
      <c r="V44" s="1233" t="s">
        <v>2379</v>
      </c>
      <c r="W44" s="1233" t="s">
        <v>2379</v>
      </c>
      <c r="X44" s="1233"/>
      <c r="Y44" s="1240"/>
      <c r="Z44" s="1222" t="s">
        <v>2390</v>
      </c>
      <c r="AA44" s="1222" t="s">
        <v>2390</v>
      </c>
      <c r="AB44" s="1222" t="s">
        <v>2390</v>
      </c>
      <c r="AC44" s="1222" t="s">
        <v>2390</v>
      </c>
      <c r="AD44" s="1222"/>
    </row>
    <row customHeight="1" ht="27">
      <c r="A45" s="1235"/>
      <c r="B45" s="1241">
        <v>28</v>
      </c>
      <c r="C45" s="1233" t="s">
        <v>2391</v>
      </c>
      <c r="D45" s="1251"/>
      <c r="E45" s="1233"/>
      <c r="F45" s="1233"/>
      <c r="G45" s="1233"/>
      <c r="H45" s="1256"/>
      <c r="I45" s="1253" t="str">
        <f>INDEX(TEMPLATE_NUMBER_POINT_FHD,B45,MATCH(TEMPLATE_SPHERE,TEMPLATE_SPHERE_LIST_FOR_NOTE,0))</f>
        <v>2.9.2</v>
      </c>
      <c r="J45" s="1253" t="str">
        <f>INDEX(TEMPLATE_DATA_POINT_FHD,B45,MATCH(TEMPLATE_SPHERE,TEMPLATE_SPHERE_LIST_FOR_NOTE,0))</f>
        <v>Расходы на капитальный ремонт</v>
      </c>
      <c r="K45" s="1253" t="str">
        <f>INDEX(TEMPLATE_NOTE_POINT_FHD,B45,MATCH(TEMPLATE_SPHERE,TEMPLATE_SPHERE_LIST_FOR_NOTE,0))</f>
        <v>Указываются расходы на капитальный ремонт, отнесенные к общехозяйственным расходам.</v>
      </c>
      <c r="L45" s="1239" t="str">
        <f>IF(I45=0,"",I45)</f>
        <v>2.9.2</v>
      </c>
      <c r="M45" s="1239" t="str">
        <f>IF(J45=0,"",J45)</f>
        <v>Расходы на капитальный ремонт</v>
      </c>
      <c r="N45" s="1239" t="str">
        <f>IF(K45=0,"",K45)</f>
        <v>Указываются расходы на капитальный ремонт, отнесенные к общехозяйственным расходам.</v>
      </c>
      <c r="O45" s="1254" t="s">
        <v>2392</v>
      </c>
      <c r="P45" s="1254" t="s">
        <v>847</v>
      </c>
      <c r="Q45" s="1254" t="s">
        <v>2392</v>
      </c>
      <c r="R45" s="1254" t="s">
        <v>847</v>
      </c>
      <c r="S45" s="1254"/>
      <c r="T45" s="1233" t="s">
        <v>2383</v>
      </c>
      <c r="U45" s="1233" t="s">
        <v>2383</v>
      </c>
      <c r="V45" s="1233" t="s">
        <v>2383</v>
      </c>
      <c r="W45" s="1233" t="s">
        <v>2383</v>
      </c>
      <c r="X45" s="1233"/>
      <c r="Y45" s="1240"/>
      <c r="Z45" s="1222" t="s">
        <v>2393</v>
      </c>
      <c r="AA45" s="1222" t="s">
        <v>2393</v>
      </c>
      <c r="AB45" s="1222" t="s">
        <v>2393</v>
      </c>
      <c r="AC45" s="1222" t="s">
        <v>2393</v>
      </c>
      <c r="AD45" s="1222"/>
    </row>
    <row customHeight="1" ht="54">
      <c r="A46" s="1235"/>
      <c r="B46" s="1241">
        <v>29</v>
      </c>
      <c r="C46" s="1233">
        <v>15</v>
      </c>
      <c r="D46" s="1251"/>
      <c r="E46" s="1233"/>
      <c r="F46" s="1233"/>
      <c r="G46" s="1233"/>
      <c r="H46" s="1256"/>
      <c r="I46" s="1253" t="str">
        <f>INDEX(TEMPLATE_NUMBER_POINT_FHD,B46,MATCH(TEMPLATE_SPHERE,TEMPLATE_SPHERE_LIST_FOR_NOTE,0))</f>
        <v>2.10</v>
      </c>
      <c r="J46" s="1253" t="str">
        <f>INDEX(TEMPLATE_DATA_POINT_FHD,B46,MATCH(TEMPLATE_SPHERE,TEMPLATE_SPHERE_LIST_FOR_NOTE,0))</f>
        <v>Расходы на капитальный и текущий ремонт основных средств</v>
      </c>
      <c r="K46" s="1253"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239" t="str">
        <f>IF(I46=0,"",I46)</f>
        <v>2.10</v>
      </c>
      <c r="M46" s="1239" t="str">
        <f>IF(J46=0,"",J46)</f>
        <v>Расходы на капитальный и текущий ремонт основных средств</v>
      </c>
      <c r="N46" s="1239"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254" t="s">
        <v>2394</v>
      </c>
      <c r="P46" s="1254" t="s">
        <v>893</v>
      </c>
      <c r="Q46" s="1254" t="s">
        <v>2394</v>
      </c>
      <c r="R46" s="1254" t="s">
        <v>893</v>
      </c>
      <c r="S46" s="1254"/>
      <c r="T46" s="123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1233" t="s">
        <v>2395</v>
      </c>
      <c r="V46" s="1233" t="s">
        <v>2395</v>
      </c>
      <c r="W46" s="1233" t="s">
        <v>2395</v>
      </c>
      <c r="X46" s="1233"/>
      <c r="Y46" s="1240"/>
      <c r="Z46" s="1222" t="s">
        <v>2396</v>
      </c>
      <c r="AA46" s="1222" t="s">
        <v>2397</v>
      </c>
      <c r="AB46" s="1222" t="s">
        <v>2397</v>
      </c>
      <c r="AC46" s="1222" t="s">
        <v>2397</v>
      </c>
      <c r="AD46" s="1222"/>
    </row>
    <row customHeight="1" ht="54">
      <c r="A47" s="1235"/>
      <c r="B47" s="1241">
        <v>30</v>
      </c>
      <c r="C47" s="1233" t="s">
        <v>2398</v>
      </c>
      <c r="D47" s="1251"/>
      <c r="E47" s="1233"/>
      <c r="F47" s="1233"/>
      <c r="G47" s="1233"/>
      <c r="H47" s="1256"/>
      <c r="I47" s="1253" t="str">
        <f>INDEX(TEMPLATE_NUMBER_POINT_FHD,B47,MATCH(TEMPLATE_SPHERE,TEMPLATE_SPHERE_LIST_FOR_NOTE,0))</f>
        <v>2.10.1</v>
      </c>
      <c r="J47" s="125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253">
        <f>INDEX(TEMPLATE_NOTE_POINT_FHD,B47,MATCH(TEMPLATE_SPHERE,TEMPLATE_SPHERE_LIST_FOR_NOTE,0))</f>
        <v>0</v>
      </c>
      <c r="L47" s="1239" t="str">
        <f>IF(I47=0,"",I47)</f>
        <v>2.10.1</v>
      </c>
      <c r="M47" s="123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239" t="str">
        <f>IF(K47=0,"",K47)</f>
        <v/>
      </c>
      <c r="O47" s="1254" t="s">
        <v>2399</v>
      </c>
      <c r="P47" s="1254" t="s">
        <v>2378</v>
      </c>
      <c r="Q47" s="1254" t="s">
        <v>2399</v>
      </c>
      <c r="R47" s="1254" t="s">
        <v>2378</v>
      </c>
      <c r="S47" s="1254"/>
      <c r="T47" s="1233" t="s">
        <v>2400</v>
      </c>
      <c r="U47" s="1233" t="s">
        <v>2400</v>
      </c>
      <c r="V47" s="1233" t="s">
        <v>2400</v>
      </c>
      <c r="W47" s="1233" t="s">
        <v>2400</v>
      </c>
      <c r="X47" s="1233"/>
      <c r="Y47" s="1240"/>
      <c r="Z47" s="1222"/>
      <c r="AA47" s="1229"/>
      <c r="AB47" s="1229"/>
      <c r="AC47" s="1229"/>
      <c r="AD47" s="1222"/>
    </row>
    <row customHeight="1" ht="54">
      <c r="A48" s="1235"/>
      <c r="B48" s="1241">
        <v>31</v>
      </c>
      <c r="C48" s="1233">
        <v>16</v>
      </c>
      <c r="D48" s="1251"/>
      <c r="E48" s="1233"/>
      <c r="F48" s="1233"/>
      <c r="G48" s="1233"/>
      <c r="H48" s="1256"/>
      <c r="I48" s="1253" t="str">
        <f>INDEX(TEMPLATE_NUMBER_POINT_FHD,B48,MATCH(TEMPLATE_SPHERE,TEMPLATE_SPHERE_LIST_FOR_NOTE,0))</f>
        <v>2.11</v>
      </c>
      <c r="J48" s="1253"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253"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1239" t="str">
        <f>IF(I48=0,"",I48)</f>
        <v>2.11</v>
      </c>
      <c r="M48" s="1239"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1239"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1254"/>
      <c r="P48" s="1254" t="s">
        <v>2385</v>
      </c>
      <c r="Q48" s="1254" t="s">
        <v>2401</v>
      </c>
      <c r="R48" s="1254" t="s">
        <v>2385</v>
      </c>
      <c r="S48" s="1254"/>
      <c r="T48" s="1233"/>
      <c r="U48" s="1233" t="s">
        <v>2402</v>
      </c>
      <c r="V48" s="1233" t="s">
        <v>2403</v>
      </c>
      <c r="W48" s="1233" t="s">
        <v>2403</v>
      </c>
      <c r="X48" s="1233"/>
      <c r="Y48" s="1240"/>
      <c r="Z48" s="1222"/>
      <c r="AA48" s="1229" t="s">
        <v>2397</v>
      </c>
      <c r="AB48" s="1229" t="s">
        <v>2397</v>
      </c>
      <c r="AC48" s="1229" t="s">
        <v>2397</v>
      </c>
      <c r="AD48" s="1222"/>
    </row>
    <row customHeight="1" ht="54">
      <c r="A49" s="1235"/>
      <c r="B49" s="1241">
        <v>32</v>
      </c>
      <c r="C49" s="1233" t="s">
        <v>2404</v>
      </c>
      <c r="D49" s="1251"/>
      <c r="E49" s="1233"/>
      <c r="F49" s="1233"/>
      <c r="G49" s="1233"/>
      <c r="H49" s="1256"/>
      <c r="I49" s="1253" t="str">
        <f>INDEX(TEMPLATE_NUMBER_POINT_FHD,B49,MATCH(TEMPLATE_SPHERE,TEMPLATE_SPHERE_LIST_FOR_NOTE,0))</f>
        <v>2.11.1</v>
      </c>
      <c r="J49" s="1253"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253">
        <f>INDEX(TEMPLATE_NOTE_POINT_FHD,B49,MATCH(TEMPLATE_SPHERE,TEMPLATE_SPHERE_LIST_FOR_NOTE,0))</f>
        <v>0</v>
      </c>
      <c r="L49" s="1239" t="str">
        <f>IF(I49=0,"",I49)</f>
        <v>2.11.1</v>
      </c>
      <c r="M49" s="1239"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1239" t="str">
        <f>IF(K49=0,"",K49)</f>
        <v/>
      </c>
      <c r="O49" s="1254"/>
      <c r="P49" s="1254" t="s">
        <v>2389</v>
      </c>
      <c r="Q49" s="1254" t="s">
        <v>2405</v>
      </c>
      <c r="R49" s="1254" t="s">
        <v>2389</v>
      </c>
      <c r="S49" s="1254"/>
      <c r="T49" s="1233"/>
      <c r="U49" s="1233" t="s">
        <v>2400</v>
      </c>
      <c r="V49" s="1233" t="s">
        <v>2400</v>
      </c>
      <c r="W49" s="1233" t="s">
        <v>2400</v>
      </c>
      <c r="X49" s="1233"/>
      <c r="Y49" s="1240"/>
      <c r="Z49" s="1222"/>
      <c r="AA49" s="1229"/>
      <c r="AB49" s="1229"/>
      <c r="AC49" s="1229"/>
      <c r="AD49" s="1222"/>
    </row>
    <row customHeight="1" ht="126">
      <c r="A50" s="1235"/>
      <c r="B50" s="1241">
        <v>33</v>
      </c>
      <c r="C50" s="1233">
        <v>17</v>
      </c>
      <c r="D50" s="1251"/>
      <c r="E50" s="1233"/>
      <c r="F50" s="1233"/>
      <c r="G50" s="1233"/>
      <c r="H50" s="1256"/>
      <c r="I50" s="1253" t="str">
        <f>INDEX(TEMPLATE_NUMBER_POINT_FHD,B50,MATCH(TEMPLATE_SPHERE,TEMPLATE_SPHERE_LIST_FOR_NOTE,0))</f>
        <v>2.12</v>
      </c>
      <c r="J50" s="1253"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25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1239" t="str">
        <f>IF(I50=0,"",I50)</f>
        <v>2.12</v>
      </c>
      <c r="M50" s="1239"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1239"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1254" t="s">
        <v>2401</v>
      </c>
      <c r="P50" s="1254" t="s">
        <v>2394</v>
      </c>
      <c r="Q50" s="1254" t="s">
        <v>2406</v>
      </c>
      <c r="R50" s="1254" t="s">
        <v>2394</v>
      </c>
      <c r="S50" s="1254"/>
      <c r="T50" s="1233" t="s">
        <v>2407</v>
      </c>
      <c r="U50" s="1233" t="s">
        <v>2408</v>
      </c>
      <c r="V50" s="1233" t="s">
        <v>2409</v>
      </c>
      <c r="W50" s="1233" t="s">
        <v>2410</v>
      </c>
      <c r="X50" s="1233"/>
      <c r="Y50" s="1240"/>
      <c r="Z50" s="1222" t="s">
        <v>2411</v>
      </c>
      <c r="AA50" s="1229" t="s">
        <v>2412</v>
      </c>
      <c r="AB50" s="1229" t="s">
        <v>2412</v>
      </c>
      <c r="AC50" s="1229" t="s">
        <v>2412</v>
      </c>
      <c r="AD50" s="1222"/>
    </row>
    <row customHeight="1" ht="27">
      <c r="A51" s="1235"/>
      <c r="B51" s="1241">
        <v>34</v>
      </c>
      <c r="C51" s="1233" t="s">
        <v>2413</v>
      </c>
      <c r="D51" s="1251"/>
      <c r="E51" s="1233"/>
      <c r="F51" s="1233"/>
      <c r="G51" s="1233"/>
      <c r="H51" s="1256"/>
      <c r="I51" s="1253">
        <f>INDEX(TEMPLATE_NUMBER_POINT_FHD,B51,MATCH(TEMPLATE_SPHERE,TEMPLATE_SPHERE_LIST_FOR_NOTE,0))</f>
        <v>0</v>
      </c>
      <c r="J51" s="1253">
        <f>INDEX(TEMPLATE_DATA_POINT_FHD,B51,MATCH(TEMPLATE_SPHERE,TEMPLATE_SPHERE_LIST_FOR_NOTE,0))</f>
        <v>0</v>
      </c>
      <c r="K51" s="1253">
        <f>INDEX(TEMPLATE_NOTE_POINT_FHD,B51,MATCH(TEMPLATE_SPHERE,TEMPLATE_SPHERE_LIST_FOR_NOTE,0))</f>
        <v>0</v>
      </c>
      <c r="L51" s="1239" t="str">
        <f>IF(I51=0,"",I51)</f>
        <v/>
      </c>
      <c r="M51" s="1239" t="str">
        <f>IF(J51=0,"",J51)</f>
        <v/>
      </c>
      <c r="N51" s="1239" t="str">
        <f>IF(K51=0,"",K51)</f>
        <v/>
      </c>
      <c r="O51" s="1254" t="s">
        <v>89</v>
      </c>
      <c r="P51" s="1254"/>
      <c r="Q51" s="1254"/>
      <c r="R51" s="1254"/>
      <c r="S51" s="1254"/>
      <c r="T51" s="1233" t="s">
        <v>2414</v>
      </c>
      <c r="U51" s="1233"/>
      <c r="V51" s="1233"/>
      <c r="W51" s="1233"/>
      <c r="X51" s="1233"/>
      <c r="Y51" s="1240"/>
      <c r="Z51" s="1222"/>
      <c r="AA51" s="1229"/>
      <c r="AB51" s="1229"/>
      <c r="AC51" s="1229"/>
      <c r="AD51" s="1222"/>
    </row>
    <row customHeight="1" ht="36">
      <c r="A52" s="1235"/>
      <c r="B52" s="1241">
        <v>35</v>
      </c>
      <c r="C52" s="1233" t="s">
        <v>2310</v>
      </c>
      <c r="D52" s="1251" t="s">
        <v>2310</v>
      </c>
      <c r="E52" s="1233" t="s">
        <v>2310</v>
      </c>
      <c r="F52" s="1233" t="s">
        <v>2310</v>
      </c>
      <c r="G52" s="1233"/>
      <c r="H52" s="1256"/>
      <c r="I52" s="1253" t="str">
        <f>INDEX(TEMPLATE_NUMBER_POINT_FHD,B52,MATCH(TEMPLATE_SPHERE,TEMPLATE_SPHERE_LIST_FOR_NOTE,0))</f>
        <v>3</v>
      </c>
      <c r="J52" s="1253"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253" t="str">
        <f>INDEX(TEMPLATE_NOTE_POINT_FHD,B52,MATCH(TEMPLATE_SPHERE,TEMPLATE_SPHERE_LIST_FOR_NOTE,0))</f>
        <v>Указывается общая сумма чистой прибыли, полученной от регулируемого вида деятельности.</v>
      </c>
      <c r="L52" s="1239" t="str">
        <f>IF(I52=0,"",I52)</f>
        <v>3</v>
      </c>
      <c r="M52" s="1239" t="str">
        <f>IF(J52=0,"",J52)</f>
        <v>Чистая прибыль, полученная от регулируемого вида деятельности в сфере водоотведения, в том числе:</v>
      </c>
      <c r="N52" s="1239" t="str">
        <f>IF(K52=0,"",K52)</f>
        <v>Указывается общая сумма чистой прибыли, полученной от регулируемого вида деятельности.</v>
      </c>
      <c r="O52" s="1254" t="s">
        <v>90</v>
      </c>
      <c r="P52" s="1254" t="s">
        <v>89</v>
      </c>
      <c r="Q52" s="1254" t="s">
        <v>89</v>
      </c>
      <c r="R52" s="1254" t="s">
        <v>89</v>
      </c>
      <c r="S52" s="1254"/>
      <c r="T52" s="1233" t="s">
        <v>2415</v>
      </c>
      <c r="U52" s="1233" t="s">
        <v>2416</v>
      </c>
      <c r="V52" s="1233" t="s">
        <v>2417</v>
      </c>
      <c r="W52" s="1233" t="s">
        <v>2418</v>
      </c>
      <c r="X52" s="1233"/>
      <c r="Y52" s="1240"/>
      <c r="Z52" s="1222" t="s">
        <v>851</v>
      </c>
      <c r="AA52" s="1229" t="s">
        <v>851</v>
      </c>
      <c r="AB52" s="1229" t="s">
        <v>851</v>
      </c>
      <c r="AC52" s="1229" t="s">
        <v>851</v>
      </c>
      <c r="AD52" s="1222"/>
    </row>
    <row customHeight="1" ht="36">
      <c r="A53" s="1235"/>
      <c r="B53" s="1241">
        <v>36</v>
      </c>
      <c r="C53" s="1233">
        <v>1</v>
      </c>
      <c r="D53" s="1251"/>
      <c r="E53" s="1233"/>
      <c r="F53" s="1233"/>
      <c r="G53" s="1233"/>
      <c r="H53" s="1256"/>
      <c r="I53" s="1253" t="str">
        <f>INDEX(TEMPLATE_NUMBER_POINT_FHD,B53,MATCH(TEMPLATE_SPHERE,TEMPLATE_SPHERE_LIST_FOR_NOTE,0))</f>
        <v>3.1</v>
      </c>
      <c r="J53" s="125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253">
        <f>INDEX(TEMPLATE_NOTE_POINT_FHD,B53,MATCH(TEMPLATE_SPHERE,TEMPLATE_SPHERE_LIST_FOR_NOTE,0))</f>
        <v>0</v>
      </c>
      <c r="L53" s="1239" t="str">
        <f>IF(I53=0,"",I53)</f>
        <v>3.1</v>
      </c>
      <c r="M53" s="123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239" t="str">
        <f>IF(K53=0,"",K53)</f>
        <v/>
      </c>
      <c r="O53" s="1254" t="s">
        <v>855</v>
      </c>
      <c r="P53" s="1254" t="s">
        <v>402</v>
      </c>
      <c r="Q53" s="1254" t="s">
        <v>402</v>
      </c>
      <c r="R53" s="1254" t="s">
        <v>402</v>
      </c>
      <c r="S53" s="1254"/>
      <c r="T53" s="1233" t="s">
        <v>2419</v>
      </c>
      <c r="U53" s="1233" t="s">
        <v>2419</v>
      </c>
      <c r="V53" s="1233" t="s">
        <v>2419</v>
      </c>
      <c r="W53" s="1233" t="s">
        <v>2419</v>
      </c>
      <c r="X53" s="1233"/>
      <c r="Y53" s="1240"/>
      <c r="Z53" s="1222"/>
      <c r="AA53" s="1229"/>
      <c r="AB53" s="1222"/>
      <c r="AC53" s="1222"/>
      <c r="AD53" s="1222"/>
    </row>
    <row customHeight="1" ht="18">
      <c r="A54" s="1235"/>
      <c r="B54" s="1241">
        <v>37</v>
      </c>
      <c r="C54" s="1233" t="s">
        <v>2316</v>
      </c>
      <c r="D54" s="1251" t="s">
        <v>2316</v>
      </c>
      <c r="E54" s="1233" t="s">
        <v>2316</v>
      </c>
      <c r="F54" s="1233" t="s">
        <v>2316</v>
      </c>
      <c r="G54" s="1233"/>
      <c r="H54" s="1256"/>
      <c r="I54" s="1253" t="str">
        <f>INDEX(TEMPLATE_NUMBER_POINT_FHD,B54,MATCH(TEMPLATE_SPHERE,TEMPLATE_SPHERE_LIST_FOR_NOTE,0))</f>
        <v>4</v>
      </c>
      <c r="J54" s="1253" t="str">
        <f>INDEX(TEMPLATE_DATA_POINT_FHD,B54,MATCH(TEMPLATE_SPHERE,TEMPLATE_SPHERE_LIST_FOR_NOTE,0))</f>
        <v>Изменение стоимости основных фондов, в том числе:</v>
      </c>
      <c r="K54" s="1253" t="str">
        <f>INDEX(TEMPLATE_NOTE_POINT_FHD,B54,MATCH(TEMPLATE_SPHERE,TEMPLATE_SPHERE_LIST_FOR_NOTE,0))</f>
        <v>Указывается общее изменение стоимости основных фондов.</v>
      </c>
      <c r="L54" s="1239" t="str">
        <f>IF(I54=0,"",I54)</f>
        <v>4</v>
      </c>
      <c r="M54" s="1239" t="str">
        <f>IF(J54=0,"",J54)</f>
        <v>Изменение стоимости основных фондов, в том числе:</v>
      </c>
      <c r="N54" s="1239" t="str">
        <f>IF(K54=0,"",K54)</f>
        <v>Указывается общее изменение стоимости основных фондов.</v>
      </c>
      <c r="O54" s="1254" t="s">
        <v>109</v>
      </c>
      <c r="P54" s="1254" t="s">
        <v>90</v>
      </c>
      <c r="Q54" s="1254" t="s">
        <v>90</v>
      </c>
      <c r="R54" s="1254" t="s">
        <v>90</v>
      </c>
      <c r="S54" s="1254"/>
      <c r="T54" s="1233" t="s">
        <v>853</v>
      </c>
      <c r="U54" s="1233" t="s">
        <v>853</v>
      </c>
      <c r="V54" s="1233" t="s">
        <v>853</v>
      </c>
      <c r="W54" s="1233" t="s">
        <v>853</v>
      </c>
      <c r="X54" s="1233"/>
      <c r="Y54" s="1240"/>
      <c r="Z54" s="1222" t="s">
        <v>854</v>
      </c>
      <c r="AA54" s="1222" t="s">
        <v>854</v>
      </c>
      <c r="AB54" s="1222" t="s">
        <v>854</v>
      </c>
      <c r="AC54" s="1222" t="s">
        <v>854</v>
      </c>
      <c r="AD54" s="1222"/>
    </row>
    <row customHeight="1" ht="36">
      <c r="A55" s="1235"/>
      <c r="B55" s="1241">
        <v>38</v>
      </c>
      <c r="C55" s="1233">
        <v>1</v>
      </c>
      <c r="D55" s="1251"/>
      <c r="E55" s="1233"/>
      <c r="F55" s="1233"/>
      <c r="G55" s="1233"/>
      <c r="H55" s="1256"/>
      <c r="I55" s="1253" t="str">
        <f>INDEX(TEMPLATE_NUMBER_POINT_FHD,B55,MATCH(TEMPLATE_SPHERE,TEMPLATE_SPHERE_LIST_FOR_NOTE,0))</f>
        <v>4.1</v>
      </c>
      <c r="J55" s="1253" t="str">
        <f>INDEX(TEMPLATE_DATA_POINT_FHD,B55,MATCH(TEMPLATE_SPHERE,TEMPLATE_SPHERE_LIST_FOR_NOTE,0))</f>
        <v>Изменение стоимости основных фондов за счет их ввода в эксплуатацию (вывода из эксплуатации)</v>
      </c>
      <c r="K55" s="125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239" t="str">
        <f>IF(I55=0,"",I55)</f>
        <v>4.1</v>
      </c>
      <c r="M55" s="1239" t="str">
        <f>IF(J55=0,"",J55)</f>
        <v>Изменение стоимости основных фондов за счет их ввода в эксплуатацию (вывода из эксплуатации)</v>
      </c>
      <c r="N55" s="1239" t="str">
        <f>IF(K55=0,"",K55)</f>
        <v>Указываются общее изменение стоимости основных фондов за счет их ввода в эксплуатацию и вывода из эксплуатации.</v>
      </c>
      <c r="O55" s="1254" t="s">
        <v>391</v>
      </c>
      <c r="P55" s="1254" t="s">
        <v>855</v>
      </c>
      <c r="Q55" s="1254" t="s">
        <v>855</v>
      </c>
      <c r="R55" s="1254" t="s">
        <v>855</v>
      </c>
      <c r="S55" s="1254"/>
      <c r="T55" s="1239"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1233" t="s">
        <v>2420</v>
      </c>
      <c r="V55" s="1233" t="s">
        <v>2420</v>
      </c>
      <c r="W55" s="1233" t="s">
        <v>2420</v>
      </c>
      <c r="X55" s="1233"/>
      <c r="Y55" s="1240"/>
      <c r="Z55" s="1222" t="s">
        <v>2421</v>
      </c>
      <c r="AA55" s="1222" t="s">
        <v>2421</v>
      </c>
      <c r="AB55" s="1222" t="s">
        <v>2421</v>
      </c>
      <c r="AC55" s="1222" t="s">
        <v>2421</v>
      </c>
      <c r="AD55" s="1222"/>
    </row>
    <row customHeight="1" ht="27">
      <c r="A56" s="1235"/>
      <c r="B56" s="1241">
        <v>39</v>
      </c>
      <c r="C56" s="1233" t="s">
        <v>1348</v>
      </c>
      <c r="D56" s="1251"/>
      <c r="E56" s="1233"/>
      <c r="F56" s="1233"/>
      <c r="G56" s="1233"/>
      <c r="H56" s="1256"/>
      <c r="I56" s="1253" t="str">
        <f>INDEX(TEMPLATE_NUMBER_POINT_FHD,B56,MATCH(TEMPLATE_SPHERE,TEMPLATE_SPHERE_LIST_FOR_NOTE,0))</f>
        <v>4.1.1</v>
      </c>
      <c r="J56" s="1253" t="str">
        <f>INDEX(TEMPLATE_DATA_POINT_FHD,B56,MATCH(TEMPLATE_SPHERE,TEMPLATE_SPHERE_LIST_FOR_NOTE,0))</f>
        <v>Изменение стоимости основных фондов за счет их ввода в эксплуатацию</v>
      </c>
      <c r="K56" s="1253" t="str">
        <f>INDEX(TEMPLATE_NOTE_POINT_FHD,B56,MATCH(TEMPLATE_SPHERE,TEMPLATE_SPHERE_LIST_FOR_NOTE,0))</f>
        <v>Указываются изменение стоимости основных фондов за счет их ввода в эксплуатацию.</v>
      </c>
      <c r="L56" s="1239" t="str">
        <f>IF(I56=0,"",I56)</f>
        <v>4.1.1</v>
      </c>
      <c r="M56" s="1239" t="str">
        <f>IF(J56=0,"",J56)</f>
        <v>Изменение стоимости основных фондов за счет их ввода в эксплуатацию</v>
      </c>
      <c r="N56" s="1239" t="str">
        <f>IF(K56=0,"",K56)</f>
        <v>Указываются изменение стоимости основных фондов за счет их ввода в эксплуатацию.</v>
      </c>
      <c r="O56" s="1254" t="s">
        <v>1470</v>
      </c>
      <c r="P56" s="1254" t="s">
        <v>858</v>
      </c>
      <c r="Q56" s="1254" t="s">
        <v>858</v>
      </c>
      <c r="R56" s="1254" t="s">
        <v>858</v>
      </c>
      <c r="S56" s="1254"/>
      <c r="T56" s="1239"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1233" t="s">
        <v>2422</v>
      </c>
      <c r="V56" s="1233" t="s">
        <v>2422</v>
      </c>
      <c r="W56" s="1233" t="s">
        <v>2422</v>
      </c>
      <c r="X56" s="1233"/>
      <c r="Y56" s="1240"/>
      <c r="Z56" s="1222" t="s">
        <v>860</v>
      </c>
      <c r="AA56" s="1222" t="s">
        <v>860</v>
      </c>
      <c r="AB56" s="1222" t="s">
        <v>860</v>
      </c>
      <c r="AC56" s="1222" t="s">
        <v>860</v>
      </c>
      <c r="AD56" s="1222"/>
    </row>
    <row customHeight="1" ht="27">
      <c r="A57" s="1235"/>
      <c r="B57" s="1241">
        <v>40</v>
      </c>
      <c r="C57" s="1233" t="s">
        <v>1350</v>
      </c>
      <c r="D57" s="1251"/>
      <c r="E57" s="1233"/>
      <c r="F57" s="1233"/>
      <c r="G57" s="1233"/>
      <c r="H57" s="1256"/>
      <c r="I57" s="1253" t="str">
        <f>INDEX(TEMPLATE_NUMBER_POINT_FHD,B57,MATCH(TEMPLATE_SPHERE,TEMPLATE_SPHERE_LIST_FOR_NOTE,0))</f>
        <v>4.1.2</v>
      </c>
      <c r="J57" s="1253" t="str">
        <f>INDEX(TEMPLATE_DATA_POINT_FHD,B57,MATCH(TEMPLATE_SPHERE,TEMPLATE_SPHERE_LIST_FOR_NOTE,0))</f>
        <v>Изменение стоимости основных фондов за счет их вывода в эксплуатацию</v>
      </c>
      <c r="K57" s="1253" t="str">
        <f>INDEX(TEMPLATE_NOTE_POINT_FHD,B57,MATCH(TEMPLATE_SPHERE,TEMPLATE_SPHERE_LIST_FOR_NOTE,0))</f>
        <v>Указываются изменение стоимости основных фондов за счет их вывода из эксплуатации.</v>
      </c>
      <c r="L57" s="1239" t="str">
        <f>IF(I57=0,"",I57)</f>
        <v>4.1.2</v>
      </c>
      <c r="M57" s="1239" t="str">
        <f>IF(J57=0,"",J57)</f>
        <v>Изменение стоимости основных фондов за счет их вывода в эксплуатацию</v>
      </c>
      <c r="N57" s="1239" t="str">
        <f>IF(K57=0,"",K57)</f>
        <v>Указываются изменение стоимости основных фондов за счет их вывода из эксплуатации.</v>
      </c>
      <c r="O57" s="1254" t="s">
        <v>2423</v>
      </c>
      <c r="P57" s="1254" t="s">
        <v>861</v>
      </c>
      <c r="Q57" s="1254" t="s">
        <v>861</v>
      </c>
      <c r="R57" s="1254" t="s">
        <v>861</v>
      </c>
      <c r="S57" s="1254"/>
      <c r="T57" s="1239"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1233" t="s">
        <v>2424</v>
      </c>
      <c r="V57" s="1233" t="s">
        <v>2424</v>
      </c>
      <c r="W57" s="1233" t="s">
        <v>2424</v>
      </c>
      <c r="X57" s="1233"/>
      <c r="Y57" s="1240"/>
      <c r="Z57" s="1222" t="s">
        <v>863</v>
      </c>
      <c r="AA57" s="1222" t="s">
        <v>863</v>
      </c>
      <c r="AB57" s="1222" t="s">
        <v>863</v>
      </c>
      <c r="AC57" s="1222" t="s">
        <v>863</v>
      </c>
      <c r="AD57" s="1222"/>
    </row>
    <row customHeight="1" ht="18">
      <c r="A58" s="1235"/>
      <c r="B58" s="1241">
        <v>41</v>
      </c>
      <c r="C58" s="1233">
        <v>2</v>
      </c>
      <c r="D58" s="1251"/>
      <c r="E58" s="1233"/>
      <c r="F58" s="1233"/>
      <c r="G58" s="1233"/>
      <c r="H58" s="1256"/>
      <c r="I58" s="1253" t="str">
        <f>INDEX(TEMPLATE_NUMBER_POINT_FHD,B58,MATCH(TEMPLATE_SPHERE,TEMPLATE_SPHERE_LIST_FOR_NOTE,0))</f>
        <v>4.2</v>
      </c>
      <c r="J58" s="1253" t="str">
        <f>INDEX(TEMPLATE_DATA_POINT_FHD,B58,MATCH(TEMPLATE_SPHERE,TEMPLATE_SPHERE_LIST_FOR_NOTE,0))</f>
        <v>Изменение стоимости основных фондов за счет их переоценки</v>
      </c>
      <c r="K58" s="1253">
        <f>INDEX(TEMPLATE_NOTE_POINT_FHD,B58,MATCH(TEMPLATE_SPHERE,TEMPLATE_SPHERE_LIST_FOR_NOTE,0))</f>
        <v>0</v>
      </c>
      <c r="L58" s="1239" t="str">
        <f>IF(I58=0,"",I58)</f>
        <v>4.2</v>
      </c>
      <c r="M58" s="1239" t="str">
        <f>IF(J58=0,"",J58)</f>
        <v>Изменение стоимости основных фондов за счет их переоценки</v>
      </c>
      <c r="N58" s="1239" t="str">
        <f>IF(K58=0,"",K58)</f>
        <v/>
      </c>
      <c r="O58" s="1254" t="s">
        <v>996</v>
      </c>
      <c r="P58" s="1254" t="s">
        <v>899</v>
      </c>
      <c r="Q58" s="1254" t="s">
        <v>899</v>
      </c>
      <c r="R58" s="1254" t="s">
        <v>899</v>
      </c>
      <c r="S58" s="1254"/>
      <c r="T58" s="1239" t="str">
        <f>IF(TITLE_TYPE_ORG="Регулируемая организация","Изменение стоимости основных фондов за счет их переоценки","за счет их переоценки")</f>
        <v>за счет их переоценки</v>
      </c>
      <c r="U58" s="1233" t="s">
        <v>2425</v>
      </c>
      <c r="V58" s="1233" t="s">
        <v>2425</v>
      </c>
      <c r="W58" s="1233" t="s">
        <v>2425</v>
      </c>
      <c r="X58" s="1233"/>
      <c r="Y58" s="1240"/>
      <c r="Z58" s="1222"/>
      <c r="AA58" s="1229"/>
      <c r="AB58" s="1222"/>
      <c r="AC58" s="1222"/>
      <c r="AD58" s="1222"/>
    </row>
    <row customHeight="1" ht="36">
      <c r="A59" s="1235"/>
      <c r="B59" s="1241">
        <v>42</v>
      </c>
      <c r="C59" s="1233">
        <v>3</v>
      </c>
      <c r="D59" s="1251" t="s">
        <v>2413</v>
      </c>
      <c r="E59" s="1233" t="s">
        <v>2413</v>
      </c>
      <c r="F59" s="1233" t="s">
        <v>2413</v>
      </c>
      <c r="G59" s="1233"/>
      <c r="H59" s="1256"/>
      <c r="I59" s="1253" t="str">
        <f>INDEX(TEMPLATE_NUMBER_POINT_FHD,B59,MATCH(TEMPLATE_SPHERE,TEMPLATE_SPHERE_LIST_FOR_NOTE,0))</f>
        <v>5</v>
      </c>
      <c r="J59" s="1253"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253">
        <f>INDEX(TEMPLATE_NOTE_POINT_FHD,B59,MATCH(TEMPLATE_SPHERE,TEMPLATE_SPHERE_LIST_FOR_NOTE,0))</f>
        <v>0</v>
      </c>
      <c r="L59" s="1239" t="str">
        <f>IF(I59=0,"",I59)</f>
        <v>5</v>
      </c>
      <c r="M59" s="1239" t="str">
        <f>IF(J59=0,"",J59)</f>
        <v>Валовая прибыль (убытки) от продажи товаров и услуг по регулируемым видам деятельности в сфере водоотведения</v>
      </c>
      <c r="N59" s="1239" t="str">
        <f>IF(K59=0,"",K59)</f>
        <v/>
      </c>
      <c r="O59" s="1254"/>
      <c r="P59" s="1254" t="s">
        <v>109</v>
      </c>
      <c r="Q59" s="1254" t="s">
        <v>109</v>
      </c>
      <c r="R59" s="1254" t="s">
        <v>109</v>
      </c>
      <c r="S59" s="1254"/>
      <c r="T59" s="1233"/>
      <c r="U59" s="1233" t="s">
        <v>2426</v>
      </c>
      <c r="V59" s="1233" t="s">
        <v>2427</v>
      </c>
      <c r="W59" s="1233" t="s">
        <v>2428</v>
      </c>
      <c r="X59" s="1233"/>
      <c r="Y59" s="1240"/>
      <c r="Z59" s="1222"/>
      <c r="AA59" s="1229"/>
      <c r="AB59" s="1222"/>
      <c r="AC59" s="1222"/>
      <c r="AD59" s="1222"/>
    </row>
    <row customHeight="1" ht="81">
      <c r="A60" s="1235"/>
      <c r="B60" s="1241">
        <v>43</v>
      </c>
      <c r="C60" s="1233" t="s">
        <v>2429</v>
      </c>
      <c r="D60" s="1251" t="s">
        <v>2429</v>
      </c>
      <c r="E60" s="1233" t="s">
        <v>2429</v>
      </c>
      <c r="F60" s="1233" t="s">
        <v>2429</v>
      </c>
      <c r="G60" s="1233"/>
      <c r="H60" s="1256"/>
      <c r="I60" s="1253" t="str">
        <f>INDEX(TEMPLATE_NUMBER_POINT_FHD,B60,MATCH(TEMPLATE_SPHERE,TEMPLATE_SPHERE_LIST_FOR_NOTE,0))</f>
        <v>6</v>
      </c>
      <c r="J60" s="1253" t="str">
        <f>INDEX(TEMPLATE_DATA_POINT_FHD,B60,MATCH(TEMPLATE_SPHERE,TEMPLATE_SPHERE_LIST_FOR_NOTE,0))</f>
        <v>Годовая бухгалтерская (финансовая) отчетность, включая бухгалтерский баланс и приложения к нему</v>
      </c>
      <c r="K60" s="1253"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1239" t="str">
        <f>IF(I60=0,"",I60)</f>
        <v>6</v>
      </c>
      <c r="M60" s="1239" t="str">
        <f>IF(J60=0,"",J60)</f>
        <v>Годовая бухгалтерская (финансовая) отчетность, включая бухгалтерский баланс и приложения к нему</v>
      </c>
      <c r="N60" s="1239"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1254" t="s">
        <v>91</v>
      </c>
      <c r="P60" s="1254" t="s">
        <v>91</v>
      </c>
      <c r="Q60" s="1254" t="s">
        <v>91</v>
      </c>
      <c r="R60" s="1254" t="s">
        <v>91</v>
      </c>
      <c r="S60" s="1254"/>
      <c r="T60" s="1233" t="s">
        <v>725</v>
      </c>
      <c r="U60" s="1233" t="s">
        <v>725</v>
      </c>
      <c r="V60" s="1233" t="s">
        <v>725</v>
      </c>
      <c r="W60" s="1233" t="s">
        <v>725</v>
      </c>
      <c r="X60" s="1233"/>
      <c r="Y60" s="1240"/>
      <c r="Z60" s="1222" t="s">
        <v>2430</v>
      </c>
      <c r="AA60" s="1229" t="s">
        <v>2431</v>
      </c>
      <c r="AB60" s="1222" t="s">
        <v>2432</v>
      </c>
      <c r="AC60" s="1222" t="s">
        <v>2431</v>
      </c>
      <c r="AD60" s="1222"/>
    </row>
    <row customHeight="1" ht="9">
      <c r="A61" s="1235"/>
      <c r="B61" s="1241">
        <v>44</v>
      </c>
      <c r="C61" s="1233"/>
      <c r="D61" s="1251" t="s">
        <v>2433</v>
      </c>
      <c r="E61" s="1233"/>
      <c r="F61" s="1233"/>
      <c r="G61" s="1233"/>
      <c r="H61" s="1256"/>
      <c r="I61" s="1253">
        <f>INDEX(TEMPLATE_NUMBER_POINT_FHD,B61,MATCH(TEMPLATE_SPHERE,TEMPLATE_SPHERE_LIST_FOR_NOTE,0))</f>
        <v>0</v>
      </c>
      <c r="J61" s="1253">
        <f>INDEX(TEMPLATE_DATA_POINT_FHD,B61,MATCH(TEMPLATE_SPHERE,TEMPLATE_SPHERE_LIST_FOR_NOTE,0))</f>
        <v>0</v>
      </c>
      <c r="K61" s="1253">
        <f>INDEX(TEMPLATE_NOTE_POINT_FHD,B61,MATCH(TEMPLATE_SPHERE,TEMPLATE_SPHERE_LIST_FOR_NOTE,0))</f>
        <v>0</v>
      </c>
      <c r="L61" s="1239" t="str">
        <f>IF(I61=0,"",I61)</f>
        <v/>
      </c>
      <c r="M61" s="1239" t="str">
        <f>IF(J61=0,"",J61)</f>
        <v/>
      </c>
      <c r="N61" s="1239" t="str">
        <f>IF(K61=0,"",K61)</f>
        <v/>
      </c>
      <c r="O61" s="1254"/>
      <c r="P61" s="1254" t="s">
        <v>92</v>
      </c>
      <c r="Q61" s="1254"/>
      <c r="R61" s="1254"/>
      <c r="S61" s="1254"/>
      <c r="T61" s="1233"/>
      <c r="U61" s="1233" t="s">
        <v>2434</v>
      </c>
      <c r="V61" s="1233"/>
      <c r="W61" s="1233"/>
      <c r="X61" s="1233"/>
      <c r="Y61" s="1240"/>
      <c r="Z61" s="1222"/>
      <c r="AA61" s="1229"/>
      <c r="AB61" s="1222"/>
      <c r="AC61" s="1222"/>
      <c r="AD61" s="1222"/>
    </row>
    <row customHeight="1" ht="9">
      <c r="A62" s="1235"/>
      <c r="B62" s="1241">
        <v>45</v>
      </c>
      <c r="C62" s="1233"/>
      <c r="D62" s="1251" t="s">
        <v>2435</v>
      </c>
      <c r="E62" s="1233"/>
      <c r="F62" s="1233"/>
      <c r="G62" s="1233"/>
      <c r="H62" s="1256"/>
      <c r="I62" s="1253">
        <f>INDEX(TEMPLATE_NUMBER_POINT_FHD,B62,MATCH(TEMPLATE_SPHERE,TEMPLATE_SPHERE_LIST_FOR_NOTE,0))</f>
        <v>0</v>
      </c>
      <c r="J62" s="1253">
        <f>INDEX(TEMPLATE_DATA_POINT_FHD,B62,MATCH(TEMPLATE_SPHERE,TEMPLATE_SPHERE_LIST_FOR_NOTE,0))</f>
        <v>0</v>
      </c>
      <c r="K62" s="1253">
        <f>INDEX(TEMPLATE_NOTE_POINT_FHD,B62,MATCH(TEMPLATE_SPHERE,TEMPLATE_SPHERE_LIST_FOR_NOTE,0))</f>
        <v>0</v>
      </c>
      <c r="L62" s="1239" t="str">
        <f>IF(I62=0,"",I62)</f>
        <v/>
      </c>
      <c r="M62" s="1239" t="str">
        <f>IF(J62=0,"",J62)</f>
        <v/>
      </c>
      <c r="N62" s="1239" t="str">
        <f>IF(K62=0,"",K62)</f>
        <v/>
      </c>
      <c r="O62" s="1254"/>
      <c r="P62" s="1254" t="s">
        <v>118</v>
      </c>
      <c r="Q62" s="1254"/>
      <c r="R62" s="1254"/>
      <c r="S62" s="1254"/>
      <c r="T62" s="1233"/>
      <c r="U62" s="1233" t="s">
        <v>2436</v>
      </c>
      <c r="V62" s="1233"/>
      <c r="W62" s="1233"/>
      <c r="X62" s="1233"/>
      <c r="Y62" s="1240"/>
      <c r="Z62" s="1222"/>
      <c r="AA62" s="1229"/>
      <c r="AB62" s="1222"/>
      <c r="AC62" s="1222"/>
      <c r="AD62" s="1222"/>
    </row>
    <row customHeight="1" ht="18">
      <c r="A63" s="1235"/>
      <c r="B63" s="1241">
        <v>46</v>
      </c>
      <c r="C63" s="1233"/>
      <c r="D63" s="1251" t="s">
        <v>2437</v>
      </c>
      <c r="E63" s="1233"/>
      <c r="F63" s="1233"/>
      <c r="G63" s="1233"/>
      <c r="H63" s="1256"/>
      <c r="I63" s="1253">
        <f>INDEX(TEMPLATE_NUMBER_POINT_FHD,B63,MATCH(TEMPLATE_SPHERE,TEMPLATE_SPHERE_LIST_FOR_NOTE,0))</f>
        <v>0</v>
      </c>
      <c r="J63" s="1253">
        <f>INDEX(TEMPLATE_DATA_POINT_FHD,B63,MATCH(TEMPLATE_SPHERE,TEMPLATE_SPHERE_LIST_FOR_NOTE,0))</f>
        <v>0</v>
      </c>
      <c r="K63" s="1253">
        <f>INDEX(TEMPLATE_NOTE_POINT_FHD,B63,MATCH(TEMPLATE_SPHERE,TEMPLATE_SPHERE_LIST_FOR_NOTE,0))</f>
        <v>0</v>
      </c>
      <c r="L63" s="1239" t="str">
        <f>IF(I63=0,"",I63)</f>
        <v/>
      </c>
      <c r="M63" s="1239" t="str">
        <f>IF(J63=0,"",J63)</f>
        <v/>
      </c>
      <c r="N63" s="1239" t="str">
        <f>IF(K63=0,"",K63)</f>
        <v/>
      </c>
      <c r="O63" s="1254"/>
      <c r="P63" s="1254" t="s">
        <v>112</v>
      </c>
      <c r="Q63" s="1254"/>
      <c r="R63" s="1254"/>
      <c r="S63" s="1254"/>
      <c r="T63" s="1233"/>
      <c r="U63" s="1233" t="s">
        <v>2438</v>
      </c>
      <c r="V63" s="1233"/>
      <c r="W63" s="1233"/>
      <c r="X63" s="1233"/>
      <c r="Y63" s="1240"/>
      <c r="Z63" s="1222"/>
      <c r="AA63" s="1229"/>
      <c r="AB63" s="1222"/>
      <c r="AC63" s="1222"/>
      <c r="AD63" s="1222"/>
    </row>
    <row customHeight="1" ht="18">
      <c r="A64" s="1235"/>
      <c r="B64" s="1241">
        <v>47</v>
      </c>
      <c r="C64" s="1233"/>
      <c r="D64" s="1251" t="s">
        <v>2439</v>
      </c>
      <c r="E64" s="1233"/>
      <c r="F64" s="1233"/>
      <c r="G64" s="1233"/>
      <c r="H64" s="1256"/>
      <c r="I64" s="1253">
        <f>INDEX(TEMPLATE_NUMBER_POINT_FHD,B64,MATCH(TEMPLATE_SPHERE,TEMPLATE_SPHERE_LIST_FOR_NOTE,0))</f>
        <v>0</v>
      </c>
      <c r="J64" s="1253">
        <f>INDEX(TEMPLATE_DATA_POINT_FHD,B64,MATCH(TEMPLATE_SPHERE,TEMPLATE_SPHERE_LIST_FOR_NOTE,0))</f>
        <v>0</v>
      </c>
      <c r="K64" s="1253">
        <f>INDEX(TEMPLATE_NOTE_POINT_FHD,B64,MATCH(TEMPLATE_SPHERE,TEMPLATE_SPHERE_LIST_FOR_NOTE,0))</f>
        <v>0</v>
      </c>
      <c r="L64" s="1239" t="str">
        <f>IF(I64=0,"",I64)</f>
        <v/>
      </c>
      <c r="M64" s="1239" t="str">
        <f>IF(J64=0,"",J64)</f>
        <v/>
      </c>
      <c r="N64" s="1239" t="str">
        <f>IF(K64=0,"",K64)</f>
        <v/>
      </c>
      <c r="O64" s="1254"/>
      <c r="P64" s="1254" t="s">
        <v>115</v>
      </c>
      <c r="Q64" s="1254"/>
      <c r="R64" s="1254"/>
      <c r="S64" s="1254"/>
      <c r="T64" s="1233"/>
      <c r="U64" s="1233" t="s">
        <v>2440</v>
      </c>
      <c r="V64" s="1233"/>
      <c r="W64" s="1233"/>
      <c r="X64" s="1233"/>
      <c r="Y64" s="1240"/>
      <c r="Z64" s="1222"/>
      <c r="AA64" s="1229" t="s">
        <v>2441</v>
      </c>
      <c r="AB64" s="1222"/>
      <c r="AC64" s="1222"/>
      <c r="AD64" s="1222"/>
    </row>
    <row customHeight="1" ht="18">
      <c r="A65" s="1235"/>
      <c r="B65" s="1241">
        <v>48</v>
      </c>
      <c r="C65" s="1233"/>
      <c r="D65" s="1251"/>
      <c r="E65" s="1233"/>
      <c r="F65" s="1233"/>
      <c r="G65" s="1233"/>
      <c r="H65" s="1256"/>
      <c r="I65" s="1253">
        <f>INDEX(TEMPLATE_NUMBER_POINT_FHD,B65,MATCH(TEMPLATE_SPHERE,TEMPLATE_SPHERE_LIST_FOR_NOTE,0))</f>
        <v>0</v>
      </c>
      <c r="J65" s="1253">
        <f>INDEX(TEMPLATE_DATA_POINT_FHD,B65,MATCH(TEMPLATE_SPHERE,TEMPLATE_SPHERE_LIST_FOR_NOTE,0))</f>
        <v>0</v>
      </c>
      <c r="K65" s="1253">
        <f>INDEX(TEMPLATE_NOTE_POINT_FHD,B65,MATCH(TEMPLATE_SPHERE,TEMPLATE_SPHERE_LIST_FOR_NOTE,0))</f>
        <v>0</v>
      </c>
      <c r="L65" s="1239" t="str">
        <f>IF(I65=0,"",I65)</f>
        <v/>
      </c>
      <c r="M65" s="1239" t="str">
        <f>IF(J65=0,"",J65)</f>
        <v/>
      </c>
      <c r="N65" s="1239" t="str">
        <f>IF(K65=0,"",K65)</f>
        <v/>
      </c>
      <c r="O65" s="1254"/>
      <c r="P65" s="1254" t="s">
        <v>2357</v>
      </c>
      <c r="Q65" s="1254"/>
      <c r="R65" s="1254"/>
      <c r="S65" s="1254"/>
      <c r="T65" s="1233"/>
      <c r="U65" s="1233" t="s">
        <v>2442</v>
      </c>
      <c r="V65" s="1233"/>
      <c r="W65" s="1233"/>
      <c r="X65" s="1233"/>
      <c r="Y65" s="1240"/>
      <c r="Z65" s="1222"/>
      <c r="AA65" s="1229"/>
      <c r="AB65" s="1222"/>
      <c r="AC65" s="1222"/>
      <c r="AD65" s="1222"/>
    </row>
    <row customHeight="1" ht="18">
      <c r="A66" s="1235"/>
      <c r="B66" s="1241">
        <v>49</v>
      </c>
      <c r="C66" s="1233"/>
      <c r="D66" s="1251"/>
      <c r="E66" s="1233"/>
      <c r="F66" s="1233"/>
      <c r="G66" s="1233"/>
      <c r="H66" s="1256"/>
      <c r="I66" s="1253">
        <f>INDEX(TEMPLATE_NUMBER_POINT_FHD,B66,MATCH(TEMPLATE_SPHERE,TEMPLATE_SPHERE_LIST_FOR_NOTE,0))</f>
        <v>0</v>
      </c>
      <c r="J66" s="1253">
        <f>INDEX(TEMPLATE_DATA_POINT_FHD,B66,MATCH(TEMPLATE_SPHERE,TEMPLATE_SPHERE_LIST_FOR_NOTE,0))</f>
        <v>0</v>
      </c>
      <c r="K66" s="1253">
        <f>INDEX(TEMPLATE_NOTE_POINT_FHD,B66,MATCH(TEMPLATE_SPHERE,TEMPLATE_SPHERE_LIST_FOR_NOTE,0))</f>
        <v>0</v>
      </c>
      <c r="L66" s="1239" t="str">
        <f>IF(I66=0,"",I66)</f>
        <v/>
      </c>
      <c r="M66" s="1239" t="str">
        <f>IF(J66=0,"",J66)</f>
        <v/>
      </c>
      <c r="N66" s="1239" t="str">
        <f>IF(K66=0,"",K66)</f>
        <v/>
      </c>
      <c r="O66" s="1254"/>
      <c r="P66" s="1254" t="s">
        <v>2361</v>
      </c>
      <c r="Q66" s="1254"/>
      <c r="R66" s="1254"/>
      <c r="S66" s="1254"/>
      <c r="T66" s="1233"/>
      <c r="U66" s="1233" t="s">
        <v>2443</v>
      </c>
      <c r="V66" s="1233"/>
      <c r="W66" s="1233"/>
      <c r="X66" s="1233"/>
      <c r="Y66" s="1240"/>
      <c r="Z66" s="1222"/>
      <c r="AA66" s="1229"/>
      <c r="AB66" s="1222"/>
      <c r="AC66" s="1222"/>
      <c r="AD66" s="1222"/>
    </row>
    <row customHeight="1" ht="27">
      <c r="A67" s="1235"/>
      <c r="B67" s="1241">
        <v>50</v>
      </c>
      <c r="C67" s="1233"/>
      <c r="D67" s="1251"/>
      <c r="E67" s="1233"/>
      <c r="F67" s="1233"/>
      <c r="G67" s="1233"/>
      <c r="H67" s="1256"/>
      <c r="I67" s="1253">
        <f>INDEX(TEMPLATE_NUMBER_POINT_FHD,B67,MATCH(TEMPLATE_SPHERE,TEMPLATE_SPHERE_LIST_FOR_NOTE,0))</f>
        <v>0</v>
      </c>
      <c r="J67" s="1253">
        <f>INDEX(TEMPLATE_DATA_POINT_FHD,B67,MATCH(TEMPLATE_SPHERE,TEMPLATE_SPHERE_LIST_FOR_NOTE,0))</f>
        <v>0</v>
      </c>
      <c r="K67" s="1253">
        <f>INDEX(TEMPLATE_NOTE_POINT_FHD,B67,MATCH(TEMPLATE_SPHERE,TEMPLATE_SPHERE_LIST_FOR_NOTE,0))</f>
        <v>0</v>
      </c>
      <c r="L67" s="1239" t="str">
        <f>IF(I67=0,"",I67)</f>
        <v/>
      </c>
      <c r="M67" s="1239" t="str">
        <f>IF(J67=0,"",J67)</f>
        <v/>
      </c>
      <c r="N67" s="1239" t="str">
        <f>IF(K67=0,"",K67)</f>
        <v/>
      </c>
      <c r="O67" s="1254"/>
      <c r="P67" s="1254" t="s">
        <v>2444</v>
      </c>
      <c r="Q67" s="1254"/>
      <c r="R67" s="1254"/>
      <c r="S67" s="1254"/>
      <c r="T67" s="1233"/>
      <c r="U67" s="1233" t="s">
        <v>2445</v>
      </c>
      <c r="V67" s="1233"/>
      <c r="W67" s="1233"/>
      <c r="X67" s="1233"/>
      <c r="Y67" s="1240"/>
      <c r="Z67" s="1222"/>
      <c r="AA67" s="1229"/>
      <c r="AB67" s="1222"/>
      <c r="AC67" s="1222"/>
      <c r="AD67" s="1222"/>
    </row>
    <row customHeight="1" ht="27">
      <c r="A68" s="1235"/>
      <c r="B68" s="1241">
        <v>51</v>
      </c>
      <c r="C68" s="1233"/>
      <c r="D68" s="1251"/>
      <c r="E68" s="1233"/>
      <c r="F68" s="1233"/>
      <c r="G68" s="1233"/>
      <c r="H68" s="1256"/>
      <c r="I68" s="1253">
        <f>INDEX(TEMPLATE_NUMBER_POINT_FHD,B68,MATCH(TEMPLATE_SPHERE,TEMPLATE_SPHERE_LIST_FOR_NOTE,0))</f>
        <v>0</v>
      </c>
      <c r="J68" s="1253">
        <f>INDEX(TEMPLATE_DATA_POINT_FHD,B68,MATCH(TEMPLATE_SPHERE,TEMPLATE_SPHERE_LIST_FOR_NOTE,0))</f>
        <v>0</v>
      </c>
      <c r="K68" s="1253">
        <f>INDEX(TEMPLATE_NOTE_POINT_FHD,B68,MATCH(TEMPLATE_SPHERE,TEMPLATE_SPHERE_LIST_FOR_NOTE,0))</f>
        <v>0</v>
      </c>
      <c r="L68" s="1239" t="str">
        <f>IF(I68=0,"",I68)</f>
        <v/>
      </c>
      <c r="M68" s="1239" t="str">
        <f>IF(J68=0,"",J68)</f>
        <v/>
      </c>
      <c r="N68" s="1239" t="str">
        <f>IF(K68=0,"",K68)</f>
        <v/>
      </c>
      <c r="O68" s="1254"/>
      <c r="P68" s="1254" t="s">
        <v>2446</v>
      </c>
      <c r="Q68" s="1254"/>
      <c r="R68" s="1254"/>
      <c r="S68" s="1254"/>
      <c r="T68" s="1233"/>
      <c r="U68" s="1233" t="s">
        <v>2447</v>
      </c>
      <c r="V68" s="1233"/>
      <c r="W68" s="1233"/>
      <c r="X68" s="1233"/>
      <c r="Y68" s="1240"/>
      <c r="Z68" s="1222"/>
      <c r="AA68" s="1229"/>
      <c r="AB68" s="1222"/>
      <c r="AC68" s="1222"/>
      <c r="AD68" s="1222"/>
    </row>
    <row customHeight="1" ht="9">
      <c r="A69" s="1235"/>
      <c r="B69" s="1241">
        <v>52</v>
      </c>
      <c r="C69" s="1233"/>
      <c r="D69" s="1251" t="s">
        <v>2448</v>
      </c>
      <c r="E69" s="1233"/>
      <c r="F69" s="1233"/>
      <c r="G69" s="1233"/>
      <c r="H69" s="1256"/>
      <c r="I69" s="1253">
        <f>INDEX(TEMPLATE_NUMBER_POINT_FHD,B69,MATCH(TEMPLATE_SPHERE,TEMPLATE_SPHERE_LIST_FOR_NOTE,0))</f>
        <v>0</v>
      </c>
      <c r="J69" s="1253">
        <f>INDEX(TEMPLATE_DATA_POINT_FHD,B69,MATCH(TEMPLATE_SPHERE,TEMPLATE_SPHERE_LIST_FOR_NOTE,0))</f>
        <v>0</v>
      </c>
      <c r="K69" s="1253">
        <f>INDEX(TEMPLATE_NOTE_POINT_FHD,B69,MATCH(TEMPLATE_SPHERE,TEMPLATE_SPHERE_LIST_FOR_NOTE,0))</f>
        <v>0</v>
      </c>
      <c r="L69" s="1239" t="str">
        <f>IF(I69=0,"",I69)</f>
        <v/>
      </c>
      <c r="M69" s="1239" t="str">
        <f>IF(J69=0,"",J69)</f>
        <v/>
      </c>
      <c r="N69" s="1239" t="str">
        <f>IF(K69=0,"",K69)</f>
        <v/>
      </c>
      <c r="O69" s="1254"/>
      <c r="P69" s="1254" t="s">
        <v>128</v>
      </c>
      <c r="Q69" s="1254"/>
      <c r="R69" s="1254"/>
      <c r="S69" s="1254"/>
      <c r="T69" s="1233"/>
      <c r="U69" s="1233" t="s">
        <v>2449</v>
      </c>
      <c r="V69" s="1233"/>
      <c r="W69" s="1233"/>
      <c r="X69" s="1233"/>
      <c r="Y69" s="1240"/>
      <c r="Z69" s="1222"/>
      <c r="AA69" s="1229"/>
      <c r="AB69" s="1222"/>
      <c r="AC69" s="1222"/>
      <c r="AD69" s="1222"/>
    </row>
    <row customHeight="1" ht="27">
      <c r="A70" s="1235"/>
      <c r="B70" s="1241">
        <v>53</v>
      </c>
      <c r="C70" s="1233"/>
      <c r="D70" s="1251"/>
      <c r="E70" s="1233" t="s">
        <v>2433</v>
      </c>
      <c r="F70" s="1233"/>
      <c r="G70" s="1233"/>
      <c r="H70" s="1256"/>
      <c r="I70" s="1253">
        <f>INDEX(TEMPLATE_NUMBER_POINT_FHD,B70,MATCH(TEMPLATE_SPHERE,TEMPLATE_SPHERE_LIST_FOR_NOTE,0))</f>
        <v>0</v>
      </c>
      <c r="J70" s="1253">
        <f>INDEX(TEMPLATE_DATA_POINT_FHD,B70,MATCH(TEMPLATE_SPHERE,TEMPLATE_SPHERE_LIST_FOR_NOTE,0))</f>
        <v>0</v>
      </c>
      <c r="K70" s="1253">
        <f>INDEX(TEMPLATE_NOTE_POINT_FHD,B70,MATCH(TEMPLATE_SPHERE,TEMPLATE_SPHERE_LIST_FOR_NOTE,0))</f>
        <v>0</v>
      </c>
      <c r="L70" s="1239" t="str">
        <f>IF(I70=0,"",I70)</f>
        <v/>
      </c>
      <c r="M70" s="1239" t="str">
        <f>IF(J70=0,"",J70)</f>
        <v/>
      </c>
      <c r="N70" s="1239" t="str">
        <f>IF(K70=0,"",K70)</f>
        <v/>
      </c>
      <c r="O70" s="1254"/>
      <c r="P70" s="1254"/>
      <c r="Q70" s="1254" t="s">
        <v>92</v>
      </c>
      <c r="R70" s="1254"/>
      <c r="S70" s="1254"/>
      <c r="T70" s="1233"/>
      <c r="U70" s="1233"/>
      <c r="V70" s="1233" t="s">
        <v>2450</v>
      </c>
      <c r="W70" s="1233"/>
      <c r="X70" s="1233"/>
      <c r="Y70" s="1240"/>
      <c r="Z70" s="1222"/>
      <c r="AA70" s="1229"/>
      <c r="AB70" s="1222"/>
      <c r="AC70" s="1222"/>
      <c r="AD70" s="1222"/>
    </row>
    <row customHeight="1" ht="36">
      <c r="A71" s="1235"/>
      <c r="B71" s="1241">
        <v>54</v>
      </c>
      <c r="C71" s="1233"/>
      <c r="D71" s="1251"/>
      <c r="E71" s="1233" t="s">
        <v>2435</v>
      </c>
      <c r="F71" s="1233"/>
      <c r="G71" s="1233"/>
      <c r="H71" s="1256"/>
      <c r="I71" s="1253">
        <f>INDEX(TEMPLATE_NUMBER_POINT_FHD,B71,MATCH(TEMPLATE_SPHERE,TEMPLATE_SPHERE_LIST_FOR_NOTE,0))</f>
        <v>0</v>
      </c>
      <c r="J71" s="1253">
        <f>INDEX(TEMPLATE_DATA_POINT_FHD,B71,MATCH(TEMPLATE_SPHERE,TEMPLATE_SPHERE_LIST_FOR_NOTE,0))</f>
        <v>0</v>
      </c>
      <c r="K71" s="1253">
        <f>INDEX(TEMPLATE_NOTE_POINT_FHD,B71,MATCH(TEMPLATE_SPHERE,TEMPLATE_SPHERE_LIST_FOR_NOTE,0))</f>
        <v>0</v>
      </c>
      <c r="L71" s="1239" t="str">
        <f>IF(I71=0,"",I71)</f>
        <v/>
      </c>
      <c r="M71" s="1239" t="str">
        <f>IF(J71=0,"",J71)</f>
        <v/>
      </c>
      <c r="N71" s="1239" t="str">
        <f>IF(K71=0,"",K71)</f>
        <v/>
      </c>
      <c r="O71" s="1254"/>
      <c r="P71" s="1254"/>
      <c r="Q71" s="1254" t="s">
        <v>118</v>
      </c>
      <c r="R71" s="1254"/>
      <c r="S71" s="1254"/>
      <c r="T71" s="1233"/>
      <c r="U71" s="1233"/>
      <c r="V71" s="1233" t="s">
        <v>2451</v>
      </c>
      <c r="W71" s="1233"/>
      <c r="X71" s="1233"/>
      <c r="Y71" s="1240"/>
      <c r="Z71" s="1222"/>
      <c r="AA71" s="1229"/>
      <c r="AB71" s="1222"/>
      <c r="AC71" s="1222"/>
      <c r="AD71" s="1222"/>
    </row>
    <row customHeight="1" ht="27">
      <c r="A72" s="1235"/>
      <c r="B72" s="1241">
        <v>55</v>
      </c>
      <c r="C72" s="1233"/>
      <c r="D72" s="1251"/>
      <c r="E72" s="1233" t="s">
        <v>2437</v>
      </c>
      <c r="F72" s="1233"/>
      <c r="G72" s="1233"/>
      <c r="H72" s="1256"/>
      <c r="I72" s="1253">
        <f>INDEX(TEMPLATE_NUMBER_POINT_FHD,B72,MATCH(TEMPLATE_SPHERE,TEMPLATE_SPHERE_LIST_FOR_NOTE,0))</f>
        <v>0</v>
      </c>
      <c r="J72" s="1253">
        <f>INDEX(TEMPLATE_DATA_POINT_FHD,B72,MATCH(TEMPLATE_SPHERE,TEMPLATE_SPHERE_LIST_FOR_NOTE,0))</f>
        <v>0</v>
      </c>
      <c r="K72" s="1253">
        <f>INDEX(TEMPLATE_NOTE_POINT_FHD,B72,MATCH(TEMPLATE_SPHERE,TEMPLATE_SPHERE_LIST_FOR_NOTE,0))</f>
        <v>0</v>
      </c>
      <c r="L72" s="1239" t="str">
        <f>IF(I72=0,"",I72)</f>
        <v/>
      </c>
      <c r="M72" s="1239" t="str">
        <f>IF(J72=0,"",J72)</f>
        <v/>
      </c>
      <c r="N72" s="1239" t="str">
        <f>IF(K72=0,"",K72)</f>
        <v/>
      </c>
      <c r="O72" s="1254"/>
      <c r="P72" s="1254"/>
      <c r="Q72" s="1254" t="s">
        <v>112</v>
      </c>
      <c r="R72" s="1254"/>
      <c r="S72" s="1254"/>
      <c r="T72" s="1233"/>
      <c r="U72" s="1233"/>
      <c r="V72" s="1233" t="s">
        <v>2452</v>
      </c>
      <c r="W72" s="1233"/>
      <c r="X72" s="1233"/>
      <c r="Y72" s="1240"/>
      <c r="Z72" s="1222"/>
      <c r="AA72" s="1229"/>
      <c r="AB72" s="1222"/>
      <c r="AC72" s="1222"/>
      <c r="AD72" s="1222"/>
    </row>
    <row customHeight="1" ht="36">
      <c r="A73" s="1235"/>
      <c r="B73" s="1241">
        <v>56</v>
      </c>
      <c r="C73" s="1233"/>
      <c r="D73" s="1251"/>
      <c r="E73" s="1233" t="s">
        <v>2439</v>
      </c>
      <c r="F73" s="1233"/>
      <c r="G73" s="1233"/>
      <c r="H73" s="1256"/>
      <c r="I73" s="1253">
        <f>INDEX(TEMPLATE_NUMBER_POINT_FHD,B73,MATCH(TEMPLATE_SPHERE,TEMPLATE_SPHERE_LIST_FOR_NOTE,0))</f>
        <v>0</v>
      </c>
      <c r="J73" s="1253">
        <f>INDEX(TEMPLATE_DATA_POINT_FHD,B73,MATCH(TEMPLATE_SPHERE,TEMPLATE_SPHERE_LIST_FOR_NOTE,0))</f>
        <v>0</v>
      </c>
      <c r="K73" s="1253">
        <f>INDEX(TEMPLATE_NOTE_POINT_FHD,B73,MATCH(TEMPLATE_SPHERE,TEMPLATE_SPHERE_LIST_FOR_NOTE,0))</f>
        <v>0</v>
      </c>
      <c r="L73" s="1239" t="str">
        <f>IF(I73=0,"",I73)</f>
        <v/>
      </c>
      <c r="M73" s="1239" t="str">
        <f>IF(J73=0,"",J73)</f>
        <v/>
      </c>
      <c r="N73" s="1239" t="str">
        <f>IF(K73=0,"",K73)</f>
        <v/>
      </c>
      <c r="O73" s="1254"/>
      <c r="P73" s="1254"/>
      <c r="Q73" s="1254" t="s">
        <v>115</v>
      </c>
      <c r="R73" s="1254"/>
      <c r="S73" s="1254"/>
      <c r="T73" s="1233"/>
      <c r="U73" s="1233"/>
      <c r="V73" s="1233" t="s">
        <v>2453</v>
      </c>
      <c r="W73" s="1233"/>
      <c r="X73" s="1233"/>
      <c r="Y73" s="1240"/>
      <c r="Z73" s="1222"/>
      <c r="AA73" s="1229"/>
      <c r="AB73" s="1222"/>
      <c r="AC73" s="1222"/>
      <c r="AD73" s="1222"/>
    </row>
    <row customHeight="1" ht="18">
      <c r="A74" s="1235"/>
      <c r="B74" s="1241">
        <v>57</v>
      </c>
      <c r="C74" s="1233"/>
      <c r="D74" s="1251"/>
      <c r="E74" s="1233" t="s">
        <v>2448</v>
      </c>
      <c r="F74" s="1233"/>
      <c r="G74" s="1233"/>
      <c r="H74" s="1256"/>
      <c r="I74" s="1253">
        <f>INDEX(TEMPLATE_NUMBER_POINT_FHD,B74,MATCH(TEMPLATE_SPHERE,TEMPLATE_SPHERE_LIST_FOR_NOTE,0))</f>
        <v>0</v>
      </c>
      <c r="J74" s="1253">
        <f>INDEX(TEMPLATE_DATA_POINT_FHD,B74,MATCH(TEMPLATE_SPHERE,TEMPLATE_SPHERE_LIST_FOR_NOTE,0))</f>
        <v>0</v>
      </c>
      <c r="K74" s="1253">
        <f>INDEX(TEMPLATE_NOTE_POINT_FHD,B74,MATCH(TEMPLATE_SPHERE,TEMPLATE_SPHERE_LIST_FOR_NOTE,0))</f>
        <v>0</v>
      </c>
      <c r="L74" s="1239" t="str">
        <f>IF(I74=0,"",I74)</f>
        <v/>
      </c>
      <c r="M74" s="1239" t="str">
        <f>IF(J74=0,"",J74)</f>
        <v/>
      </c>
      <c r="N74" s="1239" t="str">
        <f>IF(K74=0,"",K74)</f>
        <v/>
      </c>
      <c r="O74" s="1254"/>
      <c r="P74" s="1254"/>
      <c r="Q74" s="1254" t="s">
        <v>128</v>
      </c>
      <c r="R74" s="1254"/>
      <c r="S74" s="1254"/>
      <c r="T74" s="1233"/>
      <c r="U74" s="1233"/>
      <c r="V74" s="1233" t="s">
        <v>2454</v>
      </c>
      <c r="W74" s="1233"/>
      <c r="X74" s="1233"/>
      <c r="Y74" s="1240"/>
      <c r="Z74" s="1222"/>
      <c r="AA74" s="1229"/>
      <c r="AB74" s="1222"/>
      <c r="AC74" s="1222"/>
      <c r="AD74" s="1222"/>
    </row>
    <row customHeight="1" ht="18">
      <c r="A75" s="1235"/>
      <c r="B75" s="1241">
        <v>58</v>
      </c>
      <c r="C75" s="1233"/>
      <c r="D75" s="1251"/>
      <c r="E75" s="1233"/>
      <c r="F75" s="1233" t="s">
        <v>2433</v>
      </c>
      <c r="G75" s="1233"/>
      <c r="H75" s="1256"/>
      <c r="I75" s="1253" t="str">
        <f>INDEX(TEMPLATE_NUMBER_POINT_FHD,B75,MATCH(TEMPLATE_SPHERE,TEMPLATE_SPHERE_LIST_FOR_NOTE,0))</f>
        <v>7</v>
      </c>
      <c r="J75" s="1253" t="str">
        <f>INDEX(TEMPLATE_DATA_POINT_FHD,B75,MATCH(TEMPLATE_SPHERE,TEMPLATE_SPHERE_LIST_FOR_NOTE,0))</f>
        <v>Объём сточных вод, принятых от потребителей</v>
      </c>
      <c r="K75" s="1253">
        <f>INDEX(TEMPLATE_NOTE_POINT_FHD,B75,MATCH(TEMPLATE_SPHERE,TEMPLATE_SPHERE_LIST_FOR_NOTE,0))</f>
        <v>0</v>
      </c>
      <c r="L75" s="1239" t="str">
        <f>IF(I75=0,"",I75)</f>
        <v>7</v>
      </c>
      <c r="M75" s="1239" t="str">
        <f>IF(J75=0,"",J75)</f>
        <v>Объём сточных вод, принятых от потребителей</v>
      </c>
      <c r="N75" s="1239" t="str">
        <f>IF(K75=0,"",K75)</f>
        <v/>
      </c>
      <c r="O75" s="1254"/>
      <c r="P75" s="1254"/>
      <c r="Q75" s="1254"/>
      <c r="R75" s="1254" t="s">
        <v>92</v>
      </c>
      <c r="S75" s="1254"/>
      <c r="T75" s="1233"/>
      <c r="U75" s="1233"/>
      <c r="V75" s="1233"/>
      <c r="W75" s="1233" t="s">
        <v>2455</v>
      </c>
      <c r="X75" s="1233"/>
      <c r="Y75" s="1240"/>
      <c r="Z75" s="1222"/>
      <c r="AA75" s="1229"/>
      <c r="AB75" s="1222"/>
      <c r="AC75" s="1222"/>
      <c r="AD75" s="1222"/>
    </row>
    <row customHeight="1" ht="36">
      <c r="A76" s="1235"/>
      <c r="B76" s="1241">
        <v>59</v>
      </c>
      <c r="C76" s="1233"/>
      <c r="D76" s="1251"/>
      <c r="E76" s="1233"/>
      <c r="F76" s="1233" t="s">
        <v>2435</v>
      </c>
      <c r="G76" s="1233"/>
      <c r="H76" s="1256"/>
      <c r="I76" s="1253" t="str">
        <f>INDEX(TEMPLATE_NUMBER_POINT_FHD,B76,MATCH(TEMPLATE_SPHERE,TEMPLATE_SPHERE_LIST_FOR_NOTE,0))</f>
        <v>8</v>
      </c>
      <c r="J76" s="1253"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253">
        <f>INDEX(TEMPLATE_NOTE_POINT_FHD,B76,MATCH(TEMPLATE_SPHERE,TEMPLATE_SPHERE_LIST_FOR_NOTE,0))</f>
        <v>0</v>
      </c>
      <c r="L76" s="1239" t="str">
        <f>IF(I76=0,"",I76)</f>
        <v>8</v>
      </c>
      <c r="M76" s="1239" t="str">
        <f>IF(J76=0,"",J76)</f>
        <v>Объём сточных вод, принятых от других регулируемых организаций, осуществляющих водоотведение и (или) очистку сточных вод</v>
      </c>
      <c r="N76" s="1239" t="str">
        <f>IF(K76=0,"",K76)</f>
        <v/>
      </c>
      <c r="O76" s="1254"/>
      <c r="P76" s="1254"/>
      <c r="Q76" s="1254"/>
      <c r="R76" s="1254" t="s">
        <v>118</v>
      </c>
      <c r="S76" s="1254"/>
      <c r="T76" s="1233"/>
      <c r="U76" s="1233"/>
      <c r="V76" s="1233"/>
      <c r="W76" s="1233" t="s">
        <v>2456</v>
      </c>
      <c r="X76" s="1233"/>
      <c r="Y76" s="1240"/>
      <c r="Z76" s="1222"/>
      <c r="AA76" s="1229"/>
      <c r="AB76" s="1222"/>
      <c r="AC76" s="1222"/>
      <c r="AD76" s="1222"/>
    </row>
    <row customHeight="1" ht="18">
      <c r="A77" s="1235"/>
      <c r="B77" s="1241">
        <v>60</v>
      </c>
      <c r="C77" s="1233"/>
      <c r="D77" s="1251"/>
      <c r="E77" s="1233"/>
      <c r="F77" s="1233" t="s">
        <v>2437</v>
      </c>
      <c r="G77" s="1233"/>
      <c r="H77" s="1256"/>
      <c r="I77" s="1253" t="str">
        <f>INDEX(TEMPLATE_NUMBER_POINT_FHD,B77,MATCH(TEMPLATE_SPHERE,TEMPLATE_SPHERE_LIST_FOR_NOTE,0))</f>
        <v>9</v>
      </c>
      <c r="J77" s="1253" t="str">
        <f>INDEX(TEMPLATE_DATA_POINT_FHD,B77,MATCH(TEMPLATE_SPHERE,TEMPLATE_SPHERE_LIST_FOR_NOTE,0))</f>
        <v>Объём сточных вод, пропущенных через очистные сооружения</v>
      </c>
      <c r="K77" s="1253">
        <f>INDEX(TEMPLATE_NOTE_POINT_FHD,B77,MATCH(TEMPLATE_SPHERE,TEMPLATE_SPHERE_LIST_FOR_NOTE,0))</f>
        <v>0</v>
      </c>
      <c r="L77" s="1239" t="str">
        <f>IF(I77=0,"",I77)</f>
        <v>9</v>
      </c>
      <c r="M77" s="1239" t="str">
        <f>IF(J77=0,"",J77)</f>
        <v>Объём сточных вод, пропущенных через очистные сооружения</v>
      </c>
      <c r="N77" s="1239" t="str">
        <f>IF(K77=0,"",K77)</f>
        <v/>
      </c>
      <c r="O77" s="1254"/>
      <c r="P77" s="1254"/>
      <c r="Q77" s="1254"/>
      <c r="R77" s="1254" t="s">
        <v>112</v>
      </c>
      <c r="S77" s="1254"/>
      <c r="T77" s="1233"/>
      <c r="U77" s="1233"/>
      <c r="V77" s="1233"/>
      <c r="W77" s="1233" t="s">
        <v>2457</v>
      </c>
      <c r="X77" s="1233"/>
      <c r="Y77" s="1240"/>
      <c r="Z77" s="1222"/>
      <c r="AA77" s="1229"/>
      <c r="AB77" s="1222"/>
      <c r="AC77" s="1222"/>
      <c r="AD77" s="1222"/>
    </row>
    <row customHeight="1" ht="72">
      <c r="A78" s="1235"/>
      <c r="B78" s="1241">
        <v>61</v>
      </c>
      <c r="C78" s="1233" t="s">
        <v>2433</v>
      </c>
      <c r="D78" s="1251"/>
      <c r="E78" s="1233"/>
      <c r="F78" s="1233"/>
      <c r="G78" s="1233"/>
      <c r="H78" s="1256"/>
      <c r="I78" s="1253">
        <f>INDEX(TEMPLATE_NUMBER_POINT_FHD,B78,MATCH(TEMPLATE_SPHERE,TEMPLATE_SPHERE_LIST_FOR_NOTE,0))</f>
        <v>0</v>
      </c>
      <c r="J78" s="1253">
        <f>INDEX(TEMPLATE_DATA_POINT_FHD,B78,MATCH(TEMPLATE_SPHERE,TEMPLATE_SPHERE_LIST_FOR_NOTE,0))</f>
        <v>0</v>
      </c>
      <c r="K78" s="1253">
        <f>INDEX(TEMPLATE_NOTE_POINT_FHD,B78,MATCH(TEMPLATE_SPHERE,TEMPLATE_SPHERE_LIST_FOR_NOTE,0))</f>
        <v>0</v>
      </c>
      <c r="L78" s="1239" t="str">
        <f>IF(I78=0,"",I78)</f>
        <v/>
      </c>
      <c r="M78" s="1239" t="str">
        <f>IF(J78=0,"",J78)</f>
        <v/>
      </c>
      <c r="N78" s="1239" t="str">
        <f>IF(K78=0,"",K78)</f>
        <v/>
      </c>
      <c r="O78" s="1254" t="s">
        <v>92</v>
      </c>
      <c r="P78" s="1254"/>
      <c r="Q78" s="1254"/>
      <c r="R78" s="1254"/>
      <c r="S78" s="1254"/>
      <c r="T78" s="1233" t="s">
        <v>730</v>
      </c>
      <c r="U78" s="1233"/>
      <c r="V78" s="1233"/>
      <c r="W78" s="1233"/>
      <c r="X78" s="1233"/>
      <c r="Y78" s="1240"/>
      <c r="Z78" s="1222" t="s">
        <v>2458</v>
      </c>
      <c r="AA78" s="1229"/>
      <c r="AB78" s="1222"/>
      <c r="AC78" s="1222"/>
      <c r="AD78" s="1222"/>
    </row>
    <row customHeight="1" ht="36">
      <c r="A79" s="1235"/>
      <c r="B79" s="1241">
        <v>62</v>
      </c>
      <c r="C79" s="1233" t="s">
        <v>2435</v>
      </c>
      <c r="D79" s="1251"/>
      <c r="E79" s="1233"/>
      <c r="F79" s="1233"/>
      <c r="G79" s="1233"/>
      <c r="H79" s="1256"/>
      <c r="I79" s="1253">
        <f>INDEX(TEMPLATE_NUMBER_POINT_FHD,B79,MATCH(TEMPLATE_SPHERE,TEMPLATE_SPHERE_LIST_FOR_NOTE,0))</f>
        <v>0</v>
      </c>
      <c r="J79" s="1253">
        <f>INDEX(TEMPLATE_DATA_POINT_FHD,B79,MATCH(TEMPLATE_SPHERE,TEMPLATE_SPHERE_LIST_FOR_NOTE,0))</f>
        <v>0</v>
      </c>
      <c r="K79" s="1253">
        <f>INDEX(TEMPLATE_NOTE_POINT_FHD,B79,MATCH(TEMPLATE_SPHERE,TEMPLATE_SPHERE_LIST_FOR_NOTE,0))</f>
        <v>0</v>
      </c>
      <c r="L79" s="1239" t="str">
        <f>IF(I79=0,"",I79)</f>
        <v/>
      </c>
      <c r="M79" s="1239" t="str">
        <f>IF(J79=0,"",J79)</f>
        <v/>
      </c>
      <c r="N79" s="1239" t="str">
        <f>IF(K79=0,"",K79)</f>
        <v/>
      </c>
      <c r="O79" s="1254" t="s">
        <v>118</v>
      </c>
      <c r="P79" s="1254"/>
      <c r="Q79" s="1254"/>
      <c r="R79" s="1254"/>
      <c r="S79" s="1254"/>
      <c r="T79" s="1233" t="s">
        <v>2459</v>
      </c>
      <c r="U79" s="1233"/>
      <c r="V79" s="1233"/>
      <c r="W79" s="1233"/>
      <c r="X79" s="1233"/>
      <c r="Y79" s="1240"/>
      <c r="Z79" s="1222" t="s">
        <v>2460</v>
      </c>
      <c r="AA79" s="1229"/>
      <c r="AB79" s="1222"/>
      <c r="AC79" s="1222"/>
      <c r="AD79" s="1222"/>
    </row>
    <row customHeight="1" ht="45">
      <c r="A80" s="1235"/>
      <c r="B80" s="1241">
        <v>63</v>
      </c>
      <c r="C80" s="1233" t="s">
        <v>2437</v>
      </c>
      <c r="D80" s="1251"/>
      <c r="E80" s="1233"/>
      <c r="F80" s="1233"/>
      <c r="G80" s="1233"/>
      <c r="H80" s="1256"/>
      <c r="I80" s="1253">
        <f>INDEX(TEMPLATE_NUMBER_POINT_FHD,B80,MATCH(TEMPLATE_SPHERE,TEMPLATE_SPHERE_LIST_FOR_NOTE,0))</f>
        <v>0</v>
      </c>
      <c r="J80" s="1253">
        <f>INDEX(TEMPLATE_DATA_POINT_FHD,B80,MATCH(TEMPLATE_SPHERE,TEMPLATE_SPHERE_LIST_FOR_NOTE,0))</f>
        <v>0</v>
      </c>
      <c r="K80" s="1253">
        <f>INDEX(TEMPLATE_NOTE_POINT_FHD,B80,MATCH(TEMPLATE_SPHERE,TEMPLATE_SPHERE_LIST_FOR_NOTE,0))</f>
        <v>0</v>
      </c>
      <c r="L80" s="1239" t="str">
        <f>IF(I80=0,"",I80)</f>
        <v/>
      </c>
      <c r="M80" s="1239" t="str">
        <f>IF(J80=0,"",J80)</f>
        <v/>
      </c>
      <c r="N80" s="1239" t="str">
        <f>IF(K80=0,"",K80)</f>
        <v/>
      </c>
      <c r="O80" s="1254" t="s">
        <v>112</v>
      </c>
      <c r="P80" s="1254"/>
      <c r="Q80" s="1254"/>
      <c r="R80" s="1254"/>
      <c r="S80" s="1254"/>
      <c r="T80" s="1233" t="s">
        <v>2461</v>
      </c>
      <c r="U80" s="1233"/>
      <c r="V80" s="1233"/>
      <c r="W80" s="1233"/>
      <c r="X80" s="1233"/>
      <c r="Y80" s="1240"/>
      <c r="Z80" s="1222" t="s">
        <v>2462</v>
      </c>
      <c r="AA80" s="1229"/>
      <c r="AB80" s="1222"/>
      <c r="AC80" s="1222"/>
      <c r="AD80" s="1222"/>
    </row>
    <row customHeight="1" ht="36">
      <c r="A81" s="1235"/>
      <c r="B81" s="1241">
        <v>64</v>
      </c>
      <c r="C81" s="1233" t="s">
        <v>2439</v>
      </c>
      <c r="D81" s="1251"/>
      <c r="E81" s="1233"/>
      <c r="F81" s="1233"/>
      <c r="G81" s="1233"/>
      <c r="H81" s="1256"/>
      <c r="I81" s="1253">
        <f>INDEX(TEMPLATE_NUMBER_POINT_FHD,B81,MATCH(TEMPLATE_SPHERE,TEMPLATE_SPHERE_LIST_FOR_NOTE,0))</f>
        <v>0</v>
      </c>
      <c r="J81" s="1253">
        <f>INDEX(TEMPLATE_DATA_POINT_FHD,B81,MATCH(TEMPLATE_SPHERE,TEMPLATE_SPHERE_LIST_FOR_NOTE,0))</f>
        <v>0</v>
      </c>
      <c r="K81" s="1253">
        <f>INDEX(TEMPLATE_NOTE_POINT_FHD,B81,MATCH(TEMPLATE_SPHERE,TEMPLATE_SPHERE_LIST_FOR_NOTE,0))</f>
        <v>0</v>
      </c>
      <c r="L81" s="1239" t="str">
        <f>IF(I81=0,"",I81)</f>
        <v/>
      </c>
      <c r="M81" s="1239" t="str">
        <f>IF(J81=0,"",J81)</f>
        <v/>
      </c>
      <c r="N81" s="1239" t="str">
        <f>IF(K81=0,"",K81)</f>
        <v/>
      </c>
      <c r="O81" s="1254" t="s">
        <v>2348</v>
      </c>
      <c r="P81" s="1254"/>
      <c r="Q81" s="1254"/>
      <c r="R81" s="1254"/>
      <c r="S81" s="1254"/>
      <c r="T81" s="1233" t="s">
        <v>2463</v>
      </c>
      <c r="U81" s="1233"/>
      <c r="V81" s="1233"/>
      <c r="W81" s="1233"/>
      <c r="X81" s="1233"/>
      <c r="Y81" s="1240"/>
      <c r="Z81" s="1222" t="s">
        <v>2464</v>
      </c>
      <c r="AA81" s="1229"/>
      <c r="AB81" s="1222"/>
      <c r="AC81" s="1222"/>
      <c r="AD81" s="1222"/>
    </row>
    <row customHeight="1" ht="90">
      <c r="A82" s="1235"/>
      <c r="B82" s="1241">
        <v>65</v>
      </c>
      <c r="C82" s="1233" t="s">
        <v>2448</v>
      </c>
      <c r="D82" s="1251"/>
      <c r="E82" s="1233"/>
      <c r="F82" s="1233"/>
      <c r="G82" s="1233"/>
      <c r="H82" s="1256"/>
      <c r="I82" s="1253">
        <f>INDEX(TEMPLATE_NUMBER_POINT_FHD,B82,MATCH(TEMPLATE_SPHERE,TEMPLATE_SPHERE_LIST_FOR_NOTE,0))</f>
        <v>0</v>
      </c>
      <c r="J82" s="1253">
        <f>INDEX(TEMPLATE_DATA_POINT_FHD,B82,MATCH(TEMPLATE_SPHERE,TEMPLATE_SPHERE_LIST_FOR_NOTE,0))</f>
        <v>0</v>
      </c>
      <c r="K82" s="1253">
        <f>INDEX(TEMPLATE_NOTE_POINT_FHD,B82,MATCH(TEMPLATE_SPHERE,TEMPLATE_SPHERE_LIST_FOR_NOTE,0))</f>
        <v>0</v>
      </c>
      <c r="L82" s="1239" t="str">
        <f>IF(I82=0,"",I82)</f>
        <v/>
      </c>
      <c r="M82" s="1239" t="str">
        <f>IF(J82=0,"",J82)</f>
        <v/>
      </c>
      <c r="N82" s="1239" t="str">
        <f>IF(K82=0,"",K82)</f>
        <v/>
      </c>
      <c r="O82" s="1254" t="s">
        <v>115</v>
      </c>
      <c r="P82" s="1254"/>
      <c r="Q82" s="1254"/>
      <c r="R82" s="1254"/>
      <c r="S82" s="1254"/>
      <c r="T82" s="1233" t="s">
        <v>2465</v>
      </c>
      <c r="U82" s="1233"/>
      <c r="V82" s="1233"/>
      <c r="W82" s="1233"/>
      <c r="X82" s="1233"/>
      <c r="Y82" s="1240"/>
      <c r="Z82" s="1222" t="s">
        <v>2466</v>
      </c>
      <c r="AA82" s="1229"/>
      <c r="AB82" s="1222"/>
      <c r="AC82" s="1222"/>
      <c r="AD82" s="1222"/>
    </row>
    <row customHeight="1" ht="9">
      <c r="A83" s="1235"/>
      <c r="B83" s="1241">
        <v>66</v>
      </c>
      <c r="C83" s="1233"/>
      <c r="D83" s="1251"/>
      <c r="E83" s="1233"/>
      <c r="F83" s="1233"/>
      <c r="G83" s="1233"/>
      <c r="H83" s="1256"/>
      <c r="I83" s="1253">
        <f>INDEX(TEMPLATE_NUMBER_POINT_FHD,B83,MATCH(TEMPLATE_SPHERE,TEMPLATE_SPHERE_LIST_FOR_NOTE,0))</f>
        <v>0</v>
      </c>
      <c r="J83" s="1253">
        <f>INDEX(TEMPLATE_DATA_POINT_FHD,B83,MATCH(TEMPLATE_SPHERE,TEMPLATE_SPHERE_LIST_FOR_NOTE,0))</f>
        <v>0</v>
      </c>
      <c r="K83" s="1253">
        <f>INDEX(TEMPLATE_NOTE_POINT_FHD,B83,MATCH(TEMPLATE_SPHERE,TEMPLATE_SPHERE_LIST_FOR_NOTE,0))</f>
        <v>0</v>
      </c>
      <c r="L83" s="1239" t="str">
        <f>IF(I83=0,"",I83)</f>
        <v/>
      </c>
      <c r="M83" s="1239" t="str">
        <f>IF(J83=0,"",J83)</f>
        <v/>
      </c>
      <c r="N83" s="1239" t="str">
        <f>IF(K83=0,"",K83)</f>
        <v/>
      </c>
      <c r="O83" s="1254" t="s">
        <v>2357</v>
      </c>
      <c r="P83" s="1254"/>
      <c r="Q83" s="1254"/>
      <c r="R83" s="1254"/>
      <c r="S83" s="1254"/>
      <c r="T83" s="1233" t="s">
        <v>2467</v>
      </c>
      <c r="U83" s="1233"/>
      <c r="V83" s="1233"/>
      <c r="W83" s="1233"/>
      <c r="X83" s="1233"/>
      <c r="Y83" s="1240"/>
      <c r="Z83" s="1222"/>
      <c r="AA83" s="1229"/>
      <c r="AB83" s="1222"/>
      <c r="AC83" s="1222"/>
      <c r="AD83" s="1222"/>
    </row>
    <row customHeight="1" ht="54">
      <c r="A84" s="1235"/>
      <c r="B84" s="1241">
        <v>67</v>
      </c>
      <c r="C84" s="1233"/>
      <c r="D84" s="1251"/>
      <c r="E84" s="1233"/>
      <c r="F84" s="1233"/>
      <c r="G84" s="1233"/>
      <c r="H84" s="1256"/>
      <c r="I84" s="1253">
        <f>INDEX(TEMPLATE_NUMBER_POINT_FHD,B84,MATCH(TEMPLATE_SPHERE,TEMPLATE_SPHERE_LIST_FOR_NOTE,0))</f>
        <v>0</v>
      </c>
      <c r="J84" s="1253">
        <f>INDEX(TEMPLATE_DATA_POINT_FHD,B84,MATCH(TEMPLATE_SPHERE,TEMPLATE_SPHERE_LIST_FOR_NOTE,0))</f>
        <v>0</v>
      </c>
      <c r="K84" s="1253">
        <f>INDEX(TEMPLATE_NOTE_POINT_FHD,B84,MATCH(TEMPLATE_SPHERE,TEMPLATE_SPHERE_LIST_FOR_NOTE,0))</f>
        <v>0</v>
      </c>
      <c r="L84" s="1239" t="str">
        <f>IF(I84=0,"",I84)</f>
        <v/>
      </c>
      <c r="M84" s="1239" t="str">
        <f>IF(J84=0,"",J84)</f>
        <v/>
      </c>
      <c r="N84" s="1239" t="str">
        <f>IF(K84=0,"",K84)</f>
        <v/>
      </c>
      <c r="O84" s="1254" t="s">
        <v>2468</v>
      </c>
      <c r="P84" s="1254"/>
      <c r="Q84" s="1254"/>
      <c r="R84" s="1254"/>
      <c r="S84" s="1254"/>
      <c r="T84" s="1233" t="s">
        <v>2469</v>
      </c>
      <c r="U84" s="1233"/>
      <c r="V84" s="1233"/>
      <c r="W84" s="1233"/>
      <c r="X84" s="1233"/>
      <c r="Y84" s="1240"/>
      <c r="Z84" s="1222"/>
      <c r="AA84" s="1229"/>
      <c r="AB84" s="1222"/>
      <c r="AC84" s="1222"/>
      <c r="AD84" s="1222"/>
    </row>
    <row customHeight="1" ht="9">
      <c r="A85" s="1235"/>
      <c r="B85" s="1241">
        <v>68</v>
      </c>
      <c r="C85" s="1233"/>
      <c r="D85" s="1251"/>
      <c r="E85" s="1233"/>
      <c r="F85" s="1233"/>
      <c r="G85" s="1233"/>
      <c r="H85" s="1256"/>
      <c r="I85" s="1253">
        <f>INDEX(TEMPLATE_NUMBER_POINT_FHD,B85,MATCH(TEMPLATE_SPHERE,TEMPLATE_SPHERE_LIST_FOR_NOTE,0))</f>
        <v>0</v>
      </c>
      <c r="J85" s="1253">
        <f>INDEX(TEMPLATE_DATA_POINT_FHD,B85,MATCH(TEMPLATE_SPHERE,TEMPLATE_SPHERE_LIST_FOR_NOTE,0))</f>
        <v>0</v>
      </c>
      <c r="K85" s="1253">
        <f>INDEX(TEMPLATE_NOTE_POINT_FHD,B85,MATCH(TEMPLATE_SPHERE,TEMPLATE_SPHERE_LIST_FOR_NOTE,0))</f>
        <v>0</v>
      </c>
      <c r="L85" s="1239" t="str">
        <f>IF(I85=0,"",I85)</f>
        <v/>
      </c>
      <c r="M85" s="1239" t="str">
        <f>IF(J85=0,"",J85)</f>
        <v/>
      </c>
      <c r="N85" s="1239" t="str">
        <f>IF(K85=0,"",K85)</f>
        <v/>
      </c>
      <c r="O85" s="1254" t="s">
        <v>2361</v>
      </c>
      <c r="P85" s="1254"/>
      <c r="Q85" s="1254"/>
      <c r="R85" s="1254"/>
      <c r="S85" s="1254"/>
      <c r="T85" s="1233" t="s">
        <v>2470</v>
      </c>
      <c r="U85" s="1233"/>
      <c r="V85" s="1233"/>
      <c r="W85" s="1233"/>
      <c r="X85" s="1233"/>
      <c r="Y85" s="1240"/>
      <c r="Z85" s="1222"/>
      <c r="AA85" s="1229"/>
      <c r="AB85" s="1222"/>
      <c r="AC85" s="1222"/>
      <c r="AD85" s="1222"/>
    </row>
    <row customHeight="1" ht="27">
      <c r="A86" s="1235"/>
      <c r="B86" s="1241">
        <v>69</v>
      </c>
      <c r="C86" s="1233"/>
      <c r="D86" s="1251"/>
      <c r="E86" s="1233"/>
      <c r="F86" s="1233"/>
      <c r="G86" s="1233"/>
      <c r="H86" s="1256"/>
      <c r="I86" s="1253">
        <f>INDEX(TEMPLATE_NUMBER_POINT_FHD,B86,MATCH(TEMPLATE_SPHERE,TEMPLATE_SPHERE_LIST_FOR_NOTE,0))</f>
        <v>0</v>
      </c>
      <c r="J86" s="1253">
        <f>INDEX(TEMPLATE_DATA_POINT_FHD,B86,MATCH(TEMPLATE_SPHERE,TEMPLATE_SPHERE_LIST_FOR_NOTE,0))</f>
        <v>0</v>
      </c>
      <c r="K86" s="1253">
        <f>INDEX(TEMPLATE_NOTE_POINT_FHD,B86,MATCH(TEMPLATE_SPHERE,TEMPLATE_SPHERE_LIST_FOR_NOTE,0))</f>
        <v>0</v>
      </c>
      <c r="L86" s="1239" t="str">
        <f>IF(I86=0,"",I86)</f>
        <v/>
      </c>
      <c r="M86" s="1239" t="str">
        <f>IF(J86=0,"",J86)</f>
        <v/>
      </c>
      <c r="N86" s="1239" t="str">
        <f>IF(K86=0,"",K86)</f>
        <v/>
      </c>
      <c r="O86" s="1254" t="s">
        <v>2471</v>
      </c>
      <c r="P86" s="1254"/>
      <c r="Q86" s="1254"/>
      <c r="R86" s="1254"/>
      <c r="S86" s="1254"/>
      <c r="T86" s="1233" t="s">
        <v>2472</v>
      </c>
      <c r="U86" s="1233"/>
      <c r="V86" s="1233"/>
      <c r="W86" s="1233"/>
      <c r="X86" s="1233"/>
      <c r="Y86" s="1240"/>
      <c r="Z86" s="1222"/>
      <c r="AA86" s="1229"/>
      <c r="AB86" s="1222"/>
      <c r="AC86" s="1222"/>
      <c r="AD86" s="1222"/>
    </row>
    <row customHeight="1" ht="36">
      <c r="A87" s="1235"/>
      <c r="B87" s="1241">
        <v>70</v>
      </c>
      <c r="C87" s="1233" t="s">
        <v>2473</v>
      </c>
      <c r="D87" s="1251"/>
      <c r="E87" s="1233"/>
      <c r="F87" s="1233"/>
      <c r="G87" s="1233"/>
      <c r="H87" s="1256"/>
      <c r="I87" s="1253">
        <f>INDEX(TEMPLATE_NUMBER_POINT_FHD,B87,MATCH(TEMPLATE_SPHERE,TEMPLATE_SPHERE_LIST_FOR_NOTE,0))</f>
        <v>0</v>
      </c>
      <c r="J87" s="1253">
        <f>INDEX(TEMPLATE_DATA_POINT_FHD,B87,MATCH(TEMPLATE_SPHERE,TEMPLATE_SPHERE_LIST_FOR_NOTE,0))</f>
        <v>0</v>
      </c>
      <c r="K87" s="1253">
        <f>INDEX(TEMPLATE_NOTE_POINT_FHD,B87,MATCH(TEMPLATE_SPHERE,TEMPLATE_SPHERE_LIST_FOR_NOTE,0))</f>
        <v>0</v>
      </c>
      <c r="L87" s="1239" t="str">
        <f>IF(I87=0,"",I87)</f>
        <v/>
      </c>
      <c r="M87" s="1239" t="str">
        <f>IF(J87=0,"",J87)</f>
        <v/>
      </c>
      <c r="N87" s="1239" t="str">
        <f>IF(K87=0,"",K87)</f>
        <v/>
      </c>
      <c r="O87" s="1254" t="s">
        <v>128</v>
      </c>
      <c r="P87" s="1254"/>
      <c r="Q87" s="1254"/>
      <c r="R87" s="1254"/>
      <c r="S87" s="1254"/>
      <c r="T87" s="1233" t="s">
        <v>2474</v>
      </c>
      <c r="U87" s="1233"/>
      <c r="V87" s="1233"/>
      <c r="W87" s="1233"/>
      <c r="X87" s="1233"/>
      <c r="Y87" s="1240"/>
      <c r="Z87" s="1222"/>
      <c r="AA87" s="1229"/>
      <c r="AB87" s="1222"/>
      <c r="AC87" s="1222"/>
      <c r="AD87" s="1222"/>
    </row>
    <row customHeight="1" ht="18">
      <c r="A88" s="1235"/>
      <c r="B88" s="1241">
        <v>71</v>
      </c>
      <c r="C88" s="1233" t="s">
        <v>2475</v>
      </c>
      <c r="D88" s="1251"/>
      <c r="E88" s="1233"/>
      <c r="F88" s="1233"/>
      <c r="G88" s="1233"/>
      <c r="H88" s="1256"/>
      <c r="I88" s="1253">
        <f>INDEX(TEMPLATE_NUMBER_POINT_FHD,B88,MATCH(TEMPLATE_SPHERE,TEMPLATE_SPHERE_LIST_FOR_NOTE,0))</f>
        <v>0</v>
      </c>
      <c r="J88" s="1253">
        <f>INDEX(TEMPLATE_DATA_POINT_FHD,B88,MATCH(TEMPLATE_SPHERE,TEMPLATE_SPHERE_LIST_FOR_NOTE,0))</f>
        <v>0</v>
      </c>
      <c r="K88" s="1253">
        <f>INDEX(TEMPLATE_NOTE_POINT_FHD,B88,MATCH(TEMPLATE_SPHERE,TEMPLATE_SPHERE_LIST_FOR_NOTE,0))</f>
        <v>0</v>
      </c>
      <c r="L88" s="1239" t="str">
        <f>IF(I88=0,"",I88)</f>
        <v/>
      </c>
      <c r="M88" s="1239" t="str">
        <f>IF(J88=0,"",J88)</f>
        <v/>
      </c>
      <c r="N88" s="1239" t="str">
        <f>IF(K88=0,"",K88)</f>
        <v/>
      </c>
      <c r="O88" s="1254" t="s">
        <v>132</v>
      </c>
      <c r="P88" s="1254"/>
      <c r="Q88" s="1254"/>
      <c r="R88" s="1254"/>
      <c r="S88" s="1254"/>
      <c r="T88" s="1233" t="s">
        <v>762</v>
      </c>
      <c r="U88" s="1233"/>
      <c r="V88" s="1233"/>
      <c r="W88" s="1233"/>
      <c r="X88" s="1233"/>
      <c r="Y88" s="1240"/>
      <c r="Z88" s="1222"/>
      <c r="AA88" s="1229"/>
      <c r="AB88" s="1222"/>
      <c r="AC88" s="1222"/>
      <c r="AD88" s="1222"/>
    </row>
    <row customHeight="1" ht="18">
      <c r="A89" s="1235"/>
      <c r="B89" s="1241">
        <v>72</v>
      </c>
      <c r="C89" s="1233" t="s">
        <v>2476</v>
      </c>
      <c r="D89" s="1251" t="s">
        <v>2473</v>
      </c>
      <c r="E89" s="1233" t="s">
        <v>2473</v>
      </c>
      <c r="F89" s="1233" t="s">
        <v>2439</v>
      </c>
      <c r="G89" s="1233"/>
      <c r="H89" s="1256"/>
      <c r="I89" s="1253" t="str">
        <f>INDEX(TEMPLATE_NUMBER_POINT_FHD,B89,MATCH(TEMPLATE_SPHERE,TEMPLATE_SPHERE_LIST_FOR_NOTE,0))</f>
        <v>10</v>
      </c>
      <c r="J89" s="1253" t="str">
        <f>INDEX(TEMPLATE_DATA_POINT_FHD,B89,MATCH(TEMPLATE_SPHERE,TEMPLATE_SPHERE_LIST_FOR_NOTE,0))</f>
        <v>Среднесписочная численность основного производственного персонала</v>
      </c>
      <c r="K89" s="1253">
        <f>INDEX(TEMPLATE_NOTE_POINT_FHD,B89,MATCH(TEMPLATE_SPHERE,TEMPLATE_SPHERE_LIST_FOR_NOTE,0))</f>
        <v>0</v>
      </c>
      <c r="L89" s="1239" t="str">
        <f>IF(I89=0,"",I89)</f>
        <v>10</v>
      </c>
      <c r="M89" s="1239" t="str">
        <f>IF(J89=0,"",J89)</f>
        <v>Среднесписочная численность основного производственного персонала</v>
      </c>
      <c r="N89" s="1239" t="str">
        <f>IF(K89=0,"",K89)</f>
        <v/>
      </c>
      <c r="O89" s="1254" t="s">
        <v>119</v>
      </c>
      <c r="P89" s="1254" t="s">
        <v>132</v>
      </c>
      <c r="Q89" s="1254" t="s">
        <v>132</v>
      </c>
      <c r="R89" s="1254" t="s">
        <v>115</v>
      </c>
      <c r="S89" s="1254"/>
      <c r="T89" s="1233" t="s">
        <v>770</v>
      </c>
      <c r="U89" s="1233" t="s">
        <v>770</v>
      </c>
      <c r="V89" s="1233" t="s">
        <v>770</v>
      </c>
      <c r="W89" s="1233" t="s">
        <v>770</v>
      </c>
      <c r="X89" s="1233"/>
      <c r="Y89" s="1240"/>
      <c r="Z89" s="1222"/>
      <c r="AA89" s="1229"/>
      <c r="AB89" s="1222"/>
      <c r="AC89" s="1222"/>
      <c r="AD89" s="1222"/>
    </row>
    <row customHeight="1" ht="27">
      <c r="A90" s="1235"/>
      <c r="B90" s="1241">
        <v>73</v>
      </c>
      <c r="C90" s="1233" t="s">
        <v>2477</v>
      </c>
      <c r="D90" s="1251"/>
      <c r="E90" s="1233"/>
      <c r="F90" s="1233"/>
      <c r="G90" s="1233"/>
      <c r="H90" s="1256"/>
      <c r="I90" s="1253">
        <f>INDEX(TEMPLATE_NUMBER_POINT_FHD,B90,MATCH(TEMPLATE_SPHERE,TEMPLATE_SPHERE_LIST_FOR_NOTE,0))</f>
        <v>0</v>
      </c>
      <c r="J90" s="1253">
        <f>INDEX(TEMPLATE_DATA_POINT_FHD,B90,MATCH(TEMPLATE_SPHERE,TEMPLATE_SPHERE_LIST_FOR_NOTE,0))</f>
        <v>0</v>
      </c>
      <c r="K90" s="1253">
        <f>INDEX(TEMPLATE_NOTE_POINT_FHD,B90,MATCH(TEMPLATE_SPHERE,TEMPLATE_SPHERE_LIST_FOR_NOTE,0))</f>
        <v>0</v>
      </c>
      <c r="L90" s="1239" t="str">
        <f>IF(I90=0,"",I90)</f>
        <v/>
      </c>
      <c r="M90" s="1239" t="str">
        <f>IF(J90=0,"",J90)</f>
        <v/>
      </c>
      <c r="N90" s="1239" t="str">
        <f>IF(K90=0,"",K90)</f>
        <v/>
      </c>
      <c r="O90" s="1254" t="s">
        <v>122</v>
      </c>
      <c r="P90" s="1254"/>
      <c r="Q90" s="1254"/>
      <c r="R90" s="1254"/>
      <c r="S90" s="1254"/>
      <c r="T90" s="1233" t="s">
        <v>772</v>
      </c>
      <c r="U90" s="1233"/>
      <c r="V90" s="1233"/>
      <c r="W90" s="1233"/>
      <c r="X90" s="1233"/>
      <c r="Y90" s="1240"/>
      <c r="Z90" s="1222"/>
      <c r="AA90" s="1229"/>
      <c r="AB90" s="1222"/>
      <c r="AC90" s="1222"/>
      <c r="AD90" s="1222"/>
    </row>
    <row customHeight="1" ht="18">
      <c r="A91" s="1235"/>
      <c r="B91" s="1241">
        <v>74</v>
      </c>
      <c r="C91" s="1233"/>
      <c r="D91" s="1251" t="s">
        <v>2475</v>
      </c>
      <c r="E91" s="1233" t="s">
        <v>2475</v>
      </c>
      <c r="F91" s="1233"/>
      <c r="G91" s="1233"/>
      <c r="H91" s="1256"/>
      <c r="I91" s="1253">
        <f>INDEX(TEMPLATE_NUMBER_POINT_FHD,B91,MATCH(TEMPLATE_SPHERE,TEMPLATE_SPHERE_LIST_FOR_NOTE,0))</f>
        <v>0</v>
      </c>
      <c r="J91" s="1253">
        <f>INDEX(TEMPLATE_DATA_POINT_FHD,B91,MATCH(TEMPLATE_SPHERE,TEMPLATE_SPHERE_LIST_FOR_NOTE,0))</f>
        <v>0</v>
      </c>
      <c r="K91" s="1253">
        <f>INDEX(TEMPLATE_NOTE_POINT_FHD,B91,MATCH(TEMPLATE_SPHERE,TEMPLATE_SPHERE_LIST_FOR_NOTE,0))</f>
        <v>0</v>
      </c>
      <c r="L91" s="1239" t="str">
        <f>IF(I91=0,"",I91)</f>
        <v/>
      </c>
      <c r="M91" s="1239" t="str">
        <f>IF(J91=0,"",J91)</f>
        <v/>
      </c>
      <c r="N91" s="1239" t="str">
        <f>IF(K91=0,"",K91)</f>
        <v/>
      </c>
      <c r="O91" s="1254"/>
      <c r="P91" s="1254" t="s">
        <v>119</v>
      </c>
      <c r="Q91" s="1254" t="s">
        <v>119</v>
      </c>
      <c r="R91" s="1254"/>
      <c r="S91" s="1254"/>
      <c r="T91" s="1233"/>
      <c r="U91" s="1233" t="s">
        <v>2478</v>
      </c>
      <c r="V91" s="1233" t="s">
        <v>2478</v>
      </c>
      <c r="W91" s="1233"/>
      <c r="X91" s="1233"/>
      <c r="Y91" s="1240"/>
      <c r="Z91" s="1222"/>
      <c r="AA91" s="1229"/>
      <c r="AB91" s="1222"/>
      <c r="AC91" s="1222"/>
      <c r="AD91" s="1222"/>
    </row>
    <row customHeight="1" ht="27">
      <c r="A92" s="1235"/>
      <c r="B92" s="1241">
        <v>75</v>
      </c>
      <c r="C92" s="1233"/>
      <c r="D92" s="1251" t="s">
        <v>2476</v>
      </c>
      <c r="E92" s="1233"/>
      <c r="F92" s="1233"/>
      <c r="G92" s="1233"/>
      <c r="H92" s="1256"/>
      <c r="I92" s="1253">
        <f>INDEX(TEMPLATE_NUMBER_POINT_FHD,B92,MATCH(TEMPLATE_SPHERE,TEMPLATE_SPHERE_LIST_FOR_NOTE,0))</f>
        <v>0</v>
      </c>
      <c r="J92" s="1253">
        <f>INDEX(TEMPLATE_DATA_POINT_FHD,B92,MATCH(TEMPLATE_SPHERE,TEMPLATE_SPHERE_LIST_FOR_NOTE,0))</f>
        <v>0</v>
      </c>
      <c r="K92" s="1253">
        <f>INDEX(TEMPLATE_NOTE_POINT_FHD,B92,MATCH(TEMPLATE_SPHERE,TEMPLATE_SPHERE_LIST_FOR_NOTE,0))</f>
        <v>0</v>
      </c>
      <c r="L92" s="1239" t="str">
        <f>IF(I92=0,"",I92)</f>
        <v/>
      </c>
      <c r="M92" s="1239" t="str">
        <f>IF(J92=0,"",J92)</f>
        <v/>
      </c>
      <c r="N92" s="1239" t="str">
        <f>IF(K92=0,"",K92)</f>
        <v/>
      </c>
      <c r="O92" s="1254"/>
      <c r="P92" s="1254" t="s">
        <v>122</v>
      </c>
      <c r="Q92" s="1254"/>
      <c r="R92" s="1254"/>
      <c r="S92" s="1254"/>
      <c r="T92" s="1233"/>
      <c r="U92" s="1233" t="s">
        <v>2479</v>
      </c>
      <c r="V92" s="1233"/>
      <c r="W92" s="1233"/>
      <c r="X92" s="1233"/>
      <c r="Y92" s="1240"/>
      <c r="Z92" s="1222"/>
      <c r="AA92" s="1229" t="s">
        <v>2480</v>
      </c>
      <c r="AB92" s="1222"/>
      <c r="AC92" s="1222"/>
      <c r="AD92" s="1222"/>
    </row>
    <row customHeight="1" ht="27">
      <c r="A93" s="1235"/>
      <c r="B93" s="1241">
        <v>76</v>
      </c>
      <c r="C93" s="1233"/>
      <c r="D93" s="1251"/>
      <c r="E93" s="1233"/>
      <c r="F93" s="1233"/>
      <c r="G93" s="1233"/>
      <c r="H93" s="1256"/>
      <c r="I93" s="1253">
        <f>INDEX(TEMPLATE_NUMBER_POINT_FHD,B93,MATCH(TEMPLATE_SPHERE,TEMPLATE_SPHERE_LIST_FOR_NOTE,0))</f>
        <v>0</v>
      </c>
      <c r="J93" s="1253">
        <f>INDEX(TEMPLATE_DATA_POINT_FHD,B93,MATCH(TEMPLATE_SPHERE,TEMPLATE_SPHERE_LIST_FOR_NOTE,0))</f>
        <v>0</v>
      </c>
      <c r="K93" s="1253">
        <f>INDEX(TEMPLATE_NOTE_POINT_FHD,B93,MATCH(TEMPLATE_SPHERE,TEMPLATE_SPHERE_LIST_FOR_NOTE,0))</f>
        <v>0</v>
      </c>
      <c r="L93" s="1239" t="str">
        <f>IF(I93=0,"",I93)</f>
        <v/>
      </c>
      <c r="M93" s="1239" t="str">
        <f>IF(J93=0,"",J93)</f>
        <v/>
      </c>
      <c r="N93" s="1239" t="str">
        <f>IF(K93=0,"",K93)</f>
        <v/>
      </c>
      <c r="O93" s="1254"/>
      <c r="P93" s="1254" t="s">
        <v>2388</v>
      </c>
      <c r="Q93" s="1254"/>
      <c r="R93" s="1254"/>
      <c r="S93" s="1254"/>
      <c r="T93" s="1233"/>
      <c r="U93" s="1233" t="s">
        <v>2481</v>
      </c>
      <c r="V93" s="1233"/>
      <c r="W93" s="1233"/>
      <c r="X93" s="1233"/>
      <c r="Y93" s="1240"/>
      <c r="Z93" s="1222"/>
      <c r="AA93" s="1229" t="s">
        <v>2482</v>
      </c>
      <c r="AB93" s="1222"/>
      <c r="AC93" s="1222"/>
      <c r="AD93" s="1222"/>
    </row>
    <row customHeight="1" ht="45">
      <c r="A94" s="1235"/>
      <c r="B94" s="1241">
        <v>77</v>
      </c>
      <c r="C94" s="1233"/>
      <c r="D94" s="1251" t="s">
        <v>2477</v>
      </c>
      <c r="E94" s="1233"/>
      <c r="F94" s="1233"/>
      <c r="G94" s="1233"/>
      <c r="H94" s="1256"/>
      <c r="I94" s="1253">
        <f>INDEX(TEMPLATE_NUMBER_POINT_FHD,B94,MATCH(TEMPLATE_SPHERE,TEMPLATE_SPHERE_LIST_FOR_NOTE,0))</f>
        <v>0</v>
      </c>
      <c r="J94" s="1253">
        <f>INDEX(TEMPLATE_DATA_POINT_FHD,B94,MATCH(TEMPLATE_SPHERE,TEMPLATE_SPHERE_LIST_FOR_NOTE,0))</f>
        <v>0</v>
      </c>
      <c r="K94" s="1253">
        <f>INDEX(TEMPLATE_NOTE_POINT_FHD,B94,MATCH(TEMPLATE_SPHERE,TEMPLATE_SPHERE_LIST_FOR_NOTE,0))</f>
        <v>0</v>
      </c>
      <c r="L94" s="1239" t="str">
        <f>IF(I94=0,"",I94)</f>
        <v/>
      </c>
      <c r="M94" s="1239" t="str">
        <f>IF(J94=0,"",J94)</f>
        <v/>
      </c>
      <c r="N94" s="1239" t="str">
        <f>IF(K94=0,"",K94)</f>
        <v/>
      </c>
      <c r="O94" s="1254"/>
      <c r="P94" s="1254" t="s">
        <v>125</v>
      </c>
      <c r="Q94" s="1254"/>
      <c r="R94" s="1254"/>
      <c r="S94" s="1254"/>
      <c r="T94" s="1233"/>
      <c r="U94" s="1233" t="s">
        <v>2483</v>
      </c>
      <c r="V94" s="1233"/>
      <c r="W94" s="1233"/>
      <c r="X94" s="1233"/>
      <c r="Y94" s="1240"/>
      <c r="Z94" s="1222"/>
      <c r="AA94" s="1229" t="s">
        <v>2484</v>
      </c>
      <c r="AB94" s="1222"/>
      <c r="AC94" s="1222"/>
      <c r="AD94" s="1222"/>
    </row>
    <row customHeight="1" ht="99">
      <c r="A95" s="1235"/>
      <c r="B95" s="1241">
        <v>78</v>
      </c>
      <c r="C95" s="1233" t="s">
        <v>2485</v>
      </c>
      <c r="D95" s="1251"/>
      <c r="E95" s="1233"/>
      <c r="F95" s="1233"/>
      <c r="G95" s="1233"/>
      <c r="H95" s="1256"/>
      <c r="I95" s="1253">
        <f>INDEX(TEMPLATE_NUMBER_POINT_FHD,B95,MATCH(TEMPLATE_SPHERE,TEMPLATE_SPHERE_LIST_FOR_NOTE,0))</f>
        <v>0</v>
      </c>
      <c r="J95" s="1253">
        <f>INDEX(TEMPLATE_DATA_POINT_FHD,B95,MATCH(TEMPLATE_SPHERE,TEMPLATE_SPHERE_LIST_FOR_NOTE,0))</f>
        <v>0</v>
      </c>
      <c r="K95" s="1253">
        <f>INDEX(TEMPLATE_NOTE_POINT_FHD,B95,MATCH(TEMPLATE_SPHERE,TEMPLATE_SPHERE_LIST_FOR_NOTE,0))</f>
        <v>0</v>
      </c>
      <c r="L95" s="1239" t="str">
        <f>IF(I95=0,"",I95)</f>
        <v/>
      </c>
      <c r="M95" s="1239" t="str">
        <f>IF(J95=0,"",J95)</f>
        <v/>
      </c>
      <c r="N95" s="1239" t="str">
        <f>IF(K95=0,"",K95)</f>
        <v/>
      </c>
      <c r="O95" s="1254" t="s">
        <v>125</v>
      </c>
      <c r="P95" s="1254"/>
      <c r="Q95" s="1254"/>
      <c r="R95" s="1254"/>
      <c r="S95" s="1254"/>
      <c r="T95" s="1233" t="s">
        <v>2486</v>
      </c>
      <c r="U95" s="1233"/>
      <c r="V95" s="1233"/>
      <c r="W95" s="1233"/>
      <c r="X95" s="1233"/>
      <c r="Y95" s="1240"/>
      <c r="Z95" s="1222"/>
      <c r="AA95" s="1229"/>
      <c r="AB95" s="1222"/>
      <c r="AC95" s="1222"/>
      <c r="AD95" s="1222"/>
    </row>
    <row customHeight="1" ht="99">
      <c r="A96" s="1235"/>
      <c r="B96" s="1241">
        <v>79</v>
      </c>
      <c r="C96" s="1233" t="s">
        <v>1479</v>
      </c>
      <c r="D96" s="1251"/>
      <c r="E96" s="1233"/>
      <c r="F96" s="1233"/>
      <c r="G96" s="1233"/>
      <c r="H96" s="1256"/>
      <c r="I96" s="1253">
        <f>INDEX(TEMPLATE_NUMBER_POINT_FHD,B96,MATCH(TEMPLATE_SPHERE,TEMPLATE_SPHERE_LIST_FOR_NOTE,0))</f>
        <v>0</v>
      </c>
      <c r="J96" s="1253">
        <f>INDEX(TEMPLATE_DATA_POINT_FHD,B96,MATCH(TEMPLATE_SPHERE,TEMPLATE_SPHERE_LIST_FOR_NOTE,0))</f>
        <v>0</v>
      </c>
      <c r="K96" s="1253">
        <f>INDEX(TEMPLATE_NOTE_POINT_FHD,B96,MATCH(TEMPLATE_SPHERE,TEMPLATE_SPHERE_LIST_FOR_NOTE,0))</f>
        <v>0</v>
      </c>
      <c r="L96" s="1239" t="str">
        <f>IF(I96=0,"",I96)</f>
        <v/>
      </c>
      <c r="M96" s="1239" t="str">
        <f>IF(J96=0,"",J96)</f>
        <v/>
      </c>
      <c r="N96" s="1239" t="str">
        <f>IF(K96=0,"",K96)</f>
        <v/>
      </c>
      <c r="O96" s="1254" t="s">
        <v>129</v>
      </c>
      <c r="P96" s="1254"/>
      <c r="Q96" s="1254"/>
      <c r="R96" s="1254"/>
      <c r="S96" s="1254"/>
      <c r="T96" s="1233" t="s">
        <v>2487</v>
      </c>
      <c r="U96" s="1233"/>
      <c r="V96" s="1233"/>
      <c r="W96" s="1233"/>
      <c r="X96" s="1233"/>
      <c r="Y96" s="1240"/>
      <c r="Z96" s="1222" t="s">
        <v>2488</v>
      </c>
      <c r="AA96" s="1229"/>
      <c r="AB96" s="1222"/>
      <c r="AC96" s="1222"/>
      <c r="AD96" s="1222"/>
    </row>
    <row customHeight="1" ht="63">
      <c r="A97" s="1235"/>
      <c r="B97" s="1241">
        <v>80</v>
      </c>
      <c r="C97" s="1233" t="s">
        <v>2489</v>
      </c>
      <c r="D97" s="1251"/>
      <c r="E97" s="1233"/>
      <c r="F97" s="1233"/>
      <c r="G97" s="1233"/>
      <c r="H97" s="1256"/>
      <c r="I97" s="1253">
        <f>INDEX(TEMPLATE_NUMBER_POINT_FHD,B97,MATCH(TEMPLATE_SPHERE,TEMPLATE_SPHERE_LIST_FOR_NOTE,0))</f>
        <v>0</v>
      </c>
      <c r="J97" s="1253">
        <f>INDEX(TEMPLATE_DATA_POINT_FHD,B97,MATCH(TEMPLATE_SPHERE,TEMPLATE_SPHERE_LIST_FOR_NOTE,0))</f>
        <v>0</v>
      </c>
      <c r="K97" s="1253">
        <f>INDEX(TEMPLATE_NOTE_POINT_FHD,B97,MATCH(TEMPLATE_SPHERE,TEMPLATE_SPHERE_LIST_FOR_NOTE,0))</f>
        <v>0</v>
      </c>
      <c r="L97" s="1239" t="str">
        <f>IF(I97=0,"",I97)</f>
        <v/>
      </c>
      <c r="M97" s="1239" t="str">
        <f>IF(J97=0,"",J97)</f>
        <v/>
      </c>
      <c r="N97" s="1239" t="str">
        <f>IF(K97=0,"",K97)</f>
        <v/>
      </c>
      <c r="O97" s="1254" t="s">
        <v>133</v>
      </c>
      <c r="P97" s="1254"/>
      <c r="Q97" s="1254"/>
      <c r="R97" s="1254"/>
      <c r="S97" s="1254"/>
      <c r="T97" s="1233" t="s">
        <v>2490</v>
      </c>
      <c r="U97" s="1233"/>
      <c r="V97" s="1233"/>
      <c r="W97" s="1233"/>
      <c r="X97" s="1233"/>
      <c r="Y97" s="1240"/>
      <c r="Z97" s="1222" t="s">
        <v>2491</v>
      </c>
      <c r="AA97" s="1229"/>
      <c r="AB97" s="1222"/>
      <c r="AC97" s="1222"/>
      <c r="AD97" s="1222"/>
    </row>
    <row customHeight="1" ht="63">
      <c r="A98" s="1235"/>
      <c r="B98" s="1241">
        <v>81</v>
      </c>
      <c r="C98" s="1233" t="s">
        <v>2492</v>
      </c>
      <c r="D98" s="1251"/>
      <c r="E98" s="1233"/>
      <c r="F98" s="1233"/>
      <c r="G98" s="1233"/>
      <c r="H98" s="1256"/>
      <c r="I98" s="1253">
        <f>INDEX(TEMPLATE_NUMBER_POINT_FHD,B98,MATCH(TEMPLATE_SPHERE,TEMPLATE_SPHERE_LIST_FOR_NOTE,0))</f>
        <v>0</v>
      </c>
      <c r="J98" s="1253">
        <f>INDEX(TEMPLATE_DATA_POINT_FHD,B98,MATCH(TEMPLATE_SPHERE,TEMPLATE_SPHERE_LIST_FOR_NOTE,0))</f>
        <v>0</v>
      </c>
      <c r="K98" s="1253">
        <f>INDEX(TEMPLATE_NOTE_POINT_FHD,B98,MATCH(TEMPLATE_SPHERE,TEMPLATE_SPHERE_LIST_FOR_NOTE,0))</f>
        <v>0</v>
      </c>
      <c r="L98" s="1239" t="str">
        <f>IF(I98=0,"",I98)</f>
        <v/>
      </c>
      <c r="M98" s="1239" t="str">
        <f>IF(J98=0,"",J98)</f>
        <v/>
      </c>
      <c r="N98" s="1239" t="str">
        <f>IF(K98=0,"",K98)</f>
        <v/>
      </c>
      <c r="O98" s="1254" t="s">
        <v>151</v>
      </c>
      <c r="P98" s="1254"/>
      <c r="Q98" s="1254"/>
      <c r="R98" s="1254"/>
      <c r="S98" s="1254"/>
      <c r="T98" s="1233" t="s">
        <v>2493</v>
      </c>
      <c r="U98" s="1233"/>
      <c r="V98" s="1233"/>
      <c r="W98" s="1233"/>
      <c r="X98" s="1233"/>
      <c r="Y98" s="1240"/>
      <c r="Z98" s="1222" t="s">
        <v>2491</v>
      </c>
      <c r="AA98" s="1229"/>
      <c r="AB98" s="1222"/>
      <c r="AC98" s="1222"/>
      <c r="AD98" s="1222"/>
    </row>
    <row customHeight="1" ht="90">
      <c r="A99" s="1235"/>
      <c r="B99" s="1241">
        <v>82</v>
      </c>
      <c r="C99" s="1233" t="s">
        <v>2494</v>
      </c>
      <c r="D99" s="1251"/>
      <c r="E99" s="1233"/>
      <c r="F99" s="1233"/>
      <c r="G99" s="1233"/>
      <c r="H99" s="1256"/>
      <c r="I99" s="1253">
        <f>INDEX(TEMPLATE_NUMBER_POINT_FHD,B99,MATCH(TEMPLATE_SPHERE,TEMPLATE_SPHERE_LIST_FOR_NOTE,0))</f>
        <v>0</v>
      </c>
      <c r="J99" s="1253">
        <f>INDEX(TEMPLATE_DATA_POINT_FHD,B99,MATCH(TEMPLATE_SPHERE,TEMPLATE_SPHERE_LIST_FOR_NOTE,0))</f>
        <v>0</v>
      </c>
      <c r="K99" s="1253">
        <f>INDEX(TEMPLATE_NOTE_POINT_FHD,B99,MATCH(TEMPLATE_SPHERE,TEMPLATE_SPHERE_LIST_FOR_NOTE,0))</f>
        <v>0</v>
      </c>
      <c r="L99" s="1239" t="str">
        <f>IF(I99=0,"",I99)</f>
        <v/>
      </c>
      <c r="M99" s="1239" t="str">
        <f>IF(J99=0,"",J99)</f>
        <v/>
      </c>
      <c r="N99" s="1239" t="str">
        <f>IF(K99=0,"",K99)</f>
        <v/>
      </c>
      <c r="O99" s="1254" t="s">
        <v>136</v>
      </c>
      <c r="P99" s="1254"/>
      <c r="Q99" s="1254"/>
      <c r="R99" s="1254"/>
      <c r="S99" s="1254"/>
      <c r="T99" s="1233" t="s">
        <v>2495</v>
      </c>
      <c r="U99" s="1233"/>
      <c r="V99" s="1233"/>
      <c r="W99" s="1233"/>
      <c r="X99" s="1233"/>
      <c r="Y99" s="1240"/>
      <c r="Z99" s="1222" t="s">
        <v>727</v>
      </c>
      <c r="AA99" s="1229"/>
      <c r="AB99" s="1222"/>
      <c r="AC99" s="1222"/>
      <c r="AD99" s="1222"/>
    </row>
    <row customHeight="1" ht="27">
      <c r="A100" s="1235"/>
      <c r="B100" s="1241">
        <v>83</v>
      </c>
      <c r="C100" s="1233"/>
      <c r="D100" s="1251"/>
      <c r="E100" s="1233"/>
      <c r="F100" s="1233"/>
      <c r="G100" s="1233"/>
      <c r="H100" s="1256"/>
      <c r="I100" s="1253">
        <f>INDEX(TEMPLATE_NUMBER_POINT_FHD,B100,MATCH(TEMPLATE_SPHERE,TEMPLATE_SPHERE_LIST_FOR_NOTE,0))</f>
        <v>0</v>
      </c>
      <c r="J100" s="1253">
        <f>INDEX(TEMPLATE_DATA_POINT_FHD,B100,MATCH(TEMPLATE_SPHERE,TEMPLATE_SPHERE_LIST_FOR_NOTE,0))</f>
        <v>0</v>
      </c>
      <c r="K100" s="1253">
        <f>INDEX(TEMPLATE_NOTE_POINT_FHD,B100,MATCH(TEMPLATE_SPHERE,TEMPLATE_SPHERE_LIST_FOR_NOTE,0))</f>
        <v>0</v>
      </c>
      <c r="L100" s="1239" t="str">
        <f>IF(I100=0,"",I100)</f>
        <v/>
      </c>
      <c r="M100" s="1239" t="str">
        <f>IF(J100=0,"",J100)</f>
        <v/>
      </c>
      <c r="N100" s="1239" t="str">
        <f>IF(K100=0,"",K100)</f>
        <v/>
      </c>
      <c r="O100" s="1254" t="s">
        <v>2496</v>
      </c>
      <c r="P100" s="1254"/>
      <c r="Q100" s="1254"/>
      <c r="R100" s="1254"/>
      <c r="S100" s="1254"/>
      <c r="T100" s="1233" t="s">
        <v>2497</v>
      </c>
      <c r="U100" s="1233"/>
      <c r="V100" s="1233"/>
      <c r="W100" s="1233"/>
      <c r="X100" s="1233"/>
      <c r="Y100" s="1240"/>
      <c r="Z100" s="1222" t="s">
        <v>727</v>
      </c>
      <c r="AA100" s="1229"/>
      <c r="AB100" s="1222"/>
      <c r="AC100" s="1222"/>
      <c r="AD100" s="1222"/>
    </row>
    <row customHeight="1" ht="27">
      <c r="A101" s="1235"/>
      <c r="B101" s="1241">
        <v>84</v>
      </c>
      <c r="C101" s="1233"/>
      <c r="D101" s="1251"/>
      <c r="E101" s="1233"/>
      <c r="F101" s="1233"/>
      <c r="G101" s="1233"/>
      <c r="H101" s="1256"/>
      <c r="I101" s="1253">
        <f>INDEX(TEMPLATE_NUMBER_POINT_FHD,B101,MATCH(TEMPLATE_SPHERE,TEMPLATE_SPHERE_LIST_FOR_NOTE,0))</f>
        <v>0</v>
      </c>
      <c r="J101" s="1253">
        <f>INDEX(TEMPLATE_DATA_POINT_FHD,B101,MATCH(TEMPLATE_SPHERE,TEMPLATE_SPHERE_LIST_FOR_NOTE,0))</f>
        <v>0</v>
      </c>
      <c r="K101" s="1253">
        <f>INDEX(TEMPLATE_NOTE_POINT_FHD,B101,MATCH(TEMPLATE_SPHERE,TEMPLATE_SPHERE_LIST_FOR_NOTE,0))</f>
        <v>0</v>
      </c>
      <c r="L101" s="1239" t="str">
        <f>IF(I101=0,"",I101)</f>
        <v/>
      </c>
      <c r="M101" s="1239" t="str">
        <f>IF(J101=0,"",J101)</f>
        <v/>
      </c>
      <c r="N101" s="1239" t="str">
        <f>IF(K101=0,"",K101)</f>
        <v/>
      </c>
      <c r="O101" s="1254" t="s">
        <v>2498</v>
      </c>
      <c r="P101" s="1254"/>
      <c r="Q101" s="1254"/>
      <c r="R101" s="1254"/>
      <c r="S101" s="1254"/>
      <c r="T101" s="1233" t="s">
        <v>2499</v>
      </c>
      <c r="U101" s="1233"/>
      <c r="V101" s="1233"/>
      <c r="W101" s="1233"/>
      <c r="X101" s="1233"/>
      <c r="Y101" s="1240"/>
      <c r="Z101" s="1222" t="s">
        <v>727</v>
      </c>
      <c r="AA101" s="1229"/>
      <c r="AB101" s="1222"/>
      <c r="AC101" s="1222"/>
      <c r="AD101" s="1222"/>
    </row>
    <row customHeight="1" ht="9">
      <c r="A102" s="1235"/>
      <c r="B102" s="1235"/>
      <c r="C102" s="1233"/>
      <c r="D102" s="1233"/>
      <c r="E102" s="1233"/>
      <c r="F102" s="1233"/>
      <c r="G102" s="1233"/>
      <c r="H102" s="1256"/>
      <c r="I102" s="1256"/>
      <c r="J102" s="1256"/>
      <c r="K102" s="1256"/>
      <c r="L102" s="1256"/>
      <c r="M102" s="1233"/>
      <c r="N102" s="1261"/>
      <c r="O102" s="1254"/>
      <c r="P102" s="1254"/>
      <c r="Q102" s="1254"/>
      <c r="R102" s="1254"/>
      <c r="S102" s="1233"/>
      <c r="T102" s="1233"/>
      <c r="U102" s="1233"/>
      <c r="V102" s="1233"/>
      <c r="W102" s="1233"/>
      <c r="X102" s="1233"/>
      <c r="Y102" s="1240"/>
      <c r="Z102" s="1222"/>
      <c r="AA102" s="1229"/>
      <c r="AB102" s="1222"/>
      <c r="AC102" s="1222"/>
      <c r="AD102" s="1222"/>
    </row>
    <row customHeight="1" ht="9">
      <c r="A103" s="1235"/>
      <c r="B103" s="1235"/>
      <c r="C103" s="1233"/>
      <c r="D103" s="1233"/>
      <c r="E103" s="1233"/>
      <c r="F103" s="1233"/>
      <c r="G103" s="1233"/>
      <c r="H103" s="1256"/>
      <c r="I103" s="1256"/>
      <c r="J103" s="1256"/>
      <c r="K103" s="1256"/>
      <c r="L103" s="1256"/>
      <c r="M103" s="1233"/>
      <c r="N103" s="1261"/>
      <c r="O103" s="1254"/>
      <c r="P103" s="1254"/>
      <c r="Q103" s="1254"/>
      <c r="R103" s="1254"/>
      <c r="S103" s="1233"/>
      <c r="T103" s="1233"/>
      <c r="U103" s="1233"/>
      <c r="V103" s="1233"/>
      <c r="W103" s="1233"/>
      <c r="X103" s="1233"/>
      <c r="Y103" s="1240"/>
      <c r="Z103" s="1222"/>
      <c r="AA103" s="1229"/>
      <c r="AB103" s="1222"/>
      <c r="AC103" s="1222"/>
      <c r="AD103" s="1222"/>
    </row>
    <row customHeight="1" ht="9">
      <c r="A104" s="1235"/>
      <c r="B104" s="1235"/>
      <c r="C104" s="1233"/>
      <c r="D104" s="1233"/>
      <c r="E104" s="1233"/>
      <c r="F104" s="1233"/>
      <c r="G104" s="1233"/>
      <c r="H104" s="1256"/>
      <c r="I104" s="1256"/>
      <c r="J104" s="1256"/>
      <c r="K104" s="1256"/>
      <c r="L104" s="1256"/>
      <c r="M104" s="1233"/>
      <c r="N104" s="1261"/>
      <c r="O104" s="1254"/>
      <c r="P104" s="1254"/>
      <c r="Q104" s="1254"/>
      <c r="R104" s="1254"/>
      <c r="S104" s="1233"/>
      <c r="T104" s="1233"/>
      <c r="U104" s="1233"/>
      <c r="V104" s="1233"/>
      <c r="W104" s="1233"/>
      <c r="X104" s="1233"/>
      <c r="Y104" s="1240"/>
      <c r="Z104" s="1222"/>
      <c r="AA104" s="1229"/>
      <c r="AB104" s="1222"/>
      <c r="AC104" s="1222"/>
      <c r="AD104" s="1222"/>
    </row>
    <row customHeight="1" ht="9">
      <c r="A105" s="1235"/>
      <c r="B105" s="1235"/>
      <c r="C105" s="1233"/>
      <c r="D105" s="1233"/>
      <c r="E105" s="1233"/>
      <c r="F105" s="1233"/>
      <c r="G105" s="1233"/>
      <c r="H105" s="1256"/>
      <c r="I105" s="1256"/>
      <c r="J105" s="1256"/>
      <c r="K105" s="1256"/>
      <c r="L105" s="1256"/>
      <c r="M105" s="1233"/>
      <c r="N105" s="1261"/>
      <c r="O105" s="1254"/>
      <c r="P105" s="1254"/>
      <c r="Q105" s="1254"/>
      <c r="R105" s="1254"/>
      <c r="S105" s="1233"/>
      <c r="T105" s="1233"/>
      <c r="U105" s="1233"/>
      <c r="V105" s="1233"/>
      <c r="W105" s="1233"/>
      <c r="X105" s="1233"/>
      <c r="Y105" s="1240"/>
      <c r="Z105" s="1222"/>
      <c r="AA105" s="1229"/>
      <c r="AB105" s="1222"/>
      <c r="AC105" s="1222"/>
      <c r="AD105" s="1222"/>
    </row>
    <row customHeight="1" ht="9">
      <c r="A106" s="1235"/>
      <c r="B106" s="1235"/>
      <c r="C106" s="1233"/>
      <c r="D106" s="1233"/>
      <c r="E106" s="1233"/>
      <c r="F106" s="1233"/>
      <c r="G106" s="1233"/>
      <c r="H106" s="1256"/>
      <c r="I106" s="1256"/>
      <c r="J106" s="1256"/>
      <c r="K106" s="1256"/>
      <c r="L106" s="1256"/>
      <c r="M106" s="1233"/>
      <c r="N106" s="1261"/>
      <c r="O106" s="1254"/>
      <c r="P106" s="1254"/>
      <c r="Q106" s="1254"/>
      <c r="R106" s="1254"/>
      <c r="S106" s="1233"/>
      <c r="T106" s="1233"/>
      <c r="U106" s="1233"/>
      <c r="V106" s="1233"/>
      <c r="W106" s="1233"/>
      <c r="X106" s="1233"/>
      <c r="Y106" s="1240"/>
      <c r="Z106" s="1222"/>
      <c r="AA106" s="1229"/>
      <c r="AB106" s="1222"/>
      <c r="AC106" s="1222"/>
      <c r="AD106" s="1222"/>
    </row>
    <row customHeight="1" ht="9">
      <c r="A107" s="1235"/>
      <c r="B107" s="1235"/>
      <c r="C107" s="1233"/>
      <c r="D107" s="1233"/>
      <c r="E107" s="1233"/>
      <c r="F107" s="1233"/>
      <c r="G107" s="1233"/>
      <c r="H107" s="1256"/>
      <c r="I107" s="1256"/>
      <c r="J107" s="1256"/>
      <c r="K107" s="1256"/>
      <c r="L107" s="1256"/>
      <c r="M107" s="1233"/>
      <c r="N107" s="1261"/>
      <c r="O107" s="1254"/>
      <c r="P107" s="1254"/>
      <c r="Q107" s="1254"/>
      <c r="R107" s="1254"/>
      <c r="S107" s="1233"/>
      <c r="T107" s="1233"/>
      <c r="U107" s="1233"/>
      <c r="V107" s="1233"/>
      <c r="W107" s="1233"/>
      <c r="X107" s="1233"/>
      <c r="Y107" s="1240"/>
      <c r="Z107" s="1222"/>
      <c r="AA107" s="1229"/>
      <c r="AB107" s="1222"/>
      <c r="AC107" s="1222"/>
      <c r="AD107" s="1222"/>
    </row>
    <row customHeight="1" ht="9">
      <c r="A108" s="1235"/>
      <c r="B108" s="1235"/>
      <c r="C108" s="1233"/>
      <c r="D108" s="1233"/>
      <c r="E108" s="1233"/>
      <c r="F108" s="1233"/>
      <c r="G108" s="1233"/>
      <c r="H108" s="1256"/>
      <c r="I108" s="1256"/>
      <c r="J108" s="1256"/>
      <c r="K108" s="1256"/>
      <c r="L108" s="1256"/>
      <c r="M108" s="1233"/>
      <c r="N108" s="1261"/>
      <c r="O108" s="1254"/>
      <c r="P108" s="1254"/>
      <c r="Q108" s="1254"/>
      <c r="R108" s="1254"/>
      <c r="S108" s="1233"/>
      <c r="T108" s="1233"/>
      <c r="U108" s="1233"/>
      <c r="V108" s="1233"/>
      <c r="W108" s="1233"/>
      <c r="X108" s="1233"/>
      <c r="Y108" s="1240"/>
      <c r="Z108" s="1222"/>
      <c r="AA108" s="1229"/>
      <c r="AB108" s="1222"/>
      <c r="AC108" s="1222"/>
      <c r="AD108" s="1222"/>
    </row>
    <row customHeight="1" ht="9">
      <c r="A109" s="1235"/>
      <c r="B109" s="1235"/>
      <c r="C109" s="1233"/>
      <c r="D109" s="1233"/>
      <c r="E109" s="1233"/>
      <c r="F109" s="1233"/>
      <c r="G109" s="1233"/>
      <c r="H109" s="1256"/>
      <c r="I109" s="1256"/>
      <c r="J109" s="1256"/>
      <c r="K109" s="1256"/>
      <c r="L109" s="1256"/>
      <c r="M109" s="1233"/>
      <c r="N109" s="1261"/>
      <c r="O109" s="1254"/>
      <c r="P109" s="1254"/>
      <c r="Q109" s="1254"/>
      <c r="R109" s="1254"/>
      <c r="S109" s="1233"/>
      <c r="T109" s="1233"/>
      <c r="U109" s="1233"/>
      <c r="V109" s="1233"/>
      <c r="W109" s="1233"/>
      <c r="X109" s="1233"/>
      <c r="Y109" s="1240"/>
      <c r="Z109" s="1222"/>
      <c r="AA109" s="1229"/>
      <c r="AB109" s="1222"/>
      <c r="AC109" s="1222"/>
      <c r="AD109" s="1222"/>
    </row>
    <row customHeight="1" ht="9">
      <c r="A110" s="1235"/>
      <c r="B110" s="1235"/>
      <c r="C110" s="1233"/>
      <c r="D110" s="1233"/>
      <c r="E110" s="1233"/>
      <c r="F110" s="1233"/>
      <c r="G110" s="1233"/>
      <c r="H110" s="1256"/>
      <c r="I110" s="1256"/>
      <c r="J110" s="1256"/>
      <c r="K110" s="1256"/>
      <c r="L110" s="1256"/>
      <c r="M110" s="1233"/>
      <c r="N110" s="1261"/>
      <c r="O110" s="1254"/>
      <c r="P110" s="1254"/>
      <c r="Q110" s="1254"/>
      <c r="R110" s="1254"/>
      <c r="S110" s="1233"/>
      <c r="T110" s="1233"/>
      <c r="U110" s="1233"/>
      <c r="V110" s="1233"/>
      <c r="W110" s="1233"/>
      <c r="X110" s="1233"/>
      <c r="Y110" s="1240"/>
      <c r="Z110" s="1222"/>
      <c r="AA110" s="1229"/>
      <c r="AB110" s="1222"/>
      <c r="AC110" s="1222"/>
      <c r="AD110" s="1222"/>
    </row>
    <row customHeight="1" ht="9">
      <c r="A111" s="1235"/>
      <c r="B111" s="1235"/>
      <c r="C111" s="1233"/>
      <c r="D111" s="1233"/>
      <c r="E111" s="1233"/>
      <c r="F111" s="1233"/>
      <c r="G111" s="1233"/>
      <c r="H111" s="1256"/>
      <c r="I111" s="1256"/>
      <c r="J111" s="1256"/>
      <c r="K111" s="1256"/>
      <c r="L111" s="1256"/>
      <c r="M111" s="1233"/>
      <c r="N111" s="1261"/>
      <c r="O111" s="1254"/>
      <c r="P111" s="1254"/>
      <c r="Q111" s="1254"/>
      <c r="R111" s="1254"/>
      <c r="S111" s="1233"/>
      <c r="T111" s="1233"/>
      <c r="U111" s="1233"/>
      <c r="V111" s="1233"/>
      <c r="W111" s="1233"/>
      <c r="X111" s="1233"/>
      <c r="Y111" s="1240"/>
      <c r="Z111" s="1222"/>
      <c r="AA111" s="1229"/>
      <c r="AB111" s="1222"/>
      <c r="AC111" s="1222"/>
      <c r="AD111" s="1222"/>
    </row>
    <row customHeight="1" ht="9">
      <c r="A112" s="1235"/>
      <c r="B112" s="1235"/>
      <c r="C112" s="1233"/>
      <c r="D112" s="1233"/>
      <c r="E112" s="1233"/>
      <c r="F112" s="1233"/>
      <c r="G112" s="1233"/>
      <c r="H112" s="1256"/>
      <c r="I112" s="1256"/>
      <c r="J112" s="1256"/>
      <c r="K112" s="1256"/>
      <c r="L112" s="1256"/>
      <c r="M112" s="1233"/>
      <c r="N112" s="1261"/>
      <c r="O112" s="1254"/>
      <c r="P112" s="1254"/>
      <c r="Q112" s="1254"/>
      <c r="R112" s="1254"/>
      <c r="S112" s="1233"/>
      <c r="T112" s="1233"/>
      <c r="U112" s="1233"/>
      <c r="V112" s="1233"/>
      <c r="W112" s="1233"/>
      <c r="X112" s="1233"/>
      <c r="Y112" s="1240"/>
      <c r="Z112" s="1222"/>
      <c r="AA112" s="1229"/>
      <c r="AB112" s="1222"/>
      <c r="AC112" s="1222"/>
      <c r="AD112" s="1222"/>
    </row>
    <row customHeight="1" ht="9">
      <c r="A113" s="1235"/>
      <c r="B113" s="1235"/>
      <c r="C113" s="1233"/>
      <c r="D113" s="1233"/>
      <c r="E113" s="1233"/>
      <c r="F113" s="1233"/>
      <c r="G113" s="1233"/>
      <c r="H113" s="1256"/>
      <c r="I113" s="1256"/>
      <c r="J113" s="1256"/>
      <c r="K113" s="1256"/>
      <c r="L113" s="1256"/>
      <c r="M113" s="1233"/>
      <c r="N113" s="1261"/>
      <c r="O113" s="1254"/>
      <c r="P113" s="1254"/>
      <c r="Q113" s="1254"/>
      <c r="R113" s="1254"/>
      <c r="S113" s="1233"/>
      <c r="T113" s="1233"/>
      <c r="U113" s="1233"/>
      <c r="V113" s="1233"/>
      <c r="W113" s="1233"/>
      <c r="X113" s="1233"/>
      <c r="Y113" s="1240"/>
      <c r="Z113" s="1222"/>
      <c r="AA113" s="1229"/>
      <c r="AB113" s="1222"/>
      <c r="AC113" s="1222"/>
      <c r="AD113" s="1222"/>
    </row>
    <row customHeight="1" ht="9">
      <c r="A114" s="1235"/>
      <c r="B114" s="1235"/>
      <c r="C114" s="1233"/>
      <c r="D114" s="1233"/>
      <c r="E114" s="1233"/>
      <c r="F114" s="1233"/>
      <c r="G114" s="1233"/>
      <c r="H114" s="1256"/>
      <c r="I114" s="1256"/>
      <c r="J114" s="1256"/>
      <c r="K114" s="1256"/>
      <c r="L114" s="1256"/>
      <c r="M114" s="1233"/>
      <c r="N114" s="1261"/>
      <c r="O114" s="1254"/>
      <c r="P114" s="1254"/>
      <c r="Q114" s="1254"/>
      <c r="R114" s="1254"/>
      <c r="S114" s="1233"/>
      <c r="T114" s="1233"/>
      <c r="U114" s="1233"/>
      <c r="V114" s="1233"/>
      <c r="W114" s="1233"/>
      <c r="X114" s="1233"/>
      <c r="Y114" s="1240"/>
      <c r="Z114" s="1222"/>
      <c r="AA114" s="1229"/>
      <c r="AB114" s="1222"/>
      <c r="AC114" s="1222"/>
      <c r="AD114" s="1222"/>
    </row>
    <row customHeight="1" ht="9">
      <c r="A115" s="1235"/>
      <c r="B115" s="1235"/>
      <c r="C115" s="1233"/>
      <c r="D115" s="1233"/>
      <c r="E115" s="1233"/>
      <c r="F115" s="1233"/>
      <c r="G115" s="1233"/>
      <c r="H115" s="1256"/>
      <c r="I115" s="1256"/>
      <c r="J115" s="1256"/>
      <c r="K115" s="1256"/>
      <c r="L115" s="1256"/>
      <c r="M115" s="1233"/>
      <c r="N115" s="1261"/>
      <c r="O115" s="1254"/>
      <c r="P115" s="1254"/>
      <c r="Q115" s="1254"/>
      <c r="R115" s="1254"/>
      <c r="S115" s="1233"/>
      <c r="T115" s="1233"/>
      <c r="U115" s="1233"/>
      <c r="V115" s="1233"/>
      <c r="W115" s="1233"/>
      <c r="X115" s="1233"/>
      <c r="Y115" s="1240"/>
      <c r="Z115" s="1222"/>
      <c r="AA115" s="1229"/>
      <c r="AB115" s="1222"/>
      <c r="AC115" s="1222"/>
      <c r="AD115" s="1222"/>
    </row>
    <row customHeight="1" ht="9">
      <c r="A116" s="1235"/>
      <c r="B116" s="1235"/>
      <c r="C116" s="1233"/>
      <c r="D116" s="1233"/>
      <c r="E116" s="1233"/>
      <c r="F116" s="1233"/>
      <c r="G116" s="1233"/>
      <c r="H116" s="1256"/>
      <c r="I116" s="1256"/>
      <c r="J116" s="1256"/>
      <c r="K116" s="1256"/>
      <c r="L116" s="1256"/>
      <c r="M116" s="1233"/>
      <c r="N116" s="1261"/>
      <c r="O116" s="1254"/>
      <c r="P116" s="1254"/>
      <c r="Q116" s="1254"/>
      <c r="R116" s="1254"/>
      <c r="S116" s="1233"/>
      <c r="T116" s="1233"/>
      <c r="U116" s="1233"/>
      <c r="V116" s="1233"/>
      <c r="W116" s="1233"/>
      <c r="X116" s="1233"/>
      <c r="Y116" s="1240"/>
      <c r="Z116" s="1222"/>
      <c r="AA116" s="1229"/>
      <c r="AB116" s="1222"/>
      <c r="AC116" s="1222"/>
      <c r="AD116" s="1222"/>
    </row>
    <row customHeight="1" ht="9">
      <c r="A117" s="1235"/>
      <c r="B117" s="1235"/>
      <c r="C117" s="1233"/>
      <c r="D117" s="1233"/>
      <c r="E117" s="1233"/>
      <c r="F117" s="1233"/>
      <c r="G117" s="1233"/>
      <c r="H117" s="1256"/>
      <c r="I117" s="1256"/>
      <c r="J117" s="1256"/>
      <c r="K117" s="1256"/>
      <c r="L117" s="1256"/>
      <c r="M117" s="1233"/>
      <c r="N117" s="1261"/>
      <c r="O117" s="1254"/>
      <c r="P117" s="1254"/>
      <c r="Q117" s="1254"/>
      <c r="R117" s="1254"/>
      <c r="S117" s="1233"/>
      <c r="T117" s="1233"/>
      <c r="U117" s="1233"/>
      <c r="V117" s="1233"/>
      <c r="W117" s="1233"/>
      <c r="X117" s="1233"/>
      <c r="Y117" s="1240"/>
      <c r="Z117" s="1222"/>
      <c r="AA117" s="1229"/>
      <c r="AB117" s="1222"/>
      <c r="AC117" s="1222"/>
      <c r="AD117" s="1222"/>
    </row>
    <row customHeight="1" ht="9">
      <c r="A118" s="1235"/>
      <c r="B118" s="1235"/>
      <c r="C118" s="1233"/>
      <c r="D118" s="1233"/>
      <c r="E118" s="1233"/>
      <c r="F118" s="1233"/>
      <c r="G118" s="1233"/>
      <c r="H118" s="1256"/>
      <c r="I118" s="1256"/>
      <c r="J118" s="1256"/>
      <c r="K118" s="1256"/>
      <c r="L118" s="1256"/>
      <c r="M118" s="1233"/>
      <c r="N118" s="1261"/>
      <c r="O118" s="1254"/>
      <c r="P118" s="1254"/>
      <c r="Q118" s="1254"/>
      <c r="R118" s="1254"/>
      <c r="S118" s="1233"/>
      <c r="T118" s="1233"/>
      <c r="U118" s="1233"/>
      <c r="V118" s="1233"/>
      <c r="W118" s="1233"/>
      <c r="X118" s="1233"/>
      <c r="Y118" s="1240"/>
      <c r="Z118" s="1222"/>
      <c r="AA118" s="1229"/>
      <c r="AB118" s="1222"/>
      <c r="AC118" s="1222"/>
      <c r="AD118" s="1222"/>
    </row>
    <row customHeight="1" ht="9">
      <c r="A119" s="1235"/>
      <c r="B119" s="1235"/>
      <c r="C119" s="1233"/>
      <c r="D119" s="1233"/>
      <c r="E119" s="1233"/>
      <c r="F119" s="1233"/>
      <c r="G119" s="1233"/>
      <c r="H119" s="1256"/>
      <c r="I119" s="1256"/>
      <c r="J119" s="1256"/>
      <c r="K119" s="1256"/>
      <c r="L119" s="1256"/>
      <c r="M119" s="1233"/>
      <c r="N119" s="1261"/>
      <c r="O119" s="1254"/>
      <c r="P119" s="1254"/>
      <c r="Q119" s="1254"/>
      <c r="R119" s="1254"/>
      <c r="S119" s="1233"/>
      <c r="T119" s="1233"/>
      <c r="U119" s="1233"/>
      <c r="V119" s="1233"/>
      <c r="W119" s="1233"/>
      <c r="X119" s="1233"/>
      <c r="Y119" s="1240"/>
      <c r="Z119" s="1222"/>
      <c r="AA119" s="1229"/>
      <c r="AB119" s="1222"/>
      <c r="AC119" s="1222"/>
      <c r="AD119" s="1222"/>
    </row>
    <row customHeight="1" ht="9">
      <c r="A120" s="1235"/>
      <c r="B120" s="1235"/>
      <c r="C120" s="1233"/>
      <c r="D120" s="1233"/>
      <c r="E120" s="1233"/>
      <c r="F120" s="1233"/>
      <c r="G120" s="1233"/>
      <c r="H120" s="1256"/>
      <c r="I120" s="1256"/>
      <c r="J120" s="1256"/>
      <c r="K120" s="1256"/>
      <c r="L120" s="1256"/>
      <c r="M120" s="1233"/>
      <c r="N120" s="1261"/>
      <c r="O120" s="1254"/>
      <c r="P120" s="1254"/>
      <c r="Q120" s="1254"/>
      <c r="R120" s="1254"/>
      <c r="S120" s="1233"/>
      <c r="T120" s="1233"/>
      <c r="U120" s="1233"/>
      <c r="V120" s="1233"/>
      <c r="W120" s="1233"/>
      <c r="X120" s="1233"/>
      <c r="Y120" s="1240"/>
      <c r="Z120" s="1222"/>
      <c r="AA120" s="1229"/>
      <c r="AB120" s="1222"/>
      <c r="AC120" s="1222"/>
      <c r="AD120" s="1222"/>
    </row>
    <row customHeight="1" ht="9">
      <c r="A121" s="1235"/>
      <c r="B121" s="1235"/>
      <c r="C121" s="1233"/>
      <c r="D121" s="1233"/>
      <c r="E121" s="1233"/>
      <c r="F121" s="1233"/>
      <c r="G121" s="1233"/>
      <c r="H121" s="1256"/>
      <c r="I121" s="1256"/>
      <c r="J121" s="1256"/>
      <c r="K121" s="1256"/>
      <c r="L121" s="1256"/>
      <c r="M121" s="1233"/>
      <c r="N121" s="1261"/>
      <c r="O121" s="1254"/>
      <c r="P121" s="1254"/>
      <c r="Q121" s="1254"/>
      <c r="R121" s="1254"/>
      <c r="S121" s="1233"/>
      <c r="T121" s="1233"/>
      <c r="U121" s="1233"/>
      <c r="V121" s="1233"/>
      <c r="W121" s="1233"/>
      <c r="X121" s="1233"/>
      <c r="Y121" s="1240"/>
      <c r="Z121" s="1222"/>
      <c r="AA121" s="1229"/>
      <c r="AB121" s="1222"/>
      <c r="AC121" s="1222"/>
      <c r="AD121" s="1222"/>
    </row>
    <row customHeight="1" ht="9">
      <c r="A122" s="1235"/>
      <c r="B122" s="1235"/>
      <c r="C122" s="1233"/>
      <c r="D122" s="1233"/>
      <c r="E122" s="1233"/>
      <c r="F122" s="1233"/>
      <c r="G122" s="1233"/>
      <c r="H122" s="1256"/>
      <c r="I122" s="1256"/>
      <c r="J122" s="1256"/>
      <c r="K122" s="1256"/>
      <c r="L122" s="1256"/>
      <c r="M122" s="1233"/>
      <c r="N122" s="1261"/>
      <c r="O122" s="1254"/>
      <c r="P122" s="1254"/>
      <c r="Q122" s="1254"/>
      <c r="R122" s="1254"/>
      <c r="S122" s="1233"/>
      <c r="T122" s="1233"/>
      <c r="U122" s="1233"/>
      <c r="V122" s="1233"/>
      <c r="W122" s="1233"/>
      <c r="X122" s="1233"/>
      <c r="Y122" s="1240"/>
      <c r="Z122" s="1222"/>
      <c r="AA122" s="1229"/>
      <c r="AB122" s="1222"/>
      <c r="AC122" s="1222"/>
      <c r="AD122" s="1222"/>
    </row>
    <row customHeight="1" ht="9">
      <c r="A123" s="1235"/>
      <c r="B123" s="1235"/>
      <c r="C123" s="1233"/>
      <c r="D123" s="1233"/>
      <c r="E123" s="1233"/>
      <c r="F123" s="1233"/>
      <c r="G123" s="1233"/>
      <c r="H123" s="1256"/>
      <c r="I123" s="1256"/>
      <c r="J123" s="1256"/>
      <c r="K123" s="1256"/>
      <c r="L123" s="1256"/>
      <c r="M123" s="1233"/>
      <c r="N123" s="1261"/>
      <c r="O123" s="1254"/>
      <c r="P123" s="1254"/>
      <c r="Q123" s="1254"/>
      <c r="R123" s="1254"/>
      <c r="S123" s="1233"/>
      <c r="T123" s="1233"/>
      <c r="U123" s="1233"/>
      <c r="V123" s="1233"/>
      <c r="W123" s="1233"/>
      <c r="X123" s="1233"/>
      <c r="Y123" s="1240"/>
      <c r="Z123" s="1222"/>
      <c r="AA123" s="1229"/>
      <c r="AB123" s="1222"/>
      <c r="AC123" s="1222"/>
      <c r="AD123" s="1222"/>
    </row>
    <row customHeight="1" ht="9">
      <c r="A124" s="1235"/>
      <c r="B124" s="1235"/>
      <c r="C124" s="1233"/>
      <c r="D124" s="1233"/>
      <c r="E124" s="1233"/>
      <c r="F124" s="1233"/>
      <c r="G124" s="1233"/>
      <c r="H124" s="1256"/>
      <c r="I124" s="1256"/>
      <c r="J124" s="1256"/>
      <c r="K124" s="1256"/>
      <c r="L124" s="1256"/>
      <c r="M124" s="1233"/>
      <c r="N124" s="1261"/>
      <c r="O124" s="1254"/>
      <c r="P124" s="1254"/>
      <c r="Q124" s="1254"/>
      <c r="R124" s="1254"/>
      <c r="S124" s="1233"/>
      <c r="T124" s="1233"/>
      <c r="U124" s="1233"/>
      <c r="V124" s="1233"/>
      <c r="W124" s="1233"/>
      <c r="X124" s="1233"/>
      <c r="Y124" s="1240"/>
      <c r="Z124" s="1222"/>
      <c r="AA124" s="1229"/>
      <c r="AB124" s="1222"/>
      <c r="AC124" s="1222"/>
      <c r="AD124" s="1222"/>
    </row>
    <row customHeight="1" ht="9">
      <c r="A125" s="1235"/>
      <c r="B125" s="1235"/>
      <c r="C125" s="1233"/>
      <c r="D125" s="1233"/>
      <c r="E125" s="1233"/>
      <c r="F125" s="1233"/>
      <c r="G125" s="1233"/>
      <c r="H125" s="1256"/>
      <c r="I125" s="1256"/>
      <c r="J125" s="1256"/>
      <c r="K125" s="1256"/>
      <c r="L125" s="1256"/>
      <c r="M125" s="1233"/>
      <c r="N125" s="1261"/>
      <c r="O125" s="1254"/>
      <c r="P125" s="1254"/>
      <c r="Q125" s="1254"/>
      <c r="R125" s="1254"/>
      <c r="S125" s="1233"/>
      <c r="T125" s="1233"/>
      <c r="U125" s="1233"/>
      <c r="V125" s="1233"/>
      <c r="W125" s="1233"/>
      <c r="X125" s="1233"/>
      <c r="Y125" s="1240"/>
      <c r="Z125" s="1222"/>
      <c r="AA125" s="1229"/>
      <c r="AB125" s="1222"/>
      <c r="AC125" s="1222"/>
      <c r="AD125" s="1222"/>
    </row>
    <row customHeight="1" ht="9">
      <c r="A126" s="1235"/>
      <c r="B126" s="1235"/>
      <c r="C126" s="1233"/>
      <c r="D126" s="1233"/>
      <c r="E126" s="1233"/>
      <c r="F126" s="1233"/>
      <c r="G126" s="1233"/>
      <c r="H126" s="1256"/>
      <c r="I126" s="1256"/>
      <c r="J126" s="1256"/>
      <c r="K126" s="1256"/>
      <c r="L126" s="1256"/>
      <c r="M126" s="1233"/>
      <c r="N126" s="1261"/>
      <c r="O126" s="1254"/>
      <c r="P126" s="1254"/>
      <c r="Q126" s="1254"/>
      <c r="R126" s="1254"/>
      <c r="S126" s="1233"/>
      <c r="T126" s="1233"/>
      <c r="U126" s="1233"/>
      <c r="V126" s="1233"/>
      <c r="W126" s="1233"/>
      <c r="X126" s="1233"/>
      <c r="Y126" s="1240"/>
      <c r="Z126" s="1222"/>
      <c r="AA126" s="1229"/>
      <c r="AB126" s="1222"/>
      <c r="AC126" s="1222"/>
      <c r="AD126" s="1222"/>
    </row>
    <row customHeight="1" ht="9">
      <c r="A127" s="1235"/>
      <c r="B127" s="1235"/>
      <c r="C127" s="1233"/>
      <c r="D127" s="1233"/>
      <c r="E127" s="1233"/>
      <c r="F127" s="1233"/>
      <c r="G127" s="1233"/>
      <c r="H127" s="1256"/>
      <c r="I127" s="1256"/>
      <c r="J127" s="1256"/>
      <c r="K127" s="1256"/>
      <c r="L127" s="1256"/>
      <c r="M127" s="1233"/>
      <c r="N127" s="1261"/>
      <c r="O127" s="1254"/>
      <c r="P127" s="1254"/>
      <c r="Q127" s="1254"/>
      <c r="R127" s="1254"/>
      <c r="S127" s="1233"/>
      <c r="T127" s="1233"/>
      <c r="U127" s="1233"/>
      <c r="V127" s="1233"/>
      <c r="W127" s="1233"/>
      <c r="X127" s="1233"/>
      <c r="Y127" s="1240"/>
      <c r="Z127" s="1222"/>
      <c r="AA127" s="1229"/>
      <c r="AB127" s="1222"/>
      <c r="AC127" s="1222"/>
      <c r="AD127" s="1222"/>
    </row>
    <row customHeight="1" ht="9">
      <c r="A128" s="1235"/>
      <c r="B128" s="1235"/>
      <c r="C128" s="1233"/>
      <c r="D128" s="1233"/>
      <c r="E128" s="1233"/>
      <c r="F128" s="1233"/>
      <c r="G128" s="1233"/>
      <c r="H128" s="1256"/>
      <c r="I128" s="1256"/>
      <c r="J128" s="1256"/>
      <c r="K128" s="1256"/>
      <c r="L128" s="1256"/>
      <c r="M128" s="1233"/>
      <c r="N128" s="1261"/>
      <c r="O128" s="1254"/>
      <c r="P128" s="1254"/>
      <c r="Q128" s="1254"/>
      <c r="R128" s="1254"/>
      <c r="S128" s="1233"/>
      <c r="T128" s="1233"/>
      <c r="U128" s="1233"/>
      <c r="V128" s="1233"/>
      <c r="W128" s="1233"/>
      <c r="X128" s="1233"/>
      <c r="Y128" s="1240"/>
      <c r="Z128" s="1222"/>
      <c r="AA128" s="1229"/>
      <c r="AB128" s="1222"/>
      <c r="AC128" s="1222"/>
      <c r="AD128" s="1222"/>
    </row>
    <row customHeight="1" ht="9">
      <c r="A129" s="1235"/>
      <c r="B129" s="1235"/>
      <c r="C129" s="1233"/>
      <c r="D129" s="1233"/>
      <c r="E129" s="1233"/>
      <c r="F129" s="1233"/>
      <c r="G129" s="1233"/>
      <c r="H129" s="1256"/>
      <c r="I129" s="1256"/>
      <c r="J129" s="1256"/>
      <c r="K129" s="1256"/>
      <c r="L129" s="1256"/>
      <c r="M129" s="1233"/>
      <c r="N129" s="1261"/>
      <c r="O129" s="1254"/>
      <c r="P129" s="1254"/>
      <c r="Q129" s="1254"/>
      <c r="R129" s="1254"/>
      <c r="S129" s="1233"/>
      <c r="T129" s="1233"/>
      <c r="U129" s="1233"/>
      <c r="V129" s="1233"/>
      <c r="W129" s="1233"/>
      <c r="X129" s="1233"/>
      <c r="Y129" s="1240"/>
      <c r="Z129" s="1222"/>
      <c r="AA129" s="1229"/>
      <c r="AB129" s="1222"/>
      <c r="AC129" s="1222"/>
      <c r="AD129" s="1222"/>
    </row>
    <row customHeight="1" ht="9">
      <c r="A130" s="1235"/>
      <c r="B130" s="1235"/>
      <c r="C130" s="1233"/>
      <c r="D130" s="1233"/>
      <c r="E130" s="1233"/>
      <c r="F130" s="1233"/>
      <c r="G130" s="1233"/>
      <c r="H130" s="1256"/>
      <c r="I130" s="1256"/>
      <c r="J130" s="1256"/>
      <c r="K130" s="1256"/>
      <c r="L130" s="1256"/>
      <c r="M130" s="1233"/>
      <c r="N130" s="1261"/>
      <c r="O130" s="1262"/>
      <c r="P130" s="1262"/>
      <c r="Q130" s="1262"/>
      <c r="R130" s="1262"/>
      <c r="S130" s="1233"/>
      <c r="T130" s="1233"/>
      <c r="U130" s="1233"/>
      <c r="V130" s="1233"/>
      <c r="W130" s="1233"/>
      <c r="X130" s="1233"/>
      <c r="Y130" s="1240"/>
      <c r="Z130" s="1222"/>
      <c r="AA130" s="1229"/>
      <c r="AB130" s="1222"/>
      <c r="AC130" s="1222"/>
      <c r="AD130" s="1222"/>
    </row>
    <row customHeight="1" ht="9">
      <c r="A131" s="1235"/>
      <c r="B131" s="1235"/>
      <c r="C131" s="1233"/>
      <c r="D131" s="1233"/>
      <c r="E131" s="1233"/>
      <c r="F131" s="1233"/>
      <c r="G131" s="1233"/>
      <c r="H131" s="1256"/>
      <c r="I131" s="1256"/>
      <c r="J131" s="1256"/>
      <c r="K131" s="1256"/>
      <c r="L131" s="1256"/>
      <c r="M131" s="1233"/>
      <c r="N131" s="1261"/>
      <c r="O131" s="1263"/>
      <c r="P131" s="1263"/>
      <c r="Q131" s="1263"/>
      <c r="R131" s="1263"/>
      <c r="S131" s="1233"/>
      <c r="T131" s="1233"/>
      <c r="U131" s="1233"/>
      <c r="V131" s="1233"/>
      <c r="W131" s="1233"/>
      <c r="X131" s="1233"/>
      <c r="Y131" s="1240"/>
      <c r="Z131" s="1222"/>
      <c r="AA131" s="1229"/>
      <c r="AB131" s="1222"/>
      <c r="AC131" s="1222"/>
      <c r="AD131" s="1222"/>
    </row>
    <row customHeight="1" ht="9">
      <c r="A132" s="1235"/>
      <c r="B132" s="1235"/>
      <c r="C132" s="1233"/>
      <c r="D132" s="1233"/>
      <c r="E132" s="1233"/>
      <c r="F132" s="1233"/>
      <c r="G132" s="1233"/>
      <c r="H132" s="1256"/>
      <c r="I132" s="1256"/>
      <c r="J132" s="1256"/>
      <c r="K132" s="1256"/>
      <c r="L132" s="1256"/>
      <c r="M132" s="1233"/>
      <c r="N132" s="1261"/>
      <c r="O132" s="1262"/>
      <c r="P132" s="1262"/>
      <c r="Q132" s="1262"/>
      <c r="R132" s="1262"/>
      <c r="S132" s="1233"/>
      <c r="T132" s="1233"/>
      <c r="U132" s="1233"/>
      <c r="V132" s="1233"/>
      <c r="W132" s="1233"/>
      <c r="X132" s="1233"/>
      <c r="Y132" s="1240"/>
      <c r="Z132" s="1222"/>
      <c r="AA132" s="1229"/>
      <c r="AB132" s="1222"/>
      <c r="AC132" s="1222"/>
      <c r="AD132" s="1222"/>
    </row>
    <row customHeight="1" ht="9">
      <c r="A133" s="1235"/>
      <c r="B133" s="1235"/>
      <c r="C133" s="1233"/>
      <c r="D133" s="1233"/>
      <c r="E133" s="1233"/>
      <c r="F133" s="1233"/>
      <c r="G133" s="1233"/>
      <c r="H133" s="1256"/>
      <c r="I133" s="1256"/>
      <c r="J133" s="1256"/>
      <c r="K133" s="1256"/>
      <c r="L133" s="1256"/>
      <c r="M133" s="1233"/>
      <c r="N133" s="1261"/>
      <c r="O133" s="1263"/>
      <c r="P133" s="1263"/>
      <c r="Q133" s="1263"/>
      <c r="R133" s="1263"/>
      <c r="S133" s="1233"/>
      <c r="T133" s="1233"/>
      <c r="U133" s="1233"/>
      <c r="V133" s="1233"/>
      <c r="W133" s="1233"/>
      <c r="X133" s="1233"/>
      <c r="Y133" s="1240"/>
      <c r="Z133" s="1222"/>
      <c r="AA133" s="1229"/>
      <c r="AB133" s="1222"/>
      <c r="AC133" s="1222"/>
      <c r="AD133" s="1222"/>
    </row>
    <row customHeight="1" ht="9">
      <c r="A134" s="1235"/>
      <c r="B134" s="1235"/>
      <c r="C134" s="1233"/>
      <c r="D134" s="1233"/>
      <c r="E134" s="1233"/>
      <c r="F134" s="1233"/>
      <c r="G134" s="1233"/>
      <c r="H134" s="1256"/>
      <c r="I134" s="1256"/>
      <c r="J134" s="1256"/>
      <c r="K134" s="1256"/>
      <c r="L134" s="1256"/>
      <c r="M134" s="1233"/>
      <c r="N134" s="1261"/>
      <c r="O134" s="1254"/>
      <c r="P134" s="1254"/>
      <c r="Q134" s="1254"/>
      <c r="R134" s="1254"/>
      <c r="S134" s="1233"/>
      <c r="T134" s="1233"/>
      <c r="U134" s="1233"/>
      <c r="V134" s="1233"/>
      <c r="W134" s="1233"/>
      <c r="X134" s="1233"/>
      <c r="Y134" s="1240"/>
      <c r="Z134" s="1222"/>
      <c r="AA134" s="1229"/>
      <c r="AB134" s="1222"/>
      <c r="AC134" s="1222"/>
      <c r="AD134" s="1222"/>
    </row>
    <row customHeight="1" ht="9">
      <c r="A135" s="1235"/>
      <c r="B135" s="1235"/>
      <c r="C135" s="1233"/>
      <c r="D135" s="1233"/>
      <c r="E135" s="1233"/>
      <c r="F135" s="1233"/>
      <c r="G135" s="1233"/>
      <c r="H135" s="1256"/>
      <c r="I135" s="1256"/>
      <c r="J135" s="1256"/>
      <c r="K135" s="1256"/>
      <c r="L135" s="1256"/>
      <c r="M135" s="1233"/>
      <c r="N135" s="1261"/>
      <c r="O135" s="1254"/>
      <c r="P135" s="1254"/>
      <c r="Q135" s="1254"/>
      <c r="R135" s="1254"/>
      <c r="S135" s="1233"/>
      <c r="T135" s="1233"/>
      <c r="U135" s="1233"/>
      <c r="V135" s="1233"/>
      <c r="W135" s="1233"/>
      <c r="X135" s="1233"/>
      <c r="Y135" s="1240"/>
      <c r="Z135" s="1222"/>
      <c r="AA135" s="1229"/>
      <c r="AB135" s="1222"/>
      <c r="AC135" s="1222"/>
      <c r="AD135" s="1222"/>
    </row>
    <row customHeight="1" ht="9">
      <c r="A136" s="1235"/>
      <c r="B136" s="1235"/>
      <c r="C136" s="1233"/>
      <c r="D136" s="1233"/>
      <c r="E136" s="1233"/>
      <c r="F136" s="1233"/>
      <c r="G136" s="1233"/>
      <c r="H136" s="1256"/>
      <c r="I136" s="1256"/>
      <c r="J136" s="1256"/>
      <c r="K136" s="1256"/>
      <c r="L136" s="1256"/>
      <c r="M136" s="1233"/>
      <c r="N136" s="1261"/>
      <c r="O136" s="1254"/>
      <c r="P136" s="1254"/>
      <c r="Q136" s="1254"/>
      <c r="R136" s="1254"/>
      <c r="S136" s="1233"/>
      <c r="T136" s="1233"/>
      <c r="U136" s="1233"/>
      <c r="V136" s="1233"/>
      <c r="W136" s="1233"/>
      <c r="X136" s="1233"/>
      <c r="Y136" s="1240"/>
      <c r="Z136" s="1222"/>
      <c r="AA136" s="1229"/>
      <c r="AB136" s="1222"/>
      <c r="AC136" s="1222"/>
      <c r="AD136" s="1222"/>
    </row>
    <row customHeight="1" ht="9">
      <c r="A137" s="1235"/>
      <c r="B137" s="1235"/>
      <c r="C137" s="1233"/>
      <c r="D137" s="1233"/>
      <c r="E137" s="1233"/>
      <c r="F137" s="1233"/>
      <c r="G137" s="1233"/>
      <c r="H137" s="1256"/>
      <c r="I137" s="1256"/>
      <c r="J137" s="1256"/>
      <c r="K137" s="1256"/>
      <c r="L137" s="1256"/>
      <c r="M137" s="1233"/>
      <c r="N137" s="1261"/>
      <c r="O137" s="1264"/>
      <c r="P137" s="1264"/>
      <c r="Q137" s="1264"/>
      <c r="R137" s="1264"/>
      <c r="S137" s="1233"/>
      <c r="T137" s="1233"/>
      <c r="U137" s="1233"/>
      <c r="V137" s="1233"/>
      <c r="W137" s="1233"/>
      <c r="X137" s="1233"/>
      <c r="Y137" s="1240"/>
      <c r="Z137" s="1222"/>
      <c r="AA137" s="1229"/>
      <c r="AB137" s="1222"/>
      <c r="AC137" s="1222"/>
      <c r="AD137" s="1222"/>
    </row>
    <row customHeight="1" ht="9">
      <c r="A138" s="1235"/>
      <c r="B138" s="1235"/>
      <c r="C138" s="1233"/>
      <c r="D138" s="1233"/>
      <c r="E138" s="1233"/>
      <c r="F138" s="1233"/>
      <c r="G138" s="1233"/>
      <c r="H138" s="1256"/>
      <c r="I138" s="1256"/>
      <c r="J138" s="1256"/>
      <c r="K138" s="1256"/>
      <c r="L138" s="1256"/>
      <c r="M138" s="1233"/>
      <c r="N138" s="1261"/>
      <c r="O138" s="1257"/>
      <c r="P138" s="1257"/>
      <c r="Q138" s="1257"/>
      <c r="R138" s="1257"/>
      <c r="S138" s="1233"/>
      <c r="T138" s="1233"/>
      <c r="U138" s="1233"/>
      <c r="V138" s="1233"/>
      <c r="W138" s="1233"/>
      <c r="X138" s="1233"/>
      <c r="Y138" s="1240"/>
      <c r="Z138" s="1222"/>
      <c r="AA138" s="1229"/>
      <c r="AB138" s="1222"/>
      <c r="AC138" s="1222"/>
      <c r="AD138" s="1222"/>
    </row>
    <row customHeight="1" ht="9">
      <c r="A139" s="1235"/>
      <c r="B139" s="1235"/>
      <c r="C139" s="1233"/>
      <c r="D139" s="1233"/>
      <c r="E139" s="1233"/>
      <c r="F139" s="1233"/>
      <c r="G139" s="1233"/>
      <c r="H139" s="1256"/>
      <c r="I139" s="1256"/>
      <c r="J139" s="1256"/>
      <c r="K139" s="1256"/>
      <c r="L139" s="1256"/>
      <c r="M139" s="1233"/>
      <c r="N139" s="1261"/>
      <c r="O139" s="1233"/>
      <c r="P139" s="1233"/>
      <c r="Q139" s="1233"/>
      <c r="R139" s="1233"/>
      <c r="S139" s="1233"/>
      <c r="T139" s="1233"/>
      <c r="U139" s="1233"/>
      <c r="V139" s="1233"/>
      <c r="W139" s="1233"/>
      <c r="X139" s="1233"/>
      <c r="Y139" s="1240"/>
      <c r="Z139" s="1222"/>
      <c r="AA139" s="1229"/>
      <c r="AB139" s="1222"/>
      <c r="AC139" s="1222"/>
      <c r="AD139" s="1222"/>
    </row>
    <row customHeight="1" ht="9">
      <c r="A140" s="1235"/>
      <c r="B140" s="1235"/>
      <c r="C140" s="1233"/>
      <c r="D140" s="1233"/>
      <c r="E140" s="1233"/>
      <c r="F140" s="1233"/>
      <c r="G140" s="1233"/>
      <c r="H140" s="1256"/>
      <c r="I140" s="1256"/>
      <c r="J140" s="1256"/>
      <c r="K140" s="1256"/>
      <c r="L140" s="1256"/>
      <c r="M140" s="1233"/>
      <c r="N140" s="1261"/>
      <c r="O140" s="1233"/>
      <c r="P140" s="1233"/>
      <c r="Q140" s="1233"/>
      <c r="R140" s="1233"/>
      <c r="S140" s="1233"/>
      <c r="T140" s="1233"/>
      <c r="U140" s="1233"/>
      <c r="V140" s="1233"/>
      <c r="W140" s="1233"/>
      <c r="X140" s="1233"/>
      <c r="Y140" s="1240"/>
      <c r="Z140" s="1222"/>
      <c r="AA140" s="1229"/>
      <c r="AB140" s="1222"/>
      <c r="AC140" s="1222"/>
      <c r="AD140" s="1222"/>
    </row>
    <row customHeight="1" ht="9">
      <c r="A141" s="1235"/>
      <c r="B141" s="1235"/>
      <c r="C141" s="1233"/>
      <c r="D141" s="1233"/>
      <c r="E141" s="1233"/>
      <c r="F141" s="1233"/>
      <c r="G141" s="1233"/>
      <c r="H141" s="1256"/>
      <c r="I141" s="1256"/>
      <c r="J141" s="1256"/>
      <c r="K141" s="1256"/>
      <c r="L141" s="1256"/>
      <c r="M141" s="1233"/>
      <c r="N141" s="1261"/>
      <c r="O141" s="1233"/>
      <c r="P141" s="1233"/>
      <c r="Q141" s="1233"/>
      <c r="R141" s="1233"/>
      <c r="S141" s="1233"/>
      <c r="T141" s="1233"/>
      <c r="U141" s="1233"/>
      <c r="V141" s="1233"/>
      <c r="W141" s="1233"/>
      <c r="X141" s="1233"/>
      <c r="Y141" s="1240"/>
      <c r="Z141" s="1222"/>
      <c r="AA141" s="1229"/>
      <c r="AB141" s="1222"/>
      <c r="AC141" s="1222"/>
      <c r="AD141" s="1222"/>
    </row>
    <row customHeight="1" ht="9">
      <c r="A142" s="1235"/>
      <c r="B142" s="1235"/>
      <c r="C142" s="1233"/>
      <c r="D142" s="1233"/>
      <c r="E142" s="1233"/>
      <c r="F142" s="1233"/>
      <c r="G142" s="1233"/>
      <c r="H142" s="1256"/>
      <c r="I142" s="1256"/>
      <c r="J142" s="1256"/>
      <c r="K142" s="1256"/>
      <c r="L142" s="1256"/>
      <c r="M142" s="1233"/>
      <c r="N142" s="1261"/>
      <c r="O142" s="1233"/>
      <c r="P142" s="1233"/>
      <c r="Q142" s="1233"/>
      <c r="R142" s="1233"/>
      <c r="S142" s="1233"/>
      <c r="T142" s="1233"/>
      <c r="U142" s="1233"/>
      <c r="V142" s="1233"/>
      <c r="W142" s="1233"/>
      <c r="X142" s="1233"/>
      <c r="Y142" s="1240"/>
      <c r="Z142" s="1222"/>
      <c r="AA142" s="1229"/>
      <c r="AB142" s="1222"/>
      <c r="AC142" s="1222"/>
      <c r="AD142" s="1222"/>
    </row>
    <row customHeight="1" ht="9">
      <c r="A143" s="1235"/>
      <c r="B143" s="1235"/>
      <c r="C143" s="1233"/>
      <c r="D143" s="1233"/>
      <c r="E143" s="1233"/>
      <c r="F143" s="1233"/>
      <c r="G143" s="1233"/>
      <c r="H143" s="1256"/>
      <c r="I143" s="1256"/>
      <c r="J143" s="1256"/>
      <c r="K143" s="1256"/>
      <c r="L143" s="1256"/>
      <c r="M143" s="1233"/>
      <c r="N143" s="1261"/>
      <c r="O143" s="1233"/>
      <c r="P143" s="1233"/>
      <c r="Q143" s="1233"/>
      <c r="R143" s="1233"/>
      <c r="S143" s="1233"/>
      <c r="T143" s="1233"/>
      <c r="U143" s="1233"/>
      <c r="V143" s="1233"/>
      <c r="W143" s="1233"/>
      <c r="X143" s="1233"/>
      <c r="Y143" s="1240"/>
      <c r="Z143" s="1222"/>
      <c r="AA143" s="1229"/>
      <c r="AB143" s="1222"/>
      <c r="AC143" s="1222"/>
      <c r="AD143" s="1222"/>
    </row>
    <row customHeight="1" ht="9">
      <c r="A144" s="1235"/>
      <c r="B144" s="1235"/>
      <c r="C144" s="1233"/>
      <c r="D144" s="1233"/>
      <c r="E144" s="1233"/>
      <c r="F144" s="1233"/>
      <c r="G144" s="1233"/>
      <c r="H144" s="1256"/>
      <c r="I144" s="1256"/>
      <c r="J144" s="1256"/>
      <c r="K144" s="1256"/>
      <c r="L144" s="1256"/>
      <c r="M144" s="1233"/>
      <c r="N144" s="1261"/>
      <c r="O144" s="1233"/>
      <c r="P144" s="1233"/>
      <c r="Q144" s="1233"/>
      <c r="R144" s="1233"/>
      <c r="S144" s="1233"/>
      <c r="T144" s="1233"/>
      <c r="U144" s="1233"/>
      <c r="V144" s="1233"/>
      <c r="W144" s="1233"/>
      <c r="X144" s="1233"/>
      <c r="Y144" s="1240"/>
      <c r="Z144" s="1222"/>
      <c r="AA144" s="1229"/>
      <c r="AB144" s="1222"/>
      <c r="AC144" s="1222"/>
      <c r="AD144" s="1222"/>
    </row>
    <row customHeight="1" ht="9">
      <c r="A145" s="1235"/>
      <c r="B145" s="1235"/>
      <c r="C145" s="1233"/>
      <c r="D145" s="1233"/>
      <c r="E145" s="1233"/>
      <c r="F145" s="1233"/>
      <c r="G145" s="1233"/>
      <c r="H145" s="1256"/>
      <c r="I145" s="1256"/>
      <c r="J145" s="1256"/>
      <c r="K145" s="1256"/>
      <c r="L145" s="1256"/>
      <c r="M145" s="1233"/>
      <c r="N145" s="1261"/>
      <c r="O145" s="1233"/>
      <c r="P145" s="1233"/>
      <c r="Q145" s="1233"/>
      <c r="R145" s="1233"/>
      <c r="S145" s="1233"/>
      <c r="T145" s="1233"/>
      <c r="U145" s="1233"/>
      <c r="V145" s="1233"/>
      <c r="W145" s="1233"/>
      <c r="X145" s="1233"/>
      <c r="Y145" s="1240"/>
      <c r="Z145" s="1222"/>
      <c r="AA145" s="1229"/>
      <c r="AB145" s="1222"/>
      <c r="AC145" s="1222"/>
      <c r="AD145" s="1222"/>
    </row>
    <row customHeight="1" ht="9">
      <c r="A146" s="1235"/>
      <c r="B146" s="1235"/>
      <c r="C146" s="1233"/>
      <c r="D146" s="1233"/>
      <c r="E146" s="1233"/>
      <c r="F146" s="1233"/>
      <c r="G146" s="1233"/>
      <c r="H146" s="1256"/>
      <c r="I146" s="1256"/>
      <c r="J146" s="1256"/>
      <c r="K146" s="1256"/>
      <c r="L146" s="1256"/>
      <c r="M146" s="1233"/>
      <c r="N146" s="1261"/>
      <c r="O146" s="1233"/>
      <c r="P146" s="1233"/>
      <c r="Q146" s="1233"/>
      <c r="R146" s="1233"/>
      <c r="S146" s="1233"/>
      <c r="T146" s="1233"/>
      <c r="U146" s="1233"/>
      <c r="V146" s="1233"/>
      <c r="W146" s="1233"/>
      <c r="X146" s="1233"/>
      <c r="Y146" s="1240"/>
      <c r="Z146" s="1222"/>
      <c r="AA146" s="1229"/>
      <c r="AB146" s="1222"/>
      <c r="AC146" s="1222"/>
      <c r="AD146" s="1222"/>
    </row>
    <row customHeight="1" ht="9">
      <c r="A147" s="1235"/>
      <c r="B147" s="1235"/>
      <c r="C147" s="1235"/>
      <c r="D147" s="1235"/>
      <c r="E147" s="1235"/>
      <c r="F147" s="1235"/>
      <c r="G147" s="1235"/>
      <c r="H147" s="1235"/>
      <c r="I147" s="1235"/>
      <c r="J147" s="1235"/>
      <c r="K147" s="1235"/>
      <c r="L147" s="1235"/>
      <c r="M147" s="1235"/>
      <c r="N147" s="1235"/>
      <c r="O147" s="1235"/>
      <c r="P147" s="1235"/>
      <c r="Q147" s="1235"/>
      <c r="R147" s="1235"/>
      <c r="S147" s="1235"/>
      <c r="T147" s="1235"/>
      <c r="U147" s="1235"/>
      <c r="V147" s="1235"/>
      <c r="W147" s="1235"/>
      <c r="X147" s="1235"/>
      <c r="Y147" s="1235"/>
      <c r="Z147" s="1235"/>
      <c r="AA147" s="1235"/>
      <c r="AB147" s="1235"/>
      <c r="AC147" s="1235"/>
      <c r="AD147" s="1235"/>
    </row>
    <row customHeight="1" ht="90">
      <c r="A148" s="1235" t="s">
        <v>1956</v>
      </c>
      <c r="B148" s="1235"/>
      <c r="C148" s="1233" t="s">
        <v>2500</v>
      </c>
      <c r="D148" s="1233" t="s">
        <v>148</v>
      </c>
      <c r="E148" s="1233" t="s">
        <v>1958</v>
      </c>
      <c r="F148" s="1233" t="s">
        <v>2501</v>
      </c>
      <c r="G148" s="1233"/>
      <c r="H148" s="1233"/>
      <c r="I148" s="1265"/>
      <c r="J148" s="1265"/>
      <c r="K148" s="1265"/>
      <c r="L148" s="1265"/>
      <c r="M148" s="126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1246"/>
      <c r="O148" s="1233"/>
      <c r="P148" s="1239"/>
      <c r="Q148" s="1239"/>
      <c r="R148" s="1239"/>
      <c r="S148" s="1233"/>
      <c r="T148" s="1233" t="s">
        <v>2502</v>
      </c>
      <c r="U148" s="123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1239"/>
      <c r="W148" s="1239"/>
      <c r="X148" s="1233" t="s">
        <v>2503</v>
      </c>
      <c r="Y148" s="1240"/>
      <c r="Z148" s="1222"/>
      <c r="AA148" s="1229"/>
      <c r="AB148" s="1222"/>
      <c r="AC148" s="1222"/>
      <c r="AD148" s="1222"/>
    </row>
    <row customHeight="1" ht="9">
      <c r="A149" s="1235"/>
      <c r="B149" s="1235"/>
      <c r="C149" s="1235"/>
      <c r="D149" s="1235"/>
      <c r="E149" s="1235"/>
      <c r="F149" s="1235"/>
      <c r="G149" s="1235"/>
      <c r="H149" s="1235"/>
      <c r="I149" s="1235"/>
      <c r="J149" s="1235"/>
      <c r="K149" s="1235"/>
      <c r="L149" s="1235"/>
      <c r="M149" s="1235"/>
      <c r="N149" s="1235"/>
      <c r="O149" s="1235"/>
      <c r="P149" s="1235"/>
      <c r="Q149" s="1235"/>
      <c r="R149" s="1235"/>
      <c r="S149" s="1235"/>
      <c r="T149" s="1235"/>
      <c r="U149" s="1235"/>
      <c r="V149" s="1235"/>
      <c r="W149" s="1235"/>
      <c r="X149" s="1235"/>
      <c r="Y149" s="1235"/>
      <c r="Z149" s="1235"/>
      <c r="AA149" s="1235"/>
      <c r="AB149" s="1235"/>
      <c r="AC149" s="1235"/>
      <c r="AD149" s="1235"/>
    </row>
    <row customHeight="1" ht="9">
      <c r="A150" s="1235" t="s">
        <v>1960</v>
      </c>
      <c r="B150" s="1235"/>
      <c r="C150" s="1233"/>
      <c r="D150" s="1233"/>
      <c r="E150" s="1233"/>
      <c r="F150" s="1233"/>
      <c r="G150" s="1233"/>
      <c r="H150" s="1233"/>
      <c r="I150" s="1233"/>
      <c r="J150" s="1233"/>
      <c r="K150" s="1233"/>
      <c r="L150" s="1233"/>
      <c r="M150" s="1233"/>
      <c r="N150" s="1233"/>
      <c r="O150" s="1233"/>
      <c r="P150" s="1233"/>
      <c r="Q150" s="1233"/>
      <c r="R150" s="1233"/>
      <c r="S150" s="1233"/>
      <c r="T150" s="1233"/>
      <c r="U150" s="1233"/>
      <c r="V150" s="1233"/>
      <c r="W150" s="1233"/>
      <c r="X150" s="1233"/>
      <c r="Y150" s="1240"/>
      <c r="Z150" s="1222"/>
      <c r="AA150" s="1229"/>
      <c r="AB150" s="1222"/>
      <c r="AC150" s="1222"/>
      <c r="AD150" s="1222"/>
    </row>
    <row customHeight="1" ht="9">
      <c r="A151" s="1235"/>
      <c r="B151" s="1235"/>
      <c r="C151" s="1235"/>
      <c r="D151" s="1235"/>
      <c r="E151" s="1235"/>
      <c r="F151" s="1235"/>
      <c r="G151" s="1235"/>
      <c r="H151" s="1235"/>
      <c r="I151" s="1235"/>
      <c r="J151" s="1235"/>
      <c r="K151" s="1235"/>
      <c r="L151" s="1235"/>
      <c r="M151" s="1235"/>
      <c r="N151" s="1235"/>
      <c r="O151" s="1235"/>
      <c r="P151" s="1235"/>
      <c r="Q151" s="1235"/>
      <c r="R151" s="1235"/>
      <c r="S151" s="1235"/>
      <c r="T151" s="1235"/>
      <c r="U151" s="1235"/>
      <c r="V151" s="1235"/>
      <c r="W151" s="1235"/>
      <c r="X151" s="1235"/>
      <c r="Y151" s="1235"/>
      <c r="Z151" s="1235"/>
      <c r="AA151" s="1235"/>
      <c r="AB151" s="1235"/>
      <c r="AC151" s="1235"/>
      <c r="AD151" s="1235"/>
    </row>
    <row customHeight="1" ht="9">
      <c r="A152" s="1235" t="s">
        <v>1963</v>
      </c>
      <c r="B152" s="1235"/>
      <c r="C152" s="1233"/>
      <c r="D152" s="1233"/>
      <c r="E152" s="1233"/>
      <c r="F152" s="1233"/>
      <c r="G152" s="1233"/>
      <c r="H152" s="1233"/>
      <c r="I152" s="1233"/>
      <c r="J152" s="1233"/>
      <c r="K152" s="1233"/>
      <c r="L152" s="1233"/>
      <c r="M152" s="1233"/>
      <c r="N152" s="1233"/>
      <c r="O152" s="1233"/>
      <c r="P152" s="1233"/>
      <c r="Q152" s="1233"/>
      <c r="R152" s="1233"/>
      <c r="S152" s="1233"/>
      <c r="T152" s="1233"/>
      <c r="U152" s="1233"/>
      <c r="V152" s="1233"/>
      <c r="W152" s="1233"/>
      <c r="X152" s="1233"/>
      <c r="Y152" s="1240"/>
      <c r="Z152" s="1222"/>
      <c r="AA152" s="1229"/>
      <c r="AB152" s="1222"/>
      <c r="AC152" s="1222"/>
      <c r="AD152" s="1222"/>
    </row>
    <row customHeight="1" ht="9">
      <c r="A153" s="1235"/>
      <c r="B153" s="1235"/>
      <c r="C153" s="1235"/>
      <c r="D153" s="1235"/>
      <c r="E153" s="1235"/>
      <c r="F153" s="1235"/>
      <c r="G153" s="1235"/>
      <c r="H153" s="1235"/>
      <c r="I153" s="1235"/>
      <c r="J153" s="1235"/>
      <c r="K153" s="1235"/>
      <c r="L153" s="1235"/>
      <c r="M153" s="1235"/>
      <c r="N153" s="1235"/>
      <c r="O153" s="1235"/>
      <c r="P153" s="1235"/>
      <c r="Q153" s="1235"/>
      <c r="R153" s="1235"/>
      <c r="S153" s="1235"/>
      <c r="T153" s="1235"/>
      <c r="U153" s="1235"/>
      <c r="V153" s="1235"/>
      <c r="W153" s="1235"/>
      <c r="X153" s="1235"/>
      <c r="Y153" s="1235"/>
      <c r="Z153" s="1235"/>
      <c r="AA153" s="1235"/>
      <c r="AB153" s="1235"/>
      <c r="AC153" s="1235"/>
      <c r="AD153" s="1235"/>
    </row>
    <row customHeight="1" ht="9">
      <c r="A154" s="1235" t="s">
        <v>1968</v>
      </c>
      <c r="B154" s="1235"/>
      <c r="C154" s="1233"/>
      <c r="D154" s="1233"/>
      <c r="E154" s="1233"/>
      <c r="F154" s="1233"/>
      <c r="G154" s="1233"/>
      <c r="H154" s="1233"/>
      <c r="I154" s="1233"/>
      <c r="J154" s="1233"/>
      <c r="K154" s="1233"/>
      <c r="L154" s="1233"/>
      <c r="M154" s="1233"/>
      <c r="N154" s="1233"/>
      <c r="O154" s="1233"/>
      <c r="P154" s="1233"/>
      <c r="Q154" s="1233"/>
      <c r="R154" s="1233"/>
      <c r="S154" s="1233"/>
      <c r="T154" s="1233"/>
      <c r="U154" s="1233"/>
      <c r="V154" s="1233"/>
      <c r="W154" s="1233"/>
      <c r="X154" s="1233"/>
      <c r="Y154" s="1240"/>
      <c r="Z154" s="1222"/>
      <c r="AA154" s="1229"/>
      <c r="AB154" s="1222"/>
      <c r="AC154" s="1222"/>
      <c r="AD154" s="122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18FCFC-9038-E14A-2676-0.18CC840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4219" width="10.57421875" hidden="1"/>
    <col min="2" max="2" style="4219" width="11.00390625" hidden="1" customWidth="1"/>
    <col min="3" max="3" style="4219" width="10.57421875" hidden="1"/>
    <col min="4" max="4" style="4219" width="11.8515625" hidden="1" customWidth="1"/>
    <col min="5" max="8" style="4219" width="12.28125" hidden="1" customWidth="1"/>
    <col min="9" max="11" style="4219" width="3.00390625" customWidth="1"/>
    <col min="12" max="12" style="4219" width="12.00390625" customWidth="1"/>
    <col min="13" max="13" style="4219" width="31.00390625" customWidth="1"/>
    <col min="14" max="14" style="4219" width="1.00390625" customWidth="1"/>
    <col min="15" max="18" style="4219" width="24.00390625" customWidth="1"/>
    <col min="19" max="19" style="4219" width="11.00390625" customWidth="1"/>
    <col min="20" max="20" style="4219" width="3.7109375" customWidth="1"/>
    <col min="21" max="21" style="4219" width="11.00390625" customWidth="1"/>
    <col min="22" max="22" style="4219" width="8.57421875" customWidth="1"/>
    <col min="23" max="23" style="4219" width="4.00390625" customWidth="1"/>
    <col min="24" max="24" style="4219" width="115.00390625" customWidth="1"/>
    <col min="25" max="29" style="4219" width="10.00390625" customWidth="1"/>
    <col min="30" max="30" style="4219" width="10.57421875" hidden="1"/>
  </cols>
  <sheetData>
    <row customHeight="1" ht="22.5" hidden="1">
      <c r="AD1" s="79" t="s">
        <v>14</v>
      </c>
    </row>
    <row customHeight="1" ht="14.25" hidden="1">
      <c r="AD2" s="79">
        <v>0</v>
      </c>
    </row>
    <row customHeight="1" ht="14.25" hidden="1">
      <c r="AD3" s="79">
        <v>0</v>
      </c>
    </row>
    <row customHeight="1" ht="14.699999999999998">
      <c r="J4" s="497"/>
      <c r="K4" s="497"/>
      <c r="L4" s="498"/>
      <c r="M4" s="101"/>
      <c r="N4" s="101"/>
      <c r="AD4" s="79">
        <v>14</v>
      </c>
    </row>
    <row customHeight="1" ht="67.2">
      <c r="J5" s="497"/>
      <c r="K5" s="497"/>
      <c r="L5" s="1267" t="s">
        <v>2504</v>
      </c>
      <c r="M5" s="1267"/>
      <c r="N5" s="1267"/>
      <c r="O5" s="1267"/>
      <c r="P5" s="1267"/>
      <c r="Q5" s="1267"/>
      <c r="R5" s="1267"/>
      <c r="S5" s="1267"/>
      <c r="T5" s="1267"/>
      <c r="U5" s="1267"/>
      <c r="AD5" s="79">
        <v>64</v>
      </c>
    </row>
    <row customHeight="1" ht="14.699999999999998">
      <c r="J6" s="497"/>
      <c r="K6" s="497"/>
      <c r="L6" s="1268" t="str">
        <f>IF(org=0,"Не определено",org)</f>
        <v>ГУП СК "Ставрополькрайводоканал"</v>
      </c>
      <c r="M6" s="1268"/>
      <c r="N6" s="1268"/>
      <c r="O6" s="1268"/>
      <c r="P6" s="1268"/>
      <c r="Q6" s="1268"/>
      <c r="R6" s="1268"/>
      <c r="S6" s="1268"/>
      <c r="T6" s="1268"/>
      <c r="U6" s="1268"/>
      <c r="AD6" s="79">
        <v>14</v>
      </c>
    </row>
    <row customHeight="1" ht="14.699999999999998">
      <c r="J7" s="497"/>
      <c r="K7" s="497"/>
      <c r="L7" s="498"/>
      <c r="M7" s="101"/>
      <c r="N7" s="101"/>
      <c r="O7" s="499"/>
      <c r="P7" s="499"/>
      <c r="Q7" s="499"/>
      <c r="R7" s="499"/>
      <c r="S7" s="499"/>
      <c r="T7" s="499"/>
      <c r="U7" s="499"/>
      <c r="V7" s="499"/>
      <c r="AD7" s="79">
        <v>14</v>
      </c>
    </row>
    <row customHeight="1" ht="48.29999999999999">
      <c r="M8" s="500" t="s">
        <v>41</v>
      </c>
      <c r="N8" s="932"/>
      <c r="O8" s="502" t="str">
        <f>IF(TITLE_NAME_OR_PR_CHANGE="",IF(TITLE_NAME_OR_PR="","",TITLE_NAME_OR_PR),TITLE_NAME_OR_PR_CHANGE)</f>
        <v/>
      </c>
      <c r="P8" s="502"/>
      <c r="Q8" s="502"/>
      <c r="R8" s="502"/>
      <c r="S8" s="502"/>
      <c r="T8" s="502"/>
      <c r="U8" s="502"/>
      <c r="AD8" s="182">
        <v>46</v>
      </c>
    </row>
    <row customHeight="1" ht="24">
      <c r="M9" s="500" t="s">
        <v>501</v>
      </c>
      <c r="N9" s="932"/>
      <c r="O9" s="502" t="str">
        <f>IF(TITLE_DATE_CHANGE_PERIOD="",IF(TITLE_DATE_PR="","",TITLE_DATE_PR),TITLE_DATE_CHANGE_PERIOD)</f>
        <v/>
      </c>
      <c r="P9" s="502"/>
      <c r="Q9" s="502"/>
      <c r="R9" s="502"/>
      <c r="S9" s="502"/>
      <c r="T9" s="502"/>
      <c r="U9" s="502"/>
      <c r="AD9" s="182">
        <v>23</v>
      </c>
    </row>
    <row customHeight="1" ht="24">
      <c r="M10" s="500" t="s">
        <v>502</v>
      </c>
      <c r="N10" s="932"/>
      <c r="O10" s="502" t="str">
        <f>IF(TITLE_NUMBER_PR_CHANGE="",IF(TITLE_NUMBER_PR="","",TITLE_NUMBER_PR),TITLE_NUMBER_PR_CHANGE)</f>
        <v/>
      </c>
      <c r="P10" s="502"/>
      <c r="Q10" s="502"/>
      <c r="R10" s="502"/>
      <c r="S10" s="502"/>
      <c r="T10" s="502"/>
      <c r="U10" s="502"/>
      <c r="AD10" s="182">
        <v>23</v>
      </c>
    </row>
    <row customHeight="1" ht="24">
      <c r="M11" s="500" t="s">
        <v>42</v>
      </c>
      <c r="N11" s="932"/>
      <c r="O11" s="502" t="str">
        <f>IF(TITLE_IST_PUB_CHANGE="",IF(TITLE_IST_PUB="","",TITLE_IST_PUB),TITLE_IST_PUB_CHANGE)</f>
        <v/>
      </c>
      <c r="P11" s="502"/>
      <c r="Q11" s="502"/>
      <c r="R11" s="502"/>
      <c r="S11" s="502"/>
      <c r="T11" s="502"/>
      <c r="U11" s="502"/>
      <c r="AD11" s="182">
        <v>23</v>
      </c>
    </row>
    <row customHeight="1" ht="11.25" hidden="1">
      <c r="V12" s="138" t="s">
        <v>505</v>
      </c>
      <c r="AD12" s="182">
        <v>0</v>
      </c>
    </row>
    <row customHeight="1" ht="14.699999999999998">
      <c r="J13" s="497"/>
      <c r="K13" s="497"/>
      <c r="L13" s="498"/>
      <c r="M13" s="101"/>
      <c r="N13" s="504"/>
      <c r="O13" s="505"/>
      <c r="P13" s="505"/>
      <c r="Q13" s="505"/>
      <c r="R13" s="505"/>
      <c r="S13" s="505"/>
      <c r="T13" s="505"/>
      <c r="U13" s="505"/>
      <c r="V13" s="505"/>
      <c r="AD13" s="79">
        <v>14</v>
      </c>
    </row>
    <row customHeight="1" ht="14.699999999999998">
      <c r="J14" s="497"/>
      <c r="K14" s="497"/>
      <c r="L14" s="152" t="s">
        <v>378</v>
      </c>
      <c r="M14" s="152"/>
      <c r="N14" s="152"/>
      <c r="O14" s="152"/>
      <c r="P14" s="152"/>
      <c r="Q14" s="152"/>
      <c r="R14" s="152"/>
      <c r="S14" s="152"/>
      <c r="T14" s="152"/>
      <c r="U14" s="152"/>
      <c r="V14" s="152"/>
      <c r="W14" s="152"/>
      <c r="X14" s="152" t="s">
        <v>379</v>
      </c>
      <c r="AD14" s="79">
        <v>14</v>
      </c>
    </row>
    <row customHeight="1" ht="14.699999999999998">
      <c r="J15" s="497"/>
      <c r="K15" s="497"/>
      <c r="L15" s="449" t="s">
        <v>87</v>
      </c>
      <c r="M15" s="326" t="s">
        <v>506</v>
      </c>
      <c r="N15" s="506"/>
      <c r="O15" s="507" t="s">
        <v>2505</v>
      </c>
      <c r="P15" s="508"/>
      <c r="Q15" s="508"/>
      <c r="R15" s="508"/>
      <c r="S15" s="508"/>
      <c r="T15" s="508"/>
      <c r="U15" s="509"/>
      <c r="V15" s="510" t="s">
        <v>508</v>
      </c>
      <c r="W15" s="511" t="s">
        <v>1476</v>
      </c>
      <c r="X15" s="152"/>
      <c r="AD15" s="79">
        <v>14</v>
      </c>
    </row>
    <row customHeight="1" ht="35.699999999999996">
      <c r="J16" s="497"/>
      <c r="K16" s="497"/>
      <c r="L16" s="449"/>
      <c r="M16" s="326"/>
      <c r="N16" s="512"/>
      <c r="O16" s="291" t="s">
        <v>511</v>
      </c>
      <c r="P16" s="291" t="s">
        <v>512</v>
      </c>
      <c r="Q16" s="84" t="s">
        <v>513</v>
      </c>
      <c r="R16" s="83"/>
      <c r="S16" s="84" t="s">
        <v>527</v>
      </c>
      <c r="T16" s="142"/>
      <c r="U16" s="83"/>
      <c r="V16" s="514"/>
      <c r="W16" s="515"/>
      <c r="X16" s="152"/>
      <c r="AD16" s="79">
        <v>34</v>
      </c>
    </row>
    <row customHeight="1" ht="35.699999999999996">
      <c r="A17" s="218" t="s">
        <v>220</v>
      </c>
      <c r="B17" s="218" t="s">
        <v>221</v>
      </c>
      <c r="C17" s="218" t="s">
        <v>222</v>
      </c>
      <c r="D17" s="218" t="s">
        <v>223</v>
      </c>
      <c r="J17" s="497"/>
      <c r="K17" s="497"/>
      <c r="L17" s="449"/>
      <c r="M17" s="326"/>
      <c r="N17" s="516"/>
      <c r="O17" s="157"/>
      <c r="P17" s="157"/>
      <c r="Q17" s="246" t="s">
        <v>522</v>
      </c>
      <c r="R17" s="246" t="s">
        <v>523</v>
      </c>
      <c r="S17" s="246" t="s">
        <v>524</v>
      </c>
      <c r="T17" s="388" t="s">
        <v>525</v>
      </c>
      <c r="U17" s="390"/>
      <c r="V17" s="517"/>
      <c r="W17" s="518"/>
      <c r="X17" s="152"/>
      <c r="AD17" s="79">
        <v>34</v>
      </c>
    </row>
    <row customHeight="1" ht="11.549999999999999">
      <c r="J18" s="519"/>
      <c r="K18" s="520">
        <v>1</v>
      </c>
      <c r="L18" s="521" t="s">
        <v>98</v>
      </c>
      <c r="M18" s="522" t="s">
        <v>101</v>
      </c>
      <c r="N18" s="523" t="str">
        <f>OFFSET(N18,0,-1)</f>
        <v>2</v>
      </c>
      <c r="O18" s="524">
        <f>OFFSET(O18,0,-1)+1</f>
        <v>3</v>
      </c>
      <c r="P18" s="524"/>
      <c r="Q18" s="524">
        <f>OFFSET(Q18,0,-1)+1</f>
        <v>1</v>
      </c>
      <c r="R18" s="524">
        <f>OFFSET(R18,0,-1)+1</f>
        <v>2</v>
      </c>
      <c r="S18" s="524">
        <f>OFFSET(S18,0,-1)+1</f>
        <v>3</v>
      </c>
      <c r="T18" s="524">
        <f>OFFSET(T18,0,-1)+1</f>
        <v>4</v>
      </c>
      <c r="U18" s="524"/>
      <c r="V18" s="524">
        <f>OFFSET(V18,0,-2)+1</f>
        <v>5</v>
      </c>
      <c r="W18" s="523">
        <f>OFFSET(W18,0,-1)</f>
        <v>5</v>
      </c>
      <c r="X18" s="524">
        <f>OFFSET(X18,0,-1)+1</f>
        <v>6</v>
      </c>
      <c r="AD18" s="403">
        <v>11</v>
      </c>
    </row>
    <row customHeight="1" ht="21">
      <c r="A19" s="525" t="s">
        <v>248</v>
      </c>
      <c r="B19" s="525" t="s">
        <v>249</v>
      </c>
      <c r="C19" s="525" t="s">
        <v>250</v>
      </c>
      <c r="D19" s="525" t="s">
        <v>251</v>
      </c>
      <c r="K19" s="448"/>
      <c r="L19" s="449">
        <f>INDEX(PT_DIFFERENTIATION_NUM_NTAR,MATCH(A19,PT_DIFFERENTIATION_NTAR_ID,0))</f>
        <v>0</v>
      </c>
      <c r="M19" s="450" t="s">
        <v>209</v>
      </c>
      <c r="N19" s="451"/>
      <c r="O19" s="1269" t="str">
        <f>INDEX(PT_DIFFERENTIATION_NTAR,MATCH(A19,PT_DIFFERENTIATION_NTAR_ID,0))</f>
        <v/>
      </c>
      <c r="P19" s="1269"/>
      <c r="Q19" s="1269"/>
      <c r="R19" s="1269"/>
      <c r="S19" s="1269"/>
      <c r="T19" s="1269"/>
      <c r="U19" s="1269"/>
      <c r="V19" s="1269"/>
      <c r="W19" s="1269"/>
      <c r="X19" s="455" t="s">
        <v>474</v>
      </c>
      <c r="AA19" s="151" t="str">
        <f>IF(M19="","",M19)</f>
        <v>Наименование тарифа</v>
      </c>
      <c r="AD19" s="79">
        <v>20</v>
      </c>
    </row>
    <row customHeight="1" ht="21">
      <c r="A20" s="525" t="s">
        <v>248</v>
      </c>
      <c r="B20" s="525" t="s">
        <v>249</v>
      </c>
      <c r="C20" s="525" t="s">
        <v>250</v>
      </c>
      <c r="D20" s="525" t="s">
        <v>251</v>
      </c>
      <c r="J20" s="457"/>
      <c r="K20" s="458"/>
      <c r="L20" s="449" t="str">
        <f>INDEX(PT_DIFFERENTIATION_NUM_TER,MATCH(B19,PT_DIFFERENTIATION_TER_ID,0))</f>
        <v>.</v>
      </c>
      <c r="M20" s="459" t="s">
        <v>475</v>
      </c>
      <c r="N20" s="451"/>
      <c r="O20" s="1269" t="str">
        <f>INDEX(PT_DIFFERENTIATION_TER,MATCH(B19,PT_DIFFERENTIATION_TER_ID,0))</f>
        <v/>
      </c>
      <c r="P20" s="1269"/>
      <c r="Q20" s="1269"/>
      <c r="R20" s="1269"/>
      <c r="S20" s="1269"/>
      <c r="T20" s="1269"/>
      <c r="U20" s="1269"/>
      <c r="V20" s="1269"/>
      <c r="W20" s="1269"/>
      <c r="X20" s="455" t="s">
        <v>476</v>
      </c>
      <c r="AA20" s="151" t="str">
        <f>IF(M20="","",M20)</f>
        <v>Территория действия тарифа</v>
      </c>
      <c r="AD20" s="79">
        <v>20</v>
      </c>
    </row>
    <row customHeight="1" ht="24">
      <c r="A21" s="525" t="s">
        <v>248</v>
      </c>
      <c r="B21" s="525" t="s">
        <v>249</v>
      </c>
      <c r="C21" s="525" t="s">
        <v>250</v>
      </c>
      <c r="D21" s="525" t="s">
        <v>251</v>
      </c>
      <c r="J21" s="457"/>
      <c r="K21" s="458"/>
      <c r="L21" s="449" t="str">
        <f>INDEX(PT_DIFFERENTIATION_NUM_CS,MATCH(C19,PT_DIFFERENTIATION_CS_ID,0))</f>
        <v>..</v>
      </c>
      <c r="M21" s="460" t="s">
        <v>477</v>
      </c>
      <c r="N21" s="451"/>
      <c r="O21" s="1269" t="str">
        <f>INDEX(PT_DIFFERENTIATION_CS,MATCH(C19,PT_DIFFERENTIATION_CS_ID,0))</f>
        <v/>
      </c>
      <c r="P21" s="1269"/>
      <c r="Q21" s="1269"/>
      <c r="R21" s="1269"/>
      <c r="S21" s="1269"/>
      <c r="T21" s="1269"/>
      <c r="U21" s="1269"/>
      <c r="V21" s="1269"/>
      <c r="W21" s="1269"/>
      <c r="X21" s="455" t="s">
        <v>478</v>
      </c>
      <c r="AA21" s="151" t="str">
        <f>IF(M21="","",M21)</f>
        <v>Наименование системы теплоснабжения </v>
      </c>
      <c r="AD21" s="79">
        <v>23</v>
      </c>
    </row>
    <row customHeight="1" ht="21">
      <c r="A22" s="525" t="s">
        <v>248</v>
      </c>
      <c r="B22" s="525" t="s">
        <v>249</v>
      </c>
      <c r="C22" s="525" t="s">
        <v>250</v>
      </c>
      <c r="D22" s="525" t="s">
        <v>251</v>
      </c>
      <c r="J22" s="457"/>
      <c r="K22" s="458"/>
      <c r="L22" s="449" t="str">
        <f>INDEX(PT_DIFFERENTIATION_NUM_IST_TE,MATCH(D19,PT_DIFFERENTIATION_IST_TE_ID,0))</f>
        <v>...</v>
      </c>
      <c r="M22" s="461" t="s">
        <v>479</v>
      </c>
      <c r="N22" s="451"/>
      <c r="O22" s="1269" t="str">
        <f>INDEX(PT_DIFFERENTIATION_IST_TE,MATCH(D19,PT_DIFFERENTIATION_IST_TE_ID,0))</f>
        <v/>
      </c>
      <c r="P22" s="1269"/>
      <c r="Q22" s="1269"/>
      <c r="R22" s="1269"/>
      <c r="S22" s="1269"/>
      <c r="T22" s="1269"/>
      <c r="U22" s="1269"/>
      <c r="V22" s="1269"/>
      <c r="W22" s="1269"/>
      <c r="X22" s="455" t="s">
        <v>480</v>
      </c>
      <c r="AA22" s="151" t="str">
        <f>IF(M22="","",M22)</f>
        <v>Источник тепловой энергии  </v>
      </c>
      <c r="AD22" s="79">
        <v>20</v>
      </c>
    </row>
    <row customHeight="1" ht="96.75">
      <c r="A23" s="525" t="s">
        <v>248</v>
      </c>
      <c r="B23" s="525" t="s">
        <v>249</v>
      </c>
      <c r="C23" s="525" t="s">
        <v>250</v>
      </c>
      <c r="D23" s="525" t="s">
        <v>251</v>
      </c>
      <c r="F23" s="170" t="str">
        <f>L22&amp;".1"</f>
        <v>....1</v>
      </c>
      <c r="I23" s="136">
        <v>1</v>
      </c>
      <c r="K23" s="463"/>
      <c r="L23" s="449" t="str">
        <f>$F$23</f>
        <v>....1</v>
      </c>
      <c r="M23" s="464" t="s">
        <v>482</v>
      </c>
      <c r="N23" s="451"/>
      <c r="O23" s="560"/>
      <c r="P23" s="560"/>
      <c r="Q23" s="560"/>
      <c r="R23" s="560"/>
      <c r="S23" s="560"/>
      <c r="T23" s="560"/>
      <c r="U23" s="560"/>
      <c r="V23" s="560"/>
      <c r="W23" s="560"/>
      <c r="X23" s="455" t="s">
        <v>483</v>
      </c>
      <c r="AA23" s="151" t="str">
        <f>IF(M23="","",M23)</f>
        <v>Схема подключения теплопотребляющей установки к коллектору источника тепловой энергии</v>
      </c>
      <c r="AD23" s="79">
        <v>92</v>
      </c>
    </row>
    <row customHeight="1" ht="86.25">
      <c r="A24" s="525" t="s">
        <v>248</v>
      </c>
      <c r="B24" s="525" t="s">
        <v>249</v>
      </c>
      <c r="C24" s="525" t="s">
        <v>250</v>
      </c>
      <c r="D24" s="525" t="s">
        <v>251</v>
      </c>
      <c r="G24" s="170" t="str">
        <f>F23&amp;".1"</f>
        <v>....1.1</v>
      </c>
      <c r="J24" s="136">
        <v>1</v>
      </c>
      <c r="K24" s="468"/>
      <c r="L24" s="449" t="str">
        <f>$G$24</f>
        <v>....1.1</v>
      </c>
      <c r="M24" s="469" t="s">
        <v>485</v>
      </c>
      <c r="N24" s="451"/>
      <c r="O24" s="405"/>
      <c r="P24" s="465"/>
      <c r="Q24" s="465"/>
      <c r="R24" s="465"/>
      <c r="S24" s="465"/>
      <c r="T24" s="465"/>
      <c r="U24" s="465"/>
      <c r="V24" s="465"/>
      <c r="W24" s="466"/>
      <c r="X24" s="455" t="s">
        <v>486</v>
      </c>
      <c r="AA24" s="151" t="str">
        <f>IF(M24="","",M24)</f>
        <v>Группа потребителей</v>
      </c>
      <c r="AD24" s="79">
        <v>82</v>
      </c>
    </row>
    <row customHeight="1" ht="11.549999999999999">
      <c r="A25" s="525" t="s">
        <v>248</v>
      </c>
      <c r="B25" s="525" t="s">
        <v>249</v>
      </c>
      <c r="C25" s="525" t="s">
        <v>250</v>
      </c>
      <c r="D25" s="525" t="s">
        <v>251</v>
      </c>
      <c r="H25" s="170" t="str">
        <f>G24&amp;".1"</f>
        <v>....1.1.1</v>
      </c>
      <c r="K25" s="468">
        <v>1</v>
      </c>
      <c r="L25" s="449" t="str">
        <f>$H$25</f>
        <v>....1.1.1</v>
      </c>
      <c r="M25" s="470"/>
      <c r="N25" s="451"/>
      <c r="O25" s="471"/>
      <c r="P25" s="472"/>
      <c r="Q25" s="471"/>
      <c r="R25" s="473"/>
      <c r="S25" s="474"/>
      <c r="T25" s="214" t="s">
        <v>61</v>
      </c>
      <c r="U25" s="474"/>
      <c r="V25" s="214" t="s">
        <v>19</v>
      </c>
      <c r="W25" s="472"/>
      <c r="X25" s="475" t="s">
        <v>488</v>
      </c>
      <c r="Y25" s="138">
        <f>STRCHECKDATE(O26:W26)</f>
      </c>
      <c r="AA25" s="151" t="str">
        <f>IF(M25="","",M25)</f>
        <v/>
      </c>
      <c r="AD25" s="79">
        <v>11</v>
      </c>
    </row>
    <row customHeight="1" ht="11.549999999999999">
      <c r="A26" s="525" t="s">
        <v>248</v>
      </c>
      <c r="B26" s="525" t="s">
        <v>249</v>
      </c>
      <c r="C26" s="525" t="s">
        <v>250</v>
      </c>
      <c r="D26" s="525" t="s">
        <v>251</v>
      </c>
      <c r="K26" s="468"/>
      <c r="L26" s="430"/>
      <c r="M26" s="451"/>
      <c r="N26" s="451"/>
      <c r="O26" s="472"/>
      <c r="P26" s="472"/>
      <c r="Q26" s="472"/>
      <c r="R26" s="476" t="str">
        <f>S25&amp;"-"&amp;U25</f>
        <v>-</v>
      </c>
      <c r="S26" s="477"/>
      <c r="T26" s="214"/>
      <c r="U26" s="477"/>
      <c r="V26" s="214"/>
      <c r="W26" s="472"/>
      <c r="X26" s="478"/>
      <c r="AA26" s="151" t="str">
        <f>IF(M26="","",M26)</f>
        <v/>
      </c>
      <c r="AD26" s="79">
        <v>11</v>
      </c>
    </row>
    <row customHeight="1" ht="15.75">
      <c r="A27" s="525" t="s">
        <v>248</v>
      </c>
      <c r="B27" s="525" t="s">
        <v>249</v>
      </c>
      <c r="C27" s="525" t="s">
        <v>250</v>
      </c>
      <c r="D27" s="525" t="s">
        <v>251</v>
      </c>
      <c r="K27" s="463"/>
      <c r="L27" s="479"/>
      <c r="M27" s="480" t="s">
        <v>489</v>
      </c>
      <c r="N27" s="204"/>
      <c r="O27" s="204"/>
      <c r="P27" s="204"/>
      <c r="Q27" s="204"/>
      <c r="R27" s="204"/>
      <c r="S27" s="204"/>
      <c r="T27" s="204"/>
      <c r="U27" s="204"/>
      <c r="V27" s="204"/>
      <c r="W27" s="481"/>
      <c r="X27" s="482"/>
      <c r="AA27" s="151" t="str">
        <f>IF(M27="","",M27)</f>
        <v>Добавить вид теплоносителя (параметры теплоносителя)</v>
      </c>
      <c r="AD27" s="79">
        <v>15</v>
      </c>
    </row>
    <row customHeight="1" ht="15.75">
      <c r="A28" s="525" t="s">
        <v>248</v>
      </c>
      <c r="B28" s="525" t="s">
        <v>249</v>
      </c>
      <c r="C28" s="525" t="s">
        <v>250</v>
      </c>
      <c r="D28" s="525" t="s">
        <v>251</v>
      </c>
      <c r="K28" s="463"/>
      <c r="L28" s="479"/>
      <c r="M28" s="483" t="s">
        <v>490</v>
      </c>
      <c r="N28" s="204"/>
      <c r="O28" s="204"/>
      <c r="P28" s="204"/>
      <c r="Q28" s="204"/>
      <c r="R28" s="204"/>
      <c r="S28" s="204"/>
      <c r="T28" s="204"/>
      <c r="U28" s="204"/>
      <c r="V28" s="484"/>
      <c r="W28" s="204"/>
      <c r="X28" s="485"/>
      <c r="AA28" s="151" t="str">
        <f>IF(M28="","",M28)</f>
        <v>Добавить группу потребителей</v>
      </c>
      <c r="AD28" s="79">
        <v>15</v>
      </c>
    </row>
    <row customHeight="1" ht="14.699999999999998">
      <c r="A29" s="525" t="s">
        <v>248</v>
      </c>
      <c r="B29" s="525" t="s">
        <v>249</v>
      </c>
      <c r="C29" s="525" t="s">
        <v>250</v>
      </c>
      <c r="D29" s="525" t="s">
        <v>251</v>
      </c>
      <c r="K29" s="448"/>
      <c r="L29" s="479"/>
      <c r="M29" s="486" t="s">
        <v>491</v>
      </c>
      <c r="N29" s="204"/>
      <c r="O29" s="204"/>
      <c r="P29" s="204"/>
      <c r="Q29" s="204"/>
      <c r="R29" s="204"/>
      <c r="S29" s="204"/>
      <c r="T29" s="204"/>
      <c r="U29" s="204"/>
      <c r="V29" s="484"/>
      <c r="W29" s="204"/>
      <c r="X29" s="485"/>
      <c r="AA29" s="151" t="str">
        <f>IF(M29="","",M29)</f>
        <v>Добавить схему подключения</v>
      </c>
      <c r="AD29" s="79">
        <v>14</v>
      </c>
    </row>
    <row customHeight="1" ht="14.699999999999998">
      <c r="A30" s="525" t="s">
        <v>248</v>
      </c>
      <c r="B30" s="525" t="s">
        <v>249</v>
      </c>
      <c r="C30" s="525" t="s">
        <v>250</v>
      </c>
      <c r="E30" s="525" t="s">
        <v>680</v>
      </c>
      <c r="K30" s="448"/>
      <c r="L30" s="1270"/>
      <c r="M30" s="1271"/>
      <c r="N30" s="1272"/>
      <c r="O30" s="1272"/>
      <c r="P30" s="1272"/>
      <c r="Q30" s="1272"/>
      <c r="R30" s="1272"/>
      <c r="S30" s="1272"/>
      <c r="T30" s="1272"/>
      <c r="U30" s="1272"/>
      <c r="V30" s="1273"/>
      <c r="W30" s="1272"/>
      <c r="X30" s="1274"/>
      <c r="AA30" s="151" t="str">
        <f>IF(M30="","",M30)</f>
        <v/>
      </c>
      <c r="AD30" s="79">
        <v>14</v>
      </c>
    </row>
    <row customHeight="1" ht="14.699999999999998">
      <c r="A31" s="525" t="s">
        <v>248</v>
      </c>
      <c r="B31" s="525" t="s">
        <v>249</v>
      </c>
      <c r="E31" s="525" t="s">
        <v>2506</v>
      </c>
      <c r="K31" s="1180"/>
      <c r="L31" s="1270"/>
      <c r="M31" s="1275"/>
      <c r="N31" s="1272"/>
      <c r="O31" s="1272"/>
      <c r="P31" s="1272"/>
      <c r="Q31" s="1272"/>
      <c r="R31" s="1272"/>
      <c r="S31" s="1272"/>
      <c r="T31" s="1272"/>
      <c r="U31" s="1272"/>
      <c r="V31" s="1273"/>
      <c r="W31" s="1272"/>
      <c r="X31" s="1274"/>
      <c r="AA31" s="151" t="str">
        <f>IF(M31="","",M31)</f>
        <v/>
      </c>
      <c r="AD31" s="79">
        <v>14</v>
      </c>
    </row>
    <row customHeight="1" ht="14.699999999999998">
      <c r="A32" s="525" t="s">
        <v>2507</v>
      </c>
      <c r="E32" s="525" t="s">
        <v>185</v>
      </c>
      <c r="K32" s="448"/>
      <c r="L32" s="1270"/>
      <c r="M32" s="1276"/>
      <c r="N32" s="1272"/>
      <c r="O32" s="1272"/>
      <c r="P32" s="1272"/>
      <c r="Q32" s="1272"/>
      <c r="R32" s="1272"/>
      <c r="S32" s="1272"/>
      <c r="T32" s="1272"/>
      <c r="U32" s="1272"/>
      <c r="V32" s="1273"/>
      <c r="W32" s="1272"/>
      <c r="X32" s="1274"/>
      <c r="AA32" s="151" t="str">
        <f>IF(M32="","",M32)</f>
        <v/>
      </c>
      <c r="AD32" s="79">
        <v>14</v>
      </c>
    </row>
    <row customHeight="1" ht="11.549999999999999">
      <c r="E33" s="525" t="s">
        <v>526</v>
      </c>
      <c r="L33" s="1277"/>
      <c r="M33" s="1278"/>
      <c r="N33" s="1272"/>
      <c r="O33" s="1272"/>
      <c r="P33" s="1272"/>
      <c r="Q33" s="1272"/>
      <c r="R33" s="1272"/>
      <c r="S33" s="1272"/>
      <c r="T33" s="1272"/>
      <c r="U33" s="1272"/>
      <c r="V33" s="1273"/>
      <c r="W33" s="1272"/>
      <c r="X33" s="1274"/>
      <c r="AD33" s="161">
        <v>11</v>
      </c>
    </row>
    <row customHeight="1" ht="11.549999999999999">
      <c r="AD34" s="79">
        <v>11</v>
      </c>
    </row>
    <row customHeight="1" ht="28.5">
      <c r="L35" s="777" t="s">
        <v>918</v>
      </c>
      <c r="M35" s="777" t="s">
        <v>2508</v>
      </c>
      <c r="AD35" s="79">
        <v>27</v>
      </c>
    </row>
    <row customHeight="1" ht="109.19999999999999">
      <c r="M36" s="777" t="s">
        <v>2509</v>
      </c>
      <c r="AD36" s="79">
        <v>104</v>
      </c>
    </row>
    <row customHeight="1" ht="14.699999999999998">
      <c r="AD37" s="79">
        <v>14</v>
      </c>
    </row>
    <row customHeight="1" ht="14.699999999999998">
      <c r="AD38" s="79">
        <v>14</v>
      </c>
    </row>
    <row customHeight="1" ht="14.699999999999998">
      <c r="AD39" s="79">
        <v>14</v>
      </c>
    </row>
    <row customHeight="1" ht="14.699999999999998">
      <c r="AD40" s="79">
        <v>14</v>
      </c>
    </row>
    <row customHeight="1" ht="22.5" hidden="1">
      <c r="A41" s="100" t="s">
        <v>81</v>
      </c>
      <c r="B41" s="100">
        <v>0</v>
      </c>
      <c r="C41" s="100">
        <v>0</v>
      </c>
      <c r="D41" s="100">
        <v>0</v>
      </c>
      <c r="E41" s="100">
        <v>0</v>
      </c>
      <c r="F41" s="104">
        <v>0</v>
      </c>
      <c r="G41" s="104">
        <v>0</v>
      </c>
      <c r="H41" s="104">
        <v>0</v>
      </c>
      <c r="I41" s="530">
        <v>3</v>
      </c>
      <c r="J41" s="531">
        <v>3</v>
      </c>
      <c r="K41" s="531">
        <v>3</v>
      </c>
      <c r="L41" s="95">
        <v>12</v>
      </c>
      <c r="M41" s="79">
        <v>31</v>
      </c>
      <c r="N41" s="79">
        <v>1</v>
      </c>
      <c r="O41" s="79">
        <v>24</v>
      </c>
      <c r="P41" s="79">
        <v>24</v>
      </c>
      <c r="Q41" s="79">
        <v>24</v>
      </c>
      <c r="R41" s="79">
        <v>24</v>
      </c>
      <c r="S41" s="79">
        <v>11</v>
      </c>
      <c r="T41" s="79">
        <v>3</v>
      </c>
      <c r="U41" s="79">
        <v>11</v>
      </c>
      <c r="V41" s="79">
        <v>8</v>
      </c>
      <c r="W41" s="79">
        <v>4</v>
      </c>
      <c r="X41" s="79">
        <v>115</v>
      </c>
      <c r="Y41" s="138">
        <v>10</v>
      </c>
      <c r="Z41" s="138">
        <v>10</v>
      </c>
      <c r="AA41" s="138">
        <v>10</v>
      </c>
      <c r="AB41" s="138">
        <v>10</v>
      </c>
      <c r="AC41" s="138">
        <v>10</v>
      </c>
      <c r="AD41" s="7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B0CCB4-4E38-0AA6-A8F6-0.CB64BC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3808C2-D41C-6877-93EB-0.9D7FE58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24AEA-805D-F3FA-71BB-0.307A3E0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16A07-86AD-E571-962A-0.5273C0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A5135-BFF3-8ACF-59C7-0.57B0C3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A96772-D3AC-AC13-D928-0.263253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E964EB-2028-92BB-D6F3-0.A3D96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5205F-9AD7-A75E-8862-0.97B613A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63753E-2867-8B5D-E692-0.B21DC637}" mc:Ignorable="x14ac xr xr2 xr3">
  <dimension ref="A1:E8"/>
  <sheetViews>
    <sheetView topLeftCell="A1" showGridLines="0" workbookViewId="0">
      <selection activeCell="A1" sqref="A1"/>
    </sheetView>
  </sheetViews>
  <sheetFormatPr customHeight="1" defaultRowHeight="11.25"/>
  <cols>
    <col min="1" max="1" style="4219" width="10.57421875" customWidth="1"/>
    <col min="2" max="2" style="4219" width="8.7109375" customWidth="1"/>
    <col min="3" max="3" style="4219" width="18.140625" customWidth="1"/>
    <col min="4" max="4" style="4219" width="12.57421875" customWidth="1"/>
  </cols>
  <sheetData>
    <row customHeight="1" ht="11.25">
      <c r="A1" s="219" t="s">
        <v>2510</v>
      </c>
      <c r="B1" s="948" t="s">
        <v>2511</v>
      </c>
      <c r="C1" s="1279" t="s">
        <v>2512</v>
      </c>
      <c r="D1" s="1280"/>
      <c r="E1" s="219" t="s">
        <v>2513</v>
      </c>
    </row>
    <row customHeight="1" ht="11.25">
      <c r="A2" s="1281"/>
      <c r="B2" s="1280" t="s">
        <v>27</v>
      </c>
      <c r="C2" s="219"/>
      <c r="D2" s="948"/>
      <c r="E2" s="219"/>
    </row>
    <row customHeight="1" ht="11.25">
      <c r="A3" s="1282"/>
      <c r="B3" s="1283" t="s">
        <v>33</v>
      </c>
      <c r="C3" s="219"/>
      <c r="D3" s="948"/>
      <c r="E3" s="219"/>
    </row>
    <row customHeight="1" ht="11.25">
      <c r="A4" s="1284"/>
      <c r="B4" s="1283" t="s">
        <v>1956</v>
      </c>
      <c r="C4" s="219"/>
      <c r="D4" s="948"/>
      <c r="E4" s="219"/>
    </row>
    <row customHeight="1" ht="11.25">
      <c r="A5" s="1285"/>
      <c r="B5" s="1283" t="s">
        <v>1951</v>
      </c>
      <c r="C5" s="1286" t="s">
        <v>2280</v>
      </c>
      <c r="D5" s="1287" t="s">
        <v>2514</v>
      </c>
      <c r="E5" s="219"/>
    </row>
    <row customHeight="1" ht="11.25">
      <c r="A6" s="1288"/>
      <c r="B6" s="1283" t="s">
        <v>1960</v>
      </c>
      <c r="C6" s="219"/>
      <c r="D6" s="948"/>
      <c r="E6" s="219"/>
    </row>
    <row customHeight="1" ht="11.25">
      <c r="A7" s="1289"/>
      <c r="B7" s="1283" t="s">
        <v>1968</v>
      </c>
      <c r="C7" s="219"/>
      <c r="D7" s="948"/>
      <c r="E7" s="219"/>
    </row>
    <row customHeight="1" ht="11.25">
      <c r="A8" s="1286"/>
      <c r="B8" s="1283" t="s">
        <v>1963</v>
      </c>
      <c r="C8" s="219"/>
      <c r="D8" s="948"/>
      <c r="E8" s="21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B5FE7-BE03-B419-7CD2-0.567FB3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DAC0D-C9D7-2C52-F174-0.ECAEF6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6D555-CF32-1BC8-11DE-0.0C215C37}" mc:Ignorable="x14ac xr xr2 xr3">
  <sheetPr>
    <tabColor rgb="FFFFCC99"/>
  </sheetPr>
  <dimension ref="A1:I253"/>
  <sheetViews>
    <sheetView topLeftCell="A1" showGridLines="0" workbookViewId="0">
      <selection activeCell="A1" sqref="A1"/>
    </sheetView>
  </sheetViews>
  <sheetFormatPr defaultColWidth="9.140625" customHeight="1" defaultRowHeight="11.25"/>
  <cols>
    <col min="3" max="3" style="4219" width="20.7109375" customWidth="1"/>
    <col min="4" max="4" style="4219" width="25.140625" customWidth="1"/>
  </cols>
  <sheetData>
    <row customHeight="1" ht="11.25">
      <c r="A1" s="161" t="s">
        <v>2515</v>
      </c>
      <c r="B1" s="161" t="s">
        <v>2516</v>
      </c>
      <c r="C1" s="161" t="s">
        <v>2517</v>
      </c>
      <c r="D1" s="161" t="s">
        <v>2518</v>
      </c>
      <c r="E1" s="161" t="s">
        <v>2519</v>
      </c>
      <c r="F1" s="161" t="s">
        <v>2520</v>
      </c>
      <c r="G1" s="161" t="s">
        <v>2521</v>
      </c>
      <c r="H1" s="161" t="s">
        <v>2522</v>
      </c>
      <c r="I1" s="161" t="s">
        <v>2523</v>
      </c>
    </row>
    <row customHeight="1" ht="11.25">
      <c r="A2" s="161" t="s">
        <v>2524</v>
      </c>
      <c r="B2" s="161" t="s">
        <v>16</v>
      </c>
      <c r="C2" s="161" t="s">
        <v>2525</v>
      </c>
      <c r="D2" s="161" t="s">
        <v>2526</v>
      </c>
      <c r="E2" s="161" t="s">
        <v>2527</v>
      </c>
      <c r="F2" s="161" t="s">
        <v>2528</v>
      </c>
      <c r="G2" s="161" t="s">
        <v>2529</v>
      </c>
      <c r="H2" s="0" t="s">
        <v>22</v>
      </c>
      <c r="I2" s="161" t="s">
        <v>922</v>
      </c>
    </row>
    <row customHeight="1" ht="11.25">
      <c r="A3" s="161" t="s">
        <v>2524</v>
      </c>
      <c r="B3" s="161" t="s">
        <v>16</v>
      </c>
      <c r="C3" s="161" t="s">
        <v>2530</v>
      </c>
      <c r="D3" s="161" t="s">
        <v>2531</v>
      </c>
      <c r="E3" s="161" t="s">
        <v>2532</v>
      </c>
      <c r="F3" s="161" t="s">
        <v>2533</v>
      </c>
      <c r="G3" s="161" t="s">
        <v>2534</v>
      </c>
      <c r="H3" s="161" t="s">
        <v>2535</v>
      </c>
      <c r="I3" s="161" t="s">
        <v>922</v>
      </c>
    </row>
    <row customHeight="1" ht="11.25">
      <c r="A4" s="161" t="s">
        <v>2524</v>
      </c>
      <c r="B4" s="161" t="s">
        <v>16</v>
      </c>
      <c r="C4" s="161" t="s">
        <v>2536</v>
      </c>
      <c r="D4" s="161" t="s">
        <v>2537</v>
      </c>
      <c r="E4" s="161" t="s">
        <v>2538</v>
      </c>
      <c r="F4" s="161" t="s">
        <v>2533</v>
      </c>
      <c r="G4" s="161" t="s">
        <v>2539</v>
      </c>
      <c r="H4" s="0" t="s">
        <v>22</v>
      </c>
      <c r="I4" s="161" t="s">
        <v>922</v>
      </c>
    </row>
    <row customHeight="1" ht="11.25">
      <c r="A5" s="161" t="s">
        <v>2524</v>
      </c>
      <c r="B5" s="161" t="s">
        <v>16</v>
      </c>
      <c r="C5" s="161" t="s">
        <v>2540</v>
      </c>
      <c r="D5" s="161" t="s">
        <v>2541</v>
      </c>
      <c r="E5" s="161" t="s">
        <v>2542</v>
      </c>
      <c r="F5" s="161" t="s">
        <v>2543</v>
      </c>
      <c r="G5" s="161" t="s">
        <v>2544</v>
      </c>
      <c r="H5" s="0" t="s">
        <v>22</v>
      </c>
      <c r="I5" s="161" t="s">
        <v>922</v>
      </c>
    </row>
    <row customHeight="1" ht="11.25">
      <c r="A6" s="161" t="s">
        <v>2524</v>
      </c>
      <c r="B6" s="161" t="s">
        <v>16</v>
      </c>
      <c r="C6" s="161" t="s">
        <v>2545</v>
      </c>
      <c r="D6" s="161" t="s">
        <v>2546</v>
      </c>
      <c r="E6" s="161" t="s">
        <v>2547</v>
      </c>
      <c r="F6" s="161" t="s">
        <v>2548</v>
      </c>
      <c r="G6" s="0" t="s">
        <v>22</v>
      </c>
      <c r="H6" s="0" t="s">
        <v>22</v>
      </c>
      <c r="I6" s="161" t="s">
        <v>922</v>
      </c>
    </row>
    <row customHeight="1" ht="11.25">
      <c r="A7" s="161" t="s">
        <v>2524</v>
      </c>
      <c r="B7" s="161" t="s">
        <v>16</v>
      </c>
      <c r="C7" s="161" t="s">
        <v>2549</v>
      </c>
      <c r="D7" s="161" t="s">
        <v>2550</v>
      </c>
      <c r="E7" s="161" t="s">
        <v>2551</v>
      </c>
      <c r="F7" s="161" t="s">
        <v>2552</v>
      </c>
      <c r="G7" s="0" t="s">
        <v>22</v>
      </c>
      <c r="H7" s="0" t="s">
        <v>22</v>
      </c>
      <c r="I7" s="161" t="s">
        <v>922</v>
      </c>
    </row>
    <row customHeight="1" ht="11.25">
      <c r="A8" s="161" t="s">
        <v>2524</v>
      </c>
      <c r="B8" s="161" t="s">
        <v>16</v>
      </c>
      <c r="C8" s="161" t="s">
        <v>2553</v>
      </c>
      <c r="D8" s="161" t="s">
        <v>2554</v>
      </c>
      <c r="E8" s="161" t="s">
        <v>2555</v>
      </c>
      <c r="F8" s="161" t="s">
        <v>2556</v>
      </c>
      <c r="G8" s="161" t="s">
        <v>2557</v>
      </c>
      <c r="H8" s="0" t="s">
        <v>22</v>
      </c>
      <c r="I8" s="161" t="s">
        <v>922</v>
      </c>
    </row>
    <row customHeight="1" ht="11.25">
      <c r="A9" s="161" t="s">
        <v>2524</v>
      </c>
      <c r="B9" s="161" t="s">
        <v>16</v>
      </c>
      <c r="C9" s="161" t="s">
        <v>2558</v>
      </c>
      <c r="D9" s="161" t="s">
        <v>2559</v>
      </c>
      <c r="E9" s="161" t="s">
        <v>2560</v>
      </c>
      <c r="F9" s="161" t="s">
        <v>2528</v>
      </c>
      <c r="G9" s="161" t="s">
        <v>2561</v>
      </c>
      <c r="H9" s="0" t="s">
        <v>22</v>
      </c>
      <c r="I9" s="161" t="s">
        <v>922</v>
      </c>
    </row>
    <row customHeight="1" ht="11.25">
      <c r="A10" s="161" t="s">
        <v>2524</v>
      </c>
      <c r="B10" s="161" t="s">
        <v>16</v>
      </c>
      <c r="C10" s="161" t="s">
        <v>2562</v>
      </c>
      <c r="D10" s="161" t="s">
        <v>2563</v>
      </c>
      <c r="E10" s="161" t="s">
        <v>2564</v>
      </c>
      <c r="F10" s="161" t="s">
        <v>2533</v>
      </c>
      <c r="G10" s="0" t="s">
        <v>22</v>
      </c>
      <c r="H10" s="0" t="s">
        <v>22</v>
      </c>
      <c r="I10" s="161" t="s">
        <v>922</v>
      </c>
    </row>
    <row customHeight="1" ht="11.25">
      <c r="A11" s="161" t="s">
        <v>2524</v>
      </c>
      <c r="B11" s="161" t="s">
        <v>16</v>
      </c>
      <c r="C11" s="161" t="s">
        <v>2565</v>
      </c>
      <c r="D11" s="161" t="s">
        <v>2566</v>
      </c>
      <c r="E11" s="161" t="s">
        <v>2567</v>
      </c>
      <c r="F11" s="161" t="s">
        <v>50</v>
      </c>
      <c r="G11" s="161" t="s">
        <v>2568</v>
      </c>
      <c r="H11" s="0" t="s">
        <v>22</v>
      </c>
      <c r="I11" s="161" t="s">
        <v>922</v>
      </c>
    </row>
    <row customHeight="1" ht="11.25">
      <c r="A12" s="161" t="s">
        <v>2524</v>
      </c>
      <c r="B12" s="161" t="s">
        <v>16</v>
      </c>
      <c r="C12" s="161" t="s">
        <v>2569</v>
      </c>
      <c r="D12" s="161" t="s">
        <v>2570</v>
      </c>
      <c r="E12" s="161" t="s">
        <v>2571</v>
      </c>
      <c r="F12" s="161" t="s">
        <v>2572</v>
      </c>
      <c r="G12" s="161" t="s">
        <v>2573</v>
      </c>
      <c r="H12" s="0" t="s">
        <v>22</v>
      </c>
      <c r="I12" s="161" t="s">
        <v>922</v>
      </c>
    </row>
    <row customHeight="1" ht="11.25">
      <c r="A13" s="161" t="s">
        <v>2524</v>
      </c>
      <c r="B13" s="161" t="s">
        <v>16</v>
      </c>
      <c r="C13" s="161" t="s">
        <v>2574</v>
      </c>
      <c r="D13" s="161" t="s">
        <v>2575</v>
      </c>
      <c r="E13" s="161" t="s">
        <v>2576</v>
      </c>
      <c r="F13" s="161" t="s">
        <v>2577</v>
      </c>
      <c r="G13" s="161" t="s">
        <v>2578</v>
      </c>
      <c r="H13" s="0" t="s">
        <v>22</v>
      </c>
      <c r="I13" s="161" t="s">
        <v>922</v>
      </c>
    </row>
    <row customHeight="1" ht="11.25">
      <c r="A14" s="161" t="s">
        <v>2524</v>
      </c>
      <c r="B14" s="161" t="s">
        <v>16</v>
      </c>
      <c r="C14" s="161" t="s">
        <v>2579</v>
      </c>
      <c r="D14" s="161" t="s">
        <v>2580</v>
      </c>
      <c r="E14" s="161" t="s">
        <v>2581</v>
      </c>
      <c r="F14" s="161" t="s">
        <v>2582</v>
      </c>
      <c r="G14" s="0" t="s">
        <v>22</v>
      </c>
      <c r="H14" s="0" t="s">
        <v>22</v>
      </c>
      <c r="I14" s="161" t="s">
        <v>922</v>
      </c>
    </row>
    <row customHeight="1" ht="11.25">
      <c r="A15" s="161" t="s">
        <v>2524</v>
      </c>
      <c r="B15" s="161" t="s">
        <v>16</v>
      </c>
      <c r="C15" s="161" t="s">
        <v>2583</v>
      </c>
      <c r="D15" s="161" t="s">
        <v>2584</v>
      </c>
      <c r="E15" s="161" t="s">
        <v>2585</v>
      </c>
      <c r="F15" s="161" t="s">
        <v>2586</v>
      </c>
      <c r="G15" s="161" t="s">
        <v>2587</v>
      </c>
      <c r="H15" s="0" t="s">
        <v>22</v>
      </c>
      <c r="I15" s="161" t="s">
        <v>922</v>
      </c>
    </row>
    <row customHeight="1" ht="11.25">
      <c r="A16" s="161" t="s">
        <v>2524</v>
      </c>
      <c r="B16" s="161" t="s">
        <v>16</v>
      </c>
      <c r="C16" s="161" t="s">
        <v>2588</v>
      </c>
      <c r="D16" s="161" t="s">
        <v>2589</v>
      </c>
      <c r="E16" s="161" t="s">
        <v>2590</v>
      </c>
      <c r="F16" s="161" t="s">
        <v>2591</v>
      </c>
      <c r="G16" s="161" t="s">
        <v>2592</v>
      </c>
      <c r="H16" s="0" t="s">
        <v>22</v>
      </c>
      <c r="I16" s="161" t="s">
        <v>922</v>
      </c>
    </row>
    <row customHeight="1" ht="11.25">
      <c r="A17" s="161" t="s">
        <v>2524</v>
      </c>
      <c r="B17" s="161" t="s">
        <v>16</v>
      </c>
      <c r="C17" s="161" t="s">
        <v>2593</v>
      </c>
      <c r="D17" s="161" t="s">
        <v>2594</v>
      </c>
      <c r="E17" s="161" t="s">
        <v>2595</v>
      </c>
      <c r="F17" s="161" t="s">
        <v>2556</v>
      </c>
      <c r="G17" s="161" t="s">
        <v>2596</v>
      </c>
      <c r="H17" s="0" t="s">
        <v>22</v>
      </c>
      <c r="I17" s="161" t="s">
        <v>922</v>
      </c>
    </row>
    <row customHeight="1" ht="11.25">
      <c r="A18" s="161" t="s">
        <v>2524</v>
      </c>
      <c r="B18" s="161" t="s">
        <v>16</v>
      </c>
      <c r="C18" s="161" t="s">
        <v>2597</v>
      </c>
      <c r="D18" s="161" t="s">
        <v>2598</v>
      </c>
      <c r="E18" s="161" t="s">
        <v>2599</v>
      </c>
      <c r="F18" s="161" t="s">
        <v>2543</v>
      </c>
      <c r="G18" s="161" t="s">
        <v>2600</v>
      </c>
      <c r="H18" s="0" t="s">
        <v>22</v>
      </c>
      <c r="I18" s="161" t="s">
        <v>922</v>
      </c>
    </row>
    <row customHeight="1" ht="11.25">
      <c r="A19" s="161" t="s">
        <v>2524</v>
      </c>
      <c r="B19" s="161" t="s">
        <v>16</v>
      </c>
      <c r="C19" s="161" t="s">
        <v>2601</v>
      </c>
      <c r="D19" s="161" t="s">
        <v>2602</v>
      </c>
      <c r="E19" s="161" t="s">
        <v>2603</v>
      </c>
      <c r="F19" s="161" t="s">
        <v>50</v>
      </c>
      <c r="G19" s="161" t="s">
        <v>2604</v>
      </c>
      <c r="H19" s="0" t="s">
        <v>22</v>
      </c>
      <c r="I19" s="161" t="s">
        <v>922</v>
      </c>
    </row>
    <row customHeight="1" ht="11.25">
      <c r="A20" s="161" t="s">
        <v>2524</v>
      </c>
      <c r="B20" s="161" t="s">
        <v>16</v>
      </c>
      <c r="C20" s="161" t="s">
        <v>13</v>
      </c>
      <c r="D20" s="161" t="s">
        <v>45</v>
      </c>
      <c r="E20" s="161" t="s">
        <v>48</v>
      </c>
      <c r="F20" s="161" t="s">
        <v>50</v>
      </c>
      <c r="G20" s="161" t="s">
        <v>2605</v>
      </c>
      <c r="H20" s="0" t="s">
        <v>22</v>
      </c>
      <c r="I20" s="161" t="s">
        <v>922</v>
      </c>
    </row>
    <row customHeight="1" ht="11.25">
      <c r="A21" s="161" t="s">
        <v>2524</v>
      </c>
      <c r="B21" s="161" t="s">
        <v>16</v>
      </c>
      <c r="C21" s="161" t="s">
        <v>2606</v>
      </c>
      <c r="D21" s="161" t="s">
        <v>2607</v>
      </c>
      <c r="E21" s="161" t="s">
        <v>2608</v>
      </c>
      <c r="F21" s="161" t="s">
        <v>2556</v>
      </c>
      <c r="G21" s="161" t="s">
        <v>2609</v>
      </c>
      <c r="H21" s="0" t="s">
        <v>22</v>
      </c>
      <c r="I21" s="161" t="s">
        <v>922</v>
      </c>
    </row>
    <row customHeight="1" ht="11.25">
      <c r="A22" s="161" t="s">
        <v>2524</v>
      </c>
      <c r="B22" s="161" t="s">
        <v>16</v>
      </c>
      <c r="C22" s="161" t="s">
        <v>2610</v>
      </c>
      <c r="D22" s="161" t="s">
        <v>2611</v>
      </c>
      <c r="E22" s="161" t="s">
        <v>2612</v>
      </c>
      <c r="F22" s="161" t="s">
        <v>2613</v>
      </c>
      <c r="G22" s="161" t="s">
        <v>2614</v>
      </c>
      <c r="H22" s="0" t="s">
        <v>22</v>
      </c>
      <c r="I22" s="161" t="s">
        <v>922</v>
      </c>
    </row>
    <row customHeight="1" ht="11.25">
      <c r="A23" s="161" t="s">
        <v>2524</v>
      </c>
      <c r="B23" s="161" t="s">
        <v>16</v>
      </c>
      <c r="C23" s="161" t="s">
        <v>2615</v>
      </c>
      <c r="D23" s="161" t="s">
        <v>2616</v>
      </c>
      <c r="E23" s="161" t="s">
        <v>2617</v>
      </c>
      <c r="F23" s="161" t="s">
        <v>2618</v>
      </c>
      <c r="G23" s="161" t="s">
        <v>2619</v>
      </c>
      <c r="H23" s="0" t="s">
        <v>22</v>
      </c>
      <c r="I23" s="161" t="s">
        <v>922</v>
      </c>
    </row>
    <row customHeight="1" ht="11.25">
      <c r="A24" s="161" t="s">
        <v>2524</v>
      </c>
      <c r="B24" s="161" t="s">
        <v>16</v>
      </c>
      <c r="C24" s="161" t="s">
        <v>2620</v>
      </c>
      <c r="D24" s="161" t="s">
        <v>2621</v>
      </c>
      <c r="E24" s="161" t="s">
        <v>2622</v>
      </c>
      <c r="F24" s="161" t="s">
        <v>653</v>
      </c>
      <c r="G24" s="161" t="s">
        <v>2623</v>
      </c>
      <c r="H24" s="0" t="s">
        <v>22</v>
      </c>
      <c r="I24" s="161" t="s">
        <v>922</v>
      </c>
    </row>
    <row customHeight="1" ht="11.25">
      <c r="A25" s="161" t="s">
        <v>2524</v>
      </c>
      <c r="B25" s="161" t="s">
        <v>16</v>
      </c>
      <c r="C25" s="161" t="s">
        <v>2624</v>
      </c>
      <c r="D25" s="161" t="s">
        <v>2625</v>
      </c>
      <c r="E25" s="161" t="s">
        <v>2626</v>
      </c>
      <c r="F25" s="161" t="s">
        <v>653</v>
      </c>
      <c r="G25" s="161" t="s">
        <v>2627</v>
      </c>
      <c r="H25" s="0" t="s">
        <v>22</v>
      </c>
      <c r="I25" s="161" t="s">
        <v>922</v>
      </c>
    </row>
    <row customHeight="1" ht="11.25">
      <c r="A26" s="161" t="s">
        <v>2524</v>
      </c>
      <c r="B26" s="161" t="s">
        <v>16</v>
      </c>
      <c r="C26" s="161" t="s">
        <v>2628</v>
      </c>
      <c r="D26" s="161" t="s">
        <v>2629</v>
      </c>
      <c r="E26" s="161" t="s">
        <v>2630</v>
      </c>
      <c r="F26" s="161" t="s">
        <v>653</v>
      </c>
      <c r="G26" s="161" t="s">
        <v>2631</v>
      </c>
      <c r="H26" s="0" t="s">
        <v>22</v>
      </c>
      <c r="I26" s="161" t="s">
        <v>922</v>
      </c>
    </row>
    <row customHeight="1" ht="11.25">
      <c r="A27" s="161" t="s">
        <v>2524</v>
      </c>
      <c r="B27" s="161" t="s">
        <v>16</v>
      </c>
      <c r="C27" s="161" t="s">
        <v>2632</v>
      </c>
      <c r="D27" s="161" t="s">
        <v>2633</v>
      </c>
      <c r="E27" s="161" t="s">
        <v>2634</v>
      </c>
      <c r="F27" s="161" t="s">
        <v>653</v>
      </c>
      <c r="G27" s="161" t="s">
        <v>2635</v>
      </c>
      <c r="H27" s="0" t="s">
        <v>22</v>
      </c>
      <c r="I27" s="161" t="s">
        <v>922</v>
      </c>
    </row>
    <row customHeight="1" ht="11.25">
      <c r="A28" s="161" t="s">
        <v>2524</v>
      </c>
      <c r="B28" s="161" t="s">
        <v>16</v>
      </c>
      <c r="C28" s="161" t="s">
        <v>2636</v>
      </c>
      <c r="D28" s="161" t="s">
        <v>2637</v>
      </c>
      <c r="E28" s="161" t="s">
        <v>2617</v>
      </c>
      <c r="F28" s="161" t="s">
        <v>2638</v>
      </c>
      <c r="G28" s="161" t="s">
        <v>2619</v>
      </c>
      <c r="H28" s="0" t="s">
        <v>22</v>
      </c>
      <c r="I28" s="161" t="s">
        <v>922</v>
      </c>
    </row>
    <row customHeight="1" ht="11.25">
      <c r="A29" s="161" t="s">
        <v>2524</v>
      </c>
      <c r="B29" s="161" t="s">
        <v>16</v>
      </c>
      <c r="C29" s="161" t="s">
        <v>2639</v>
      </c>
      <c r="D29" s="161" t="s">
        <v>2640</v>
      </c>
      <c r="E29" s="161" t="s">
        <v>2641</v>
      </c>
      <c r="F29" s="161" t="s">
        <v>2543</v>
      </c>
      <c r="G29" s="161" t="s">
        <v>2642</v>
      </c>
      <c r="H29" s="0" t="s">
        <v>22</v>
      </c>
      <c r="I29" s="161" t="s">
        <v>922</v>
      </c>
    </row>
    <row customHeight="1" ht="11.25">
      <c r="A30" s="161" t="s">
        <v>2524</v>
      </c>
      <c r="B30" s="161" t="s">
        <v>16</v>
      </c>
      <c r="C30" s="161" t="s">
        <v>2643</v>
      </c>
      <c r="D30" s="161" t="s">
        <v>2644</v>
      </c>
      <c r="E30" s="161" t="s">
        <v>2645</v>
      </c>
      <c r="F30" s="161" t="s">
        <v>2543</v>
      </c>
      <c r="G30" s="161" t="s">
        <v>2646</v>
      </c>
      <c r="H30" s="0" t="s">
        <v>22</v>
      </c>
      <c r="I30" s="161" t="s">
        <v>922</v>
      </c>
    </row>
    <row customHeight="1" ht="11.25">
      <c r="A31" s="161" t="s">
        <v>2524</v>
      </c>
      <c r="B31" s="161" t="s">
        <v>16</v>
      </c>
      <c r="C31" s="161" t="s">
        <v>2647</v>
      </c>
      <c r="D31" s="161" t="s">
        <v>2648</v>
      </c>
      <c r="E31" s="161" t="s">
        <v>2649</v>
      </c>
      <c r="F31" s="161" t="s">
        <v>2650</v>
      </c>
      <c r="G31" s="161" t="s">
        <v>2651</v>
      </c>
      <c r="H31" s="0" t="s">
        <v>22</v>
      </c>
      <c r="I31" s="161" t="s">
        <v>922</v>
      </c>
    </row>
    <row customHeight="1" ht="11.25">
      <c r="A32" s="161" t="s">
        <v>2524</v>
      </c>
      <c r="B32" s="161" t="s">
        <v>16</v>
      </c>
      <c r="C32" s="161" t="s">
        <v>2652</v>
      </c>
      <c r="D32" s="161" t="s">
        <v>2653</v>
      </c>
      <c r="E32" s="161" t="s">
        <v>2654</v>
      </c>
      <c r="F32" s="161" t="s">
        <v>2655</v>
      </c>
      <c r="G32" s="161" t="s">
        <v>2656</v>
      </c>
      <c r="H32" s="0" t="s">
        <v>22</v>
      </c>
      <c r="I32" s="161" t="s">
        <v>922</v>
      </c>
    </row>
    <row customHeight="1" ht="11.25">
      <c r="A33" s="161" t="s">
        <v>2524</v>
      </c>
      <c r="B33" s="161" t="s">
        <v>16</v>
      </c>
      <c r="C33" s="161" t="s">
        <v>2657</v>
      </c>
      <c r="D33" s="161" t="s">
        <v>2658</v>
      </c>
      <c r="E33" s="161" t="s">
        <v>2659</v>
      </c>
      <c r="F33" s="161" t="s">
        <v>2660</v>
      </c>
      <c r="G33" s="161" t="s">
        <v>2661</v>
      </c>
      <c r="H33" s="0" t="s">
        <v>2662</v>
      </c>
      <c r="I33" s="161" t="s">
        <v>922</v>
      </c>
    </row>
    <row customHeight="1" ht="11.25">
      <c r="A34" s="161" t="s">
        <v>2524</v>
      </c>
      <c r="B34" s="161" t="s">
        <v>16</v>
      </c>
      <c r="C34" s="161" t="s">
        <v>2663</v>
      </c>
      <c r="D34" s="161" t="s">
        <v>2664</v>
      </c>
      <c r="E34" s="161" t="s">
        <v>2665</v>
      </c>
      <c r="F34" s="161" t="s">
        <v>2666</v>
      </c>
      <c r="G34" s="161" t="s">
        <v>2667</v>
      </c>
      <c r="H34" s="0" t="s">
        <v>22</v>
      </c>
      <c r="I34" s="161" t="s">
        <v>922</v>
      </c>
    </row>
    <row customHeight="1" ht="11.25">
      <c r="A35" s="161" t="s">
        <v>2524</v>
      </c>
      <c r="B35" s="161" t="s">
        <v>16</v>
      </c>
      <c r="C35" s="161" t="s">
        <v>2668</v>
      </c>
      <c r="D35" s="161" t="s">
        <v>2669</v>
      </c>
      <c r="E35" s="161" t="s">
        <v>2670</v>
      </c>
      <c r="F35" s="161" t="s">
        <v>2671</v>
      </c>
      <c r="G35" s="161" t="s">
        <v>2672</v>
      </c>
      <c r="H35" s="0" t="s">
        <v>22</v>
      </c>
      <c r="I35" s="161" t="s">
        <v>922</v>
      </c>
    </row>
    <row customHeight="1" ht="11.25">
      <c r="A36" s="161" t="s">
        <v>2524</v>
      </c>
      <c r="B36" s="161" t="s">
        <v>16</v>
      </c>
      <c r="C36" s="161" t="s">
        <v>2673</v>
      </c>
      <c r="D36" s="161" t="s">
        <v>2674</v>
      </c>
      <c r="E36" s="161" t="s">
        <v>2675</v>
      </c>
      <c r="F36" s="161" t="s">
        <v>2650</v>
      </c>
      <c r="G36" s="161" t="s">
        <v>2676</v>
      </c>
      <c r="H36" s="161" t="s">
        <v>2677</v>
      </c>
      <c r="I36" s="161" t="s">
        <v>922</v>
      </c>
    </row>
    <row customHeight="1" ht="11.25">
      <c r="A37" s="161" t="s">
        <v>2524</v>
      </c>
      <c r="B37" s="161" t="s">
        <v>16</v>
      </c>
      <c r="C37" s="161" t="s">
        <v>2678</v>
      </c>
      <c r="D37" s="161" t="s">
        <v>2679</v>
      </c>
      <c r="E37" s="161" t="s">
        <v>2680</v>
      </c>
      <c r="F37" s="161" t="s">
        <v>2556</v>
      </c>
      <c r="G37" s="161" t="s">
        <v>2681</v>
      </c>
      <c r="H37" s="0" t="s">
        <v>22</v>
      </c>
      <c r="I37" s="161" t="s">
        <v>922</v>
      </c>
    </row>
    <row customHeight="1" ht="11.25">
      <c r="A38" s="161" t="s">
        <v>2524</v>
      </c>
      <c r="B38" s="161" t="s">
        <v>16</v>
      </c>
      <c r="C38" s="161" t="s">
        <v>2682</v>
      </c>
      <c r="D38" s="161" t="s">
        <v>2683</v>
      </c>
      <c r="E38" s="161" t="s">
        <v>2547</v>
      </c>
      <c r="F38" s="161" t="s">
        <v>2684</v>
      </c>
      <c r="G38" s="161" t="s">
        <v>2685</v>
      </c>
      <c r="H38" s="0" t="s">
        <v>22</v>
      </c>
      <c r="I38" s="161" t="s">
        <v>922</v>
      </c>
    </row>
    <row customHeight="1" ht="11.25">
      <c r="A39" s="161" t="s">
        <v>2524</v>
      </c>
      <c r="B39" s="161" t="s">
        <v>16</v>
      </c>
      <c r="C39" s="161" t="s">
        <v>2686</v>
      </c>
      <c r="D39" s="161" t="s">
        <v>2687</v>
      </c>
      <c r="E39" s="161" t="s">
        <v>2688</v>
      </c>
      <c r="F39" s="161" t="s">
        <v>2543</v>
      </c>
      <c r="G39" s="161" t="s">
        <v>2689</v>
      </c>
      <c r="H39" s="0" t="s">
        <v>22</v>
      </c>
      <c r="I39" s="161" t="s">
        <v>922</v>
      </c>
    </row>
    <row customHeight="1" ht="11.25">
      <c r="A40" s="161" t="s">
        <v>2524</v>
      </c>
      <c r="B40" s="161" t="s">
        <v>16</v>
      </c>
      <c r="C40" s="161" t="s">
        <v>2690</v>
      </c>
      <c r="D40" s="161" t="s">
        <v>2691</v>
      </c>
      <c r="E40" s="161" t="s">
        <v>2692</v>
      </c>
      <c r="F40" s="161" t="s">
        <v>2693</v>
      </c>
      <c r="G40" s="161" t="s">
        <v>2694</v>
      </c>
      <c r="H40" s="0" t="s">
        <v>22</v>
      </c>
      <c r="I40" s="161" t="s">
        <v>922</v>
      </c>
    </row>
    <row customHeight="1" ht="11.25">
      <c r="A41" s="161" t="s">
        <v>2524</v>
      </c>
      <c r="B41" s="161" t="s">
        <v>16</v>
      </c>
      <c r="C41" s="161" t="s">
        <v>2695</v>
      </c>
      <c r="D41" s="161" t="s">
        <v>2696</v>
      </c>
      <c r="E41" s="161" t="s">
        <v>2697</v>
      </c>
      <c r="F41" s="161" t="s">
        <v>2556</v>
      </c>
      <c r="G41" s="0" t="s">
        <v>22</v>
      </c>
      <c r="H41" s="0" t="s">
        <v>22</v>
      </c>
      <c r="I41" s="161" t="s">
        <v>922</v>
      </c>
    </row>
    <row customHeight="1" ht="11.25">
      <c r="A42" s="161" t="s">
        <v>2524</v>
      </c>
      <c r="B42" s="161" t="s">
        <v>16</v>
      </c>
      <c r="C42" s="161" t="s">
        <v>2698</v>
      </c>
      <c r="D42" s="161" t="s">
        <v>2699</v>
      </c>
      <c r="E42" s="161" t="s">
        <v>2700</v>
      </c>
      <c r="F42" s="161" t="s">
        <v>2701</v>
      </c>
      <c r="G42" s="161" t="s">
        <v>2702</v>
      </c>
      <c r="H42" s="0" t="s">
        <v>22</v>
      </c>
      <c r="I42" s="161" t="s">
        <v>922</v>
      </c>
    </row>
    <row customHeight="1" ht="11.25">
      <c r="A43" s="161" t="s">
        <v>2524</v>
      </c>
      <c r="B43" s="161" t="s">
        <v>16</v>
      </c>
      <c r="C43" s="161" t="s">
        <v>2703</v>
      </c>
      <c r="D43" s="161" t="s">
        <v>2704</v>
      </c>
      <c r="E43" s="161" t="s">
        <v>2705</v>
      </c>
      <c r="F43" s="161" t="s">
        <v>2591</v>
      </c>
      <c r="G43" s="161" t="s">
        <v>2706</v>
      </c>
      <c r="H43" s="0" t="s">
        <v>22</v>
      </c>
      <c r="I43" s="161" t="s">
        <v>922</v>
      </c>
    </row>
    <row customHeight="1" ht="11.25">
      <c r="A44" s="161" t="s">
        <v>2524</v>
      </c>
      <c r="B44" s="161" t="s">
        <v>16</v>
      </c>
      <c r="C44" s="161" t="s">
        <v>2707</v>
      </c>
      <c r="D44" s="161" t="s">
        <v>2708</v>
      </c>
      <c r="E44" s="161" t="s">
        <v>2709</v>
      </c>
      <c r="F44" s="161" t="s">
        <v>2710</v>
      </c>
      <c r="G44" s="161" t="s">
        <v>2711</v>
      </c>
      <c r="H44" s="0" t="s">
        <v>22</v>
      </c>
      <c r="I44" s="161" t="s">
        <v>922</v>
      </c>
    </row>
    <row customHeight="1" ht="11.25">
      <c r="A45" s="161" t="s">
        <v>2524</v>
      </c>
      <c r="B45" s="161" t="s">
        <v>16</v>
      </c>
      <c r="C45" s="161" t="s">
        <v>2712</v>
      </c>
      <c r="D45" s="161" t="s">
        <v>2713</v>
      </c>
      <c r="E45" s="161" t="s">
        <v>2714</v>
      </c>
      <c r="F45" s="161" t="s">
        <v>2577</v>
      </c>
      <c r="G45" s="0" t="s">
        <v>22</v>
      </c>
      <c r="H45" s="0" t="s">
        <v>22</v>
      </c>
      <c r="I45" s="161" t="s">
        <v>922</v>
      </c>
    </row>
    <row customHeight="1" ht="11.25">
      <c r="A46" s="161" t="s">
        <v>2524</v>
      </c>
      <c r="B46" s="161" t="s">
        <v>16</v>
      </c>
      <c r="C46" s="161" t="s">
        <v>2715</v>
      </c>
      <c r="D46" s="161" t="s">
        <v>2716</v>
      </c>
      <c r="E46" s="161" t="s">
        <v>2717</v>
      </c>
      <c r="F46" s="161" t="s">
        <v>2543</v>
      </c>
      <c r="G46" s="0" t="s">
        <v>22</v>
      </c>
      <c r="H46" s="0" t="s">
        <v>22</v>
      </c>
      <c r="I46" s="161" t="s">
        <v>922</v>
      </c>
    </row>
    <row customHeight="1" ht="11.25">
      <c r="A47" s="161" t="s">
        <v>2524</v>
      </c>
      <c r="B47" s="161" t="s">
        <v>16</v>
      </c>
      <c r="C47" s="161" t="s">
        <v>2718</v>
      </c>
      <c r="D47" s="161" t="s">
        <v>2719</v>
      </c>
      <c r="E47" s="161" t="s">
        <v>2720</v>
      </c>
      <c r="F47" s="161" t="s">
        <v>50</v>
      </c>
      <c r="G47" s="161" t="s">
        <v>2721</v>
      </c>
      <c r="H47" s="0" t="s">
        <v>22</v>
      </c>
      <c r="I47" s="161" t="s">
        <v>922</v>
      </c>
    </row>
    <row customHeight="1" ht="11.25">
      <c r="A48" s="161" t="s">
        <v>2524</v>
      </c>
      <c r="B48" s="161" t="s">
        <v>16</v>
      </c>
      <c r="C48" s="161" t="s">
        <v>2722</v>
      </c>
      <c r="D48" s="161" t="s">
        <v>2723</v>
      </c>
      <c r="E48" s="161" t="s">
        <v>2724</v>
      </c>
      <c r="F48" s="161" t="s">
        <v>2725</v>
      </c>
      <c r="G48" s="161" t="s">
        <v>2726</v>
      </c>
      <c r="H48" s="0" t="s">
        <v>22</v>
      </c>
      <c r="I48" s="161" t="s">
        <v>922</v>
      </c>
    </row>
    <row customHeight="1" ht="11.25">
      <c r="A49" s="161" t="s">
        <v>2524</v>
      </c>
      <c r="B49" s="161" t="s">
        <v>16</v>
      </c>
      <c r="C49" s="161" t="s">
        <v>2727</v>
      </c>
      <c r="D49" s="161" t="s">
        <v>2728</v>
      </c>
      <c r="E49" s="161" t="s">
        <v>2729</v>
      </c>
      <c r="F49" s="161" t="s">
        <v>2528</v>
      </c>
      <c r="G49" s="161" t="s">
        <v>2730</v>
      </c>
      <c r="H49" s="0" t="s">
        <v>22</v>
      </c>
      <c r="I49" s="161" t="s">
        <v>922</v>
      </c>
    </row>
    <row customHeight="1" ht="11.25">
      <c r="A50" s="161" t="s">
        <v>2524</v>
      </c>
      <c r="B50" s="161" t="s">
        <v>16</v>
      </c>
      <c r="C50" s="161" t="s">
        <v>2731</v>
      </c>
      <c r="D50" s="161" t="s">
        <v>2732</v>
      </c>
      <c r="E50" s="161" t="s">
        <v>2733</v>
      </c>
      <c r="F50" s="161" t="s">
        <v>2543</v>
      </c>
      <c r="G50" s="0" t="s">
        <v>22</v>
      </c>
      <c r="H50" s="0" t="s">
        <v>22</v>
      </c>
      <c r="I50" s="161" t="s">
        <v>922</v>
      </c>
    </row>
    <row customHeight="1" ht="11.25">
      <c r="A51" s="161" t="s">
        <v>2524</v>
      </c>
      <c r="B51" s="161" t="s">
        <v>16</v>
      </c>
      <c r="C51" s="161" t="s">
        <v>2734</v>
      </c>
      <c r="D51" s="161" t="s">
        <v>2735</v>
      </c>
      <c r="E51" s="161" t="s">
        <v>2736</v>
      </c>
      <c r="F51" s="161" t="s">
        <v>2671</v>
      </c>
      <c r="G51" s="161" t="s">
        <v>2737</v>
      </c>
      <c r="H51" s="0" t="s">
        <v>22</v>
      </c>
      <c r="I51" s="161" t="s">
        <v>922</v>
      </c>
    </row>
    <row customHeight="1" ht="11.25">
      <c r="A52" s="161" t="s">
        <v>2524</v>
      </c>
      <c r="B52" s="161" t="s">
        <v>16</v>
      </c>
      <c r="C52" s="161" t="s">
        <v>2738</v>
      </c>
      <c r="D52" s="161" t="s">
        <v>2739</v>
      </c>
      <c r="E52" s="161" t="s">
        <v>2740</v>
      </c>
      <c r="F52" s="161" t="s">
        <v>2543</v>
      </c>
      <c r="G52" s="0" t="s">
        <v>22</v>
      </c>
      <c r="H52" s="0" t="s">
        <v>22</v>
      </c>
      <c r="I52" s="161" t="s">
        <v>922</v>
      </c>
    </row>
    <row customHeight="1" ht="11.25">
      <c r="A53" s="161" t="s">
        <v>2524</v>
      </c>
      <c r="B53" s="161" t="s">
        <v>16</v>
      </c>
      <c r="C53" s="161" t="s">
        <v>2741</v>
      </c>
      <c r="D53" s="161" t="s">
        <v>2742</v>
      </c>
      <c r="E53" s="161" t="s">
        <v>2743</v>
      </c>
      <c r="F53" s="161" t="s">
        <v>2572</v>
      </c>
      <c r="G53" s="161" t="s">
        <v>2744</v>
      </c>
      <c r="H53" s="0" t="s">
        <v>22</v>
      </c>
      <c r="I53" s="161" t="s">
        <v>922</v>
      </c>
    </row>
    <row customHeight="1" ht="11.25">
      <c r="A54" s="161" t="s">
        <v>2524</v>
      </c>
      <c r="B54" s="161" t="s">
        <v>16</v>
      </c>
      <c r="C54" s="161" t="s">
        <v>2745</v>
      </c>
      <c r="D54" s="161" t="s">
        <v>2746</v>
      </c>
      <c r="E54" s="161" t="s">
        <v>2747</v>
      </c>
      <c r="F54" s="161" t="s">
        <v>2533</v>
      </c>
      <c r="G54" s="161" t="s">
        <v>2748</v>
      </c>
      <c r="H54" s="0" t="s">
        <v>22</v>
      </c>
      <c r="I54" s="161" t="s">
        <v>922</v>
      </c>
    </row>
    <row customHeight="1" ht="11.25">
      <c r="A55" s="161" t="s">
        <v>2524</v>
      </c>
      <c r="B55" s="161" t="s">
        <v>16</v>
      </c>
      <c r="C55" s="161" t="s">
        <v>2749</v>
      </c>
      <c r="D55" s="161" t="s">
        <v>2750</v>
      </c>
      <c r="E55" s="161" t="s">
        <v>2751</v>
      </c>
      <c r="F55" s="161" t="s">
        <v>2572</v>
      </c>
      <c r="G55" s="161" t="s">
        <v>2752</v>
      </c>
      <c r="H55" s="0" t="s">
        <v>22</v>
      </c>
      <c r="I55" s="161" t="s">
        <v>922</v>
      </c>
    </row>
    <row customHeight="1" ht="11.25">
      <c r="A56" s="161" t="s">
        <v>2524</v>
      </c>
      <c r="B56" s="161" t="s">
        <v>16</v>
      </c>
      <c r="C56" s="161" t="s">
        <v>2753</v>
      </c>
      <c r="D56" s="161" t="s">
        <v>2754</v>
      </c>
      <c r="E56" s="161" t="s">
        <v>2755</v>
      </c>
      <c r="F56" s="161" t="s">
        <v>2756</v>
      </c>
      <c r="G56" s="161" t="s">
        <v>2757</v>
      </c>
      <c r="H56" s="0" t="s">
        <v>22</v>
      </c>
      <c r="I56" s="161" t="s">
        <v>922</v>
      </c>
    </row>
    <row customHeight="1" ht="11.25">
      <c r="A57" s="161" t="s">
        <v>2524</v>
      </c>
      <c r="B57" s="161" t="s">
        <v>16</v>
      </c>
      <c r="C57" s="161" t="s">
        <v>2758</v>
      </c>
      <c r="D57" s="161" t="s">
        <v>2759</v>
      </c>
      <c r="E57" s="161" t="s">
        <v>2760</v>
      </c>
      <c r="F57" s="161" t="s">
        <v>2671</v>
      </c>
      <c r="G57" s="161" t="s">
        <v>2761</v>
      </c>
      <c r="H57" s="0" t="s">
        <v>22</v>
      </c>
      <c r="I57" s="161" t="s">
        <v>922</v>
      </c>
    </row>
    <row customHeight="1" ht="11.25">
      <c r="A58" s="161" t="s">
        <v>2524</v>
      </c>
      <c r="B58" s="161" t="s">
        <v>16</v>
      </c>
      <c r="C58" s="161" t="s">
        <v>2762</v>
      </c>
      <c r="D58" s="161" t="s">
        <v>2763</v>
      </c>
      <c r="E58" s="161" t="s">
        <v>2764</v>
      </c>
      <c r="F58" s="161" t="s">
        <v>2756</v>
      </c>
      <c r="G58" s="161" t="s">
        <v>2765</v>
      </c>
      <c r="H58" s="0" t="s">
        <v>22</v>
      </c>
      <c r="I58" s="161" t="s">
        <v>922</v>
      </c>
    </row>
    <row customHeight="1" ht="11.25">
      <c r="A59" s="161" t="s">
        <v>2524</v>
      </c>
      <c r="B59" s="161" t="s">
        <v>16</v>
      </c>
      <c r="C59" s="161" t="s">
        <v>2766</v>
      </c>
      <c r="D59" s="161" t="s">
        <v>2767</v>
      </c>
      <c r="E59" s="161" t="s">
        <v>2768</v>
      </c>
      <c r="F59" s="161" t="s">
        <v>2725</v>
      </c>
      <c r="G59" s="161" t="s">
        <v>2769</v>
      </c>
      <c r="H59" s="0" t="s">
        <v>22</v>
      </c>
      <c r="I59" s="161" t="s">
        <v>922</v>
      </c>
    </row>
    <row customHeight="1" ht="11.25">
      <c r="A60" s="161" t="s">
        <v>2524</v>
      </c>
      <c r="B60" s="161" t="s">
        <v>16</v>
      </c>
      <c r="C60" s="161" t="s">
        <v>2770</v>
      </c>
      <c r="D60" s="161" t="s">
        <v>2771</v>
      </c>
      <c r="E60" s="161" t="s">
        <v>2772</v>
      </c>
      <c r="F60" s="161" t="s">
        <v>2556</v>
      </c>
      <c r="G60" s="161" t="s">
        <v>2773</v>
      </c>
      <c r="H60" s="0" t="s">
        <v>22</v>
      </c>
      <c r="I60" s="161" t="s">
        <v>922</v>
      </c>
    </row>
    <row customHeight="1" ht="11.25">
      <c r="A61" s="161" t="s">
        <v>2524</v>
      </c>
      <c r="B61" s="161" t="s">
        <v>16</v>
      </c>
      <c r="C61" s="161" t="s">
        <v>2774</v>
      </c>
      <c r="D61" s="161" t="s">
        <v>2775</v>
      </c>
      <c r="E61" s="161" t="s">
        <v>2776</v>
      </c>
      <c r="F61" s="161" t="s">
        <v>2777</v>
      </c>
      <c r="G61" s="0" t="s">
        <v>22</v>
      </c>
      <c r="H61" s="0" t="s">
        <v>22</v>
      </c>
      <c r="I61" s="161" t="s">
        <v>922</v>
      </c>
    </row>
    <row customHeight="1" ht="11.25">
      <c r="A62" s="161" t="s">
        <v>2524</v>
      </c>
      <c r="B62" s="161" t="s">
        <v>16</v>
      </c>
      <c r="C62" s="161" t="s">
        <v>2778</v>
      </c>
      <c r="D62" s="161" t="s">
        <v>2779</v>
      </c>
      <c r="E62" s="161" t="s">
        <v>2780</v>
      </c>
      <c r="F62" s="161" t="s">
        <v>2781</v>
      </c>
      <c r="G62" s="161" t="s">
        <v>2782</v>
      </c>
      <c r="H62" s="0" t="s">
        <v>22</v>
      </c>
      <c r="I62" s="161" t="s">
        <v>922</v>
      </c>
    </row>
    <row customHeight="1" ht="11.25">
      <c r="A63" s="161" t="s">
        <v>2524</v>
      </c>
      <c r="B63" s="161" t="s">
        <v>16</v>
      </c>
      <c r="C63" s="161" t="s">
        <v>2783</v>
      </c>
      <c r="D63" s="161" t="s">
        <v>2784</v>
      </c>
      <c r="E63" s="161" t="s">
        <v>2785</v>
      </c>
      <c r="F63" s="161" t="s">
        <v>2786</v>
      </c>
      <c r="G63" s="161" t="s">
        <v>2787</v>
      </c>
      <c r="H63" s="0" t="s">
        <v>22</v>
      </c>
      <c r="I63" s="161" t="s">
        <v>922</v>
      </c>
    </row>
    <row customHeight="1" ht="11.25">
      <c r="A64" s="161" t="s">
        <v>2524</v>
      </c>
      <c r="B64" s="161" t="s">
        <v>16</v>
      </c>
      <c r="C64" s="161" t="s">
        <v>2788</v>
      </c>
      <c r="D64" s="161" t="s">
        <v>2789</v>
      </c>
      <c r="E64" s="161" t="s">
        <v>2790</v>
      </c>
      <c r="F64" s="161" t="s">
        <v>2781</v>
      </c>
      <c r="G64" s="161" t="s">
        <v>2791</v>
      </c>
      <c r="H64" s="0" t="s">
        <v>22</v>
      </c>
      <c r="I64" s="161" t="s">
        <v>922</v>
      </c>
    </row>
    <row customHeight="1" ht="11.25">
      <c r="A65" s="161" t="s">
        <v>2524</v>
      </c>
      <c r="B65" s="161" t="s">
        <v>16</v>
      </c>
      <c r="C65" s="161" t="s">
        <v>2792</v>
      </c>
      <c r="D65" s="161" t="s">
        <v>2793</v>
      </c>
      <c r="E65" s="161" t="s">
        <v>2794</v>
      </c>
      <c r="F65" s="161" t="s">
        <v>2795</v>
      </c>
      <c r="G65" s="161" t="s">
        <v>2796</v>
      </c>
      <c r="H65" s="0" t="s">
        <v>22</v>
      </c>
      <c r="I65" s="161" t="s">
        <v>922</v>
      </c>
    </row>
    <row customHeight="1" ht="11.25">
      <c r="A66" s="161" t="s">
        <v>2524</v>
      </c>
      <c r="B66" s="161" t="s">
        <v>16</v>
      </c>
      <c r="C66" s="161" t="s">
        <v>2797</v>
      </c>
      <c r="D66" s="161" t="s">
        <v>2798</v>
      </c>
      <c r="E66" s="161" t="s">
        <v>2799</v>
      </c>
      <c r="F66" s="161" t="s">
        <v>2800</v>
      </c>
      <c r="G66" s="161" t="s">
        <v>2801</v>
      </c>
      <c r="H66" s="0" t="s">
        <v>22</v>
      </c>
      <c r="I66" s="161" t="s">
        <v>922</v>
      </c>
    </row>
    <row customHeight="1" ht="11.25">
      <c r="A67" s="161" t="s">
        <v>2524</v>
      </c>
      <c r="B67" s="161" t="s">
        <v>16</v>
      </c>
      <c r="C67" s="161" t="s">
        <v>2802</v>
      </c>
      <c r="D67" s="161" t="s">
        <v>2803</v>
      </c>
      <c r="E67" s="161" t="s">
        <v>2804</v>
      </c>
      <c r="F67" s="161" t="s">
        <v>50</v>
      </c>
      <c r="G67" s="0" t="s">
        <v>22</v>
      </c>
      <c r="H67" s="0" t="s">
        <v>22</v>
      </c>
      <c r="I67" s="161" t="s">
        <v>922</v>
      </c>
    </row>
    <row customHeight="1" ht="11.25">
      <c r="A68" s="161" t="s">
        <v>2524</v>
      </c>
      <c r="B68" s="161" t="s">
        <v>16</v>
      </c>
      <c r="C68" s="161" t="s">
        <v>2805</v>
      </c>
      <c r="D68" s="161" t="s">
        <v>2806</v>
      </c>
      <c r="E68" s="161" t="s">
        <v>2807</v>
      </c>
      <c r="F68" s="161" t="s">
        <v>2808</v>
      </c>
      <c r="G68" s="161" t="s">
        <v>2809</v>
      </c>
      <c r="H68" s="0" t="s">
        <v>22</v>
      </c>
      <c r="I68" s="161" t="s">
        <v>922</v>
      </c>
    </row>
    <row customHeight="1" ht="11.25">
      <c r="A69" s="161" t="s">
        <v>2524</v>
      </c>
      <c r="B69" s="161" t="s">
        <v>16</v>
      </c>
      <c r="C69" s="0" t="s">
        <v>22</v>
      </c>
      <c r="D69" s="161" t="s">
        <v>2810</v>
      </c>
      <c r="E69" s="161" t="s">
        <v>2811</v>
      </c>
      <c r="F69" s="161" t="s">
        <v>2812</v>
      </c>
      <c r="G69" s="0" t="s">
        <v>22</v>
      </c>
      <c r="H69" s="0" t="s">
        <v>22</v>
      </c>
      <c r="I69" s="161" t="s">
        <v>922</v>
      </c>
    </row>
    <row customHeight="1" ht="11.25">
      <c r="A70" s="161" t="s">
        <v>2524</v>
      </c>
      <c r="B70" s="161" t="s">
        <v>16</v>
      </c>
      <c r="C70" s="161" t="s">
        <v>2813</v>
      </c>
      <c r="D70" s="161" t="s">
        <v>2814</v>
      </c>
      <c r="E70" s="161" t="s">
        <v>2815</v>
      </c>
      <c r="F70" s="161" t="s">
        <v>2816</v>
      </c>
      <c r="G70" s="161" t="s">
        <v>2817</v>
      </c>
      <c r="H70" s="0" t="s">
        <v>22</v>
      </c>
      <c r="I70" s="161" t="s">
        <v>922</v>
      </c>
    </row>
    <row customHeight="1" ht="11.25">
      <c r="A71" s="161" t="s">
        <v>2524</v>
      </c>
      <c r="B71" s="161" t="s">
        <v>16</v>
      </c>
      <c r="C71" s="161" t="s">
        <v>2818</v>
      </c>
      <c r="D71" s="161" t="s">
        <v>2819</v>
      </c>
      <c r="E71" s="161" t="s">
        <v>2820</v>
      </c>
      <c r="F71" s="161" t="s">
        <v>2821</v>
      </c>
      <c r="G71" s="0" t="s">
        <v>22</v>
      </c>
      <c r="H71" s="0" t="s">
        <v>22</v>
      </c>
      <c r="I71" s="161" t="s">
        <v>922</v>
      </c>
    </row>
    <row customHeight="1" ht="11.25">
      <c r="A72" s="161" t="s">
        <v>2524</v>
      </c>
      <c r="B72" s="161" t="s">
        <v>16</v>
      </c>
      <c r="C72" s="161" t="s">
        <v>2822</v>
      </c>
      <c r="D72" s="161" t="s">
        <v>2823</v>
      </c>
      <c r="E72" s="161" t="s">
        <v>2824</v>
      </c>
      <c r="F72" s="161" t="s">
        <v>2825</v>
      </c>
      <c r="G72" s="161" t="s">
        <v>2826</v>
      </c>
      <c r="H72" s="0" t="s">
        <v>22</v>
      </c>
      <c r="I72" s="161" t="s">
        <v>922</v>
      </c>
    </row>
    <row customHeight="1" ht="11.25">
      <c r="A73" s="161" t="s">
        <v>2524</v>
      </c>
      <c r="B73" s="161" t="s">
        <v>16</v>
      </c>
      <c r="C73" s="161" t="s">
        <v>2827</v>
      </c>
      <c r="D73" s="161" t="s">
        <v>2828</v>
      </c>
      <c r="E73" s="161" t="s">
        <v>2829</v>
      </c>
      <c r="F73" s="161" t="s">
        <v>2812</v>
      </c>
      <c r="G73" s="0" t="s">
        <v>22</v>
      </c>
      <c r="H73" s="0" t="s">
        <v>22</v>
      </c>
      <c r="I73" s="161" t="s">
        <v>922</v>
      </c>
    </row>
    <row customHeight="1" ht="11.25">
      <c r="A74" s="161" t="s">
        <v>2524</v>
      </c>
      <c r="B74" s="161" t="s">
        <v>16</v>
      </c>
      <c r="C74" s="161" t="s">
        <v>2830</v>
      </c>
      <c r="D74" s="161" t="s">
        <v>2831</v>
      </c>
      <c r="E74" s="161" t="s">
        <v>2832</v>
      </c>
      <c r="F74" s="161" t="s">
        <v>2833</v>
      </c>
      <c r="G74" s="161" t="s">
        <v>2646</v>
      </c>
      <c r="H74" s="0" t="s">
        <v>22</v>
      </c>
      <c r="I74" s="161" t="s">
        <v>922</v>
      </c>
    </row>
    <row customHeight="1" ht="11.25">
      <c r="A75" s="161" t="s">
        <v>2524</v>
      </c>
      <c r="B75" s="161" t="s">
        <v>16</v>
      </c>
      <c r="C75" s="161" t="s">
        <v>2834</v>
      </c>
      <c r="D75" s="161" t="s">
        <v>2835</v>
      </c>
      <c r="E75" s="161" t="s">
        <v>2836</v>
      </c>
      <c r="F75" s="161" t="s">
        <v>2837</v>
      </c>
      <c r="G75" s="161" t="s">
        <v>2838</v>
      </c>
      <c r="H75" s="0" t="s">
        <v>22</v>
      </c>
      <c r="I75" s="161" t="s">
        <v>922</v>
      </c>
    </row>
    <row customHeight="1" ht="11.25">
      <c r="A76" s="161" t="s">
        <v>2524</v>
      </c>
      <c r="B76" s="161" t="s">
        <v>16</v>
      </c>
      <c r="C76" s="161" t="s">
        <v>2839</v>
      </c>
      <c r="D76" s="161" t="s">
        <v>2840</v>
      </c>
      <c r="E76" s="161" t="s">
        <v>2841</v>
      </c>
      <c r="F76" s="161" t="s">
        <v>2582</v>
      </c>
      <c r="G76" s="161" t="s">
        <v>2842</v>
      </c>
      <c r="H76" s="0" t="s">
        <v>22</v>
      </c>
      <c r="I76" s="161" t="s">
        <v>922</v>
      </c>
    </row>
    <row customHeight="1" ht="11.25">
      <c r="A77" s="161" t="s">
        <v>2524</v>
      </c>
      <c r="B77" s="161" t="s">
        <v>16</v>
      </c>
      <c r="C77" s="161" t="s">
        <v>2843</v>
      </c>
      <c r="D77" s="161" t="s">
        <v>2844</v>
      </c>
      <c r="E77" s="161" t="s">
        <v>2799</v>
      </c>
      <c r="F77" s="161" t="s">
        <v>2845</v>
      </c>
      <c r="G77" s="161" t="s">
        <v>2801</v>
      </c>
      <c r="H77" s="0" t="s">
        <v>22</v>
      </c>
      <c r="I77" s="161" t="s">
        <v>922</v>
      </c>
    </row>
    <row customHeight="1" ht="11.25">
      <c r="A78" s="161" t="s">
        <v>2524</v>
      </c>
      <c r="B78" s="161" t="s">
        <v>16</v>
      </c>
      <c r="C78" s="161" t="s">
        <v>2562</v>
      </c>
      <c r="D78" s="161" t="s">
        <v>2563</v>
      </c>
      <c r="E78" s="161" t="s">
        <v>2564</v>
      </c>
      <c r="F78" s="161" t="s">
        <v>2533</v>
      </c>
      <c r="G78" s="0" t="s">
        <v>22</v>
      </c>
      <c r="H78" s="0" t="s">
        <v>22</v>
      </c>
      <c r="I78" s="161" t="s">
        <v>1008</v>
      </c>
    </row>
    <row customHeight="1" ht="11.25">
      <c r="A79" s="161" t="s">
        <v>2524</v>
      </c>
      <c r="B79" s="161" t="s">
        <v>16</v>
      </c>
      <c r="C79" s="161" t="s">
        <v>2569</v>
      </c>
      <c r="D79" s="161" t="s">
        <v>2570</v>
      </c>
      <c r="E79" s="161" t="s">
        <v>2571</v>
      </c>
      <c r="F79" s="161" t="s">
        <v>2572</v>
      </c>
      <c r="G79" s="161" t="s">
        <v>2573</v>
      </c>
      <c r="H79" s="0" t="s">
        <v>22</v>
      </c>
      <c r="I79" s="161" t="s">
        <v>1008</v>
      </c>
    </row>
    <row customHeight="1" ht="11.25">
      <c r="A80" s="161" t="s">
        <v>2524</v>
      </c>
      <c r="B80" s="161" t="s">
        <v>16</v>
      </c>
      <c r="C80" s="161" t="s">
        <v>2574</v>
      </c>
      <c r="D80" s="161" t="s">
        <v>2575</v>
      </c>
      <c r="E80" s="161" t="s">
        <v>2576</v>
      </c>
      <c r="F80" s="161" t="s">
        <v>2577</v>
      </c>
      <c r="G80" s="161" t="s">
        <v>2578</v>
      </c>
      <c r="H80" s="0" t="s">
        <v>22</v>
      </c>
      <c r="I80" s="161" t="s">
        <v>1008</v>
      </c>
    </row>
    <row customHeight="1" ht="11.25">
      <c r="A81" s="161" t="s">
        <v>2524</v>
      </c>
      <c r="B81" s="161" t="s">
        <v>16</v>
      </c>
      <c r="C81" s="161" t="s">
        <v>2583</v>
      </c>
      <c r="D81" s="161" t="s">
        <v>2584</v>
      </c>
      <c r="E81" s="161" t="s">
        <v>2585</v>
      </c>
      <c r="F81" s="161" t="s">
        <v>2586</v>
      </c>
      <c r="G81" s="161" t="s">
        <v>2587</v>
      </c>
      <c r="H81" s="0" t="s">
        <v>22</v>
      </c>
      <c r="I81" s="161" t="s">
        <v>1008</v>
      </c>
    </row>
    <row customHeight="1" ht="11.25">
      <c r="A82" s="161" t="s">
        <v>2524</v>
      </c>
      <c r="B82" s="161" t="s">
        <v>16</v>
      </c>
      <c r="C82" s="161" t="s">
        <v>2601</v>
      </c>
      <c r="D82" s="161" t="s">
        <v>2602</v>
      </c>
      <c r="E82" s="161" t="s">
        <v>2603</v>
      </c>
      <c r="F82" s="161" t="s">
        <v>50</v>
      </c>
      <c r="G82" s="161" t="s">
        <v>2604</v>
      </c>
      <c r="H82" s="0" t="s">
        <v>22</v>
      </c>
      <c r="I82" s="161" t="s">
        <v>1008</v>
      </c>
    </row>
    <row customHeight="1" ht="11.25">
      <c r="A83" s="161" t="s">
        <v>2524</v>
      </c>
      <c r="B83" s="161" t="s">
        <v>16</v>
      </c>
      <c r="C83" s="161" t="s">
        <v>13</v>
      </c>
      <c r="D83" s="161" t="s">
        <v>45</v>
      </c>
      <c r="E83" s="161" t="s">
        <v>48</v>
      </c>
      <c r="F83" s="161" t="s">
        <v>50</v>
      </c>
      <c r="G83" s="161" t="s">
        <v>2605</v>
      </c>
      <c r="H83" s="0" t="s">
        <v>22</v>
      </c>
      <c r="I83" s="161" t="s">
        <v>1008</v>
      </c>
    </row>
    <row customHeight="1" ht="11.25">
      <c r="A84" s="161" t="s">
        <v>2524</v>
      </c>
      <c r="B84" s="161" t="s">
        <v>16</v>
      </c>
      <c r="C84" s="161" t="s">
        <v>2610</v>
      </c>
      <c r="D84" s="161" t="s">
        <v>2611</v>
      </c>
      <c r="E84" s="161" t="s">
        <v>2612</v>
      </c>
      <c r="F84" s="161" t="s">
        <v>2613</v>
      </c>
      <c r="G84" s="161" t="s">
        <v>2614</v>
      </c>
      <c r="H84" s="0" t="s">
        <v>22</v>
      </c>
      <c r="I84" s="161" t="s">
        <v>1008</v>
      </c>
    </row>
    <row customHeight="1" ht="11.25">
      <c r="A85" s="161" t="s">
        <v>2524</v>
      </c>
      <c r="B85" s="161" t="s">
        <v>16</v>
      </c>
      <c r="C85" s="161" t="s">
        <v>2639</v>
      </c>
      <c r="D85" s="161" t="s">
        <v>2640</v>
      </c>
      <c r="E85" s="161" t="s">
        <v>2641</v>
      </c>
      <c r="F85" s="161" t="s">
        <v>2543</v>
      </c>
      <c r="G85" s="161" t="s">
        <v>2642</v>
      </c>
      <c r="H85" s="0" t="s">
        <v>22</v>
      </c>
      <c r="I85" s="161" t="s">
        <v>1008</v>
      </c>
    </row>
    <row customHeight="1" ht="11.25">
      <c r="A86" s="161" t="s">
        <v>2524</v>
      </c>
      <c r="B86" s="161" t="s">
        <v>16</v>
      </c>
      <c r="C86" s="161" t="s">
        <v>2663</v>
      </c>
      <c r="D86" s="161" t="s">
        <v>2664</v>
      </c>
      <c r="E86" s="161" t="s">
        <v>2665</v>
      </c>
      <c r="F86" s="161" t="s">
        <v>2666</v>
      </c>
      <c r="G86" s="161" t="s">
        <v>2667</v>
      </c>
      <c r="H86" s="0" t="s">
        <v>22</v>
      </c>
      <c r="I86" s="161" t="s">
        <v>1008</v>
      </c>
    </row>
    <row customHeight="1" ht="11.25">
      <c r="A87" s="161" t="s">
        <v>2524</v>
      </c>
      <c r="B87" s="161" t="s">
        <v>16</v>
      </c>
      <c r="C87" s="161" t="s">
        <v>2682</v>
      </c>
      <c r="D87" s="161" t="s">
        <v>2683</v>
      </c>
      <c r="E87" s="161" t="s">
        <v>2547</v>
      </c>
      <c r="F87" s="161" t="s">
        <v>2684</v>
      </c>
      <c r="G87" s="161" t="s">
        <v>2685</v>
      </c>
      <c r="H87" s="0" t="s">
        <v>22</v>
      </c>
      <c r="I87" s="161" t="s">
        <v>1008</v>
      </c>
    </row>
    <row customHeight="1" ht="11.25">
      <c r="A88" s="161" t="s">
        <v>2524</v>
      </c>
      <c r="B88" s="161" t="s">
        <v>16</v>
      </c>
      <c r="C88" s="161" t="s">
        <v>2686</v>
      </c>
      <c r="D88" s="161" t="s">
        <v>2687</v>
      </c>
      <c r="E88" s="161" t="s">
        <v>2688</v>
      </c>
      <c r="F88" s="161" t="s">
        <v>2543</v>
      </c>
      <c r="G88" s="161" t="s">
        <v>2689</v>
      </c>
      <c r="H88" s="0" t="s">
        <v>22</v>
      </c>
      <c r="I88" s="161" t="s">
        <v>1008</v>
      </c>
    </row>
    <row customHeight="1" ht="11.25">
      <c r="A89" s="161" t="s">
        <v>2524</v>
      </c>
      <c r="B89" s="161" t="s">
        <v>16</v>
      </c>
      <c r="C89" s="161" t="s">
        <v>2695</v>
      </c>
      <c r="D89" s="161" t="s">
        <v>2696</v>
      </c>
      <c r="E89" s="161" t="s">
        <v>2697</v>
      </c>
      <c r="F89" s="161" t="s">
        <v>2556</v>
      </c>
      <c r="G89" s="0" t="s">
        <v>22</v>
      </c>
      <c r="H89" s="0" t="s">
        <v>22</v>
      </c>
      <c r="I89" s="161" t="s">
        <v>1008</v>
      </c>
    </row>
    <row customHeight="1" ht="11.25">
      <c r="A90" s="161" t="s">
        <v>2524</v>
      </c>
      <c r="B90" s="161" t="s">
        <v>16</v>
      </c>
      <c r="C90" s="161" t="s">
        <v>2703</v>
      </c>
      <c r="D90" s="161" t="s">
        <v>2704</v>
      </c>
      <c r="E90" s="161" t="s">
        <v>2705</v>
      </c>
      <c r="F90" s="161" t="s">
        <v>2591</v>
      </c>
      <c r="G90" s="161" t="s">
        <v>2706</v>
      </c>
      <c r="H90" s="0" t="s">
        <v>22</v>
      </c>
      <c r="I90" s="161" t="s">
        <v>1008</v>
      </c>
    </row>
    <row customHeight="1" ht="11.25">
      <c r="A91" s="161" t="s">
        <v>2524</v>
      </c>
      <c r="B91" s="161" t="s">
        <v>16</v>
      </c>
      <c r="C91" s="161" t="s">
        <v>2712</v>
      </c>
      <c r="D91" s="161" t="s">
        <v>2713</v>
      </c>
      <c r="E91" s="161" t="s">
        <v>2714</v>
      </c>
      <c r="F91" s="161" t="s">
        <v>2577</v>
      </c>
      <c r="G91" s="0" t="s">
        <v>22</v>
      </c>
      <c r="H91" s="0" t="s">
        <v>22</v>
      </c>
      <c r="I91" s="161" t="s">
        <v>1008</v>
      </c>
    </row>
    <row customHeight="1" ht="11.25">
      <c r="A92" s="161" t="s">
        <v>2524</v>
      </c>
      <c r="B92" s="161" t="s">
        <v>16</v>
      </c>
      <c r="C92" s="161" t="s">
        <v>2715</v>
      </c>
      <c r="D92" s="161" t="s">
        <v>2716</v>
      </c>
      <c r="E92" s="161" t="s">
        <v>2717</v>
      </c>
      <c r="F92" s="161" t="s">
        <v>2543</v>
      </c>
      <c r="G92" s="0" t="s">
        <v>22</v>
      </c>
      <c r="H92" s="0" t="s">
        <v>22</v>
      </c>
      <c r="I92" s="161" t="s">
        <v>1008</v>
      </c>
    </row>
    <row customHeight="1" ht="11.25">
      <c r="A93" s="161" t="s">
        <v>2524</v>
      </c>
      <c r="B93" s="161" t="s">
        <v>16</v>
      </c>
      <c r="C93" s="161" t="s">
        <v>2722</v>
      </c>
      <c r="D93" s="161" t="s">
        <v>2723</v>
      </c>
      <c r="E93" s="161" t="s">
        <v>2724</v>
      </c>
      <c r="F93" s="161" t="s">
        <v>2725</v>
      </c>
      <c r="G93" s="161" t="s">
        <v>2726</v>
      </c>
      <c r="H93" s="0" t="s">
        <v>22</v>
      </c>
      <c r="I93" s="161" t="s">
        <v>1008</v>
      </c>
    </row>
    <row customHeight="1" ht="11.25">
      <c r="A94" s="161" t="s">
        <v>2524</v>
      </c>
      <c r="B94" s="161" t="s">
        <v>16</v>
      </c>
      <c r="C94" s="161" t="s">
        <v>2727</v>
      </c>
      <c r="D94" s="161" t="s">
        <v>2728</v>
      </c>
      <c r="E94" s="161" t="s">
        <v>2729</v>
      </c>
      <c r="F94" s="161" t="s">
        <v>2528</v>
      </c>
      <c r="G94" s="161" t="s">
        <v>2730</v>
      </c>
      <c r="H94" s="0" t="s">
        <v>22</v>
      </c>
      <c r="I94" s="161" t="s">
        <v>1008</v>
      </c>
    </row>
    <row customHeight="1" ht="11.25">
      <c r="A95" s="161" t="s">
        <v>2524</v>
      </c>
      <c r="B95" s="161" t="s">
        <v>16</v>
      </c>
      <c r="C95" s="161" t="s">
        <v>2738</v>
      </c>
      <c r="D95" s="161" t="s">
        <v>2739</v>
      </c>
      <c r="E95" s="161" t="s">
        <v>2740</v>
      </c>
      <c r="F95" s="161" t="s">
        <v>2543</v>
      </c>
      <c r="G95" s="0" t="s">
        <v>22</v>
      </c>
      <c r="H95" s="0" t="s">
        <v>22</v>
      </c>
      <c r="I95" s="161" t="s">
        <v>1008</v>
      </c>
    </row>
    <row customHeight="1" ht="11.25">
      <c r="A96" s="161" t="s">
        <v>2524</v>
      </c>
      <c r="B96" s="161" t="s">
        <v>16</v>
      </c>
      <c r="C96" s="161" t="s">
        <v>2741</v>
      </c>
      <c r="D96" s="161" t="s">
        <v>2742</v>
      </c>
      <c r="E96" s="161" t="s">
        <v>2743</v>
      </c>
      <c r="F96" s="161" t="s">
        <v>2572</v>
      </c>
      <c r="G96" s="161" t="s">
        <v>2744</v>
      </c>
      <c r="H96" s="0" t="s">
        <v>22</v>
      </c>
      <c r="I96" s="161" t="s">
        <v>1008</v>
      </c>
    </row>
    <row customHeight="1" ht="11.25">
      <c r="A97" s="161" t="s">
        <v>2524</v>
      </c>
      <c r="B97" s="161" t="s">
        <v>16</v>
      </c>
      <c r="C97" s="161" t="s">
        <v>2745</v>
      </c>
      <c r="D97" s="161" t="s">
        <v>2746</v>
      </c>
      <c r="E97" s="161" t="s">
        <v>2747</v>
      </c>
      <c r="F97" s="161" t="s">
        <v>2533</v>
      </c>
      <c r="G97" s="161" t="s">
        <v>2748</v>
      </c>
      <c r="H97" s="0" t="s">
        <v>22</v>
      </c>
      <c r="I97" s="161" t="s">
        <v>1008</v>
      </c>
    </row>
    <row customHeight="1" ht="11.25">
      <c r="A98" s="161" t="s">
        <v>2524</v>
      </c>
      <c r="B98" s="161" t="s">
        <v>16</v>
      </c>
      <c r="C98" s="161" t="s">
        <v>2753</v>
      </c>
      <c r="D98" s="161" t="s">
        <v>2754</v>
      </c>
      <c r="E98" s="161" t="s">
        <v>2755</v>
      </c>
      <c r="F98" s="161" t="s">
        <v>2756</v>
      </c>
      <c r="G98" s="161" t="s">
        <v>2757</v>
      </c>
      <c r="H98" s="0" t="s">
        <v>22</v>
      </c>
      <c r="I98" s="161" t="s">
        <v>1008</v>
      </c>
    </row>
    <row customHeight="1" ht="11.25">
      <c r="A99" s="161" t="s">
        <v>2524</v>
      </c>
      <c r="B99" s="161" t="s">
        <v>16</v>
      </c>
      <c r="C99" s="161" t="s">
        <v>2770</v>
      </c>
      <c r="D99" s="161" t="s">
        <v>2771</v>
      </c>
      <c r="E99" s="161" t="s">
        <v>2772</v>
      </c>
      <c r="F99" s="161" t="s">
        <v>2556</v>
      </c>
      <c r="G99" s="161" t="s">
        <v>2773</v>
      </c>
      <c r="H99" s="0" t="s">
        <v>22</v>
      </c>
      <c r="I99" s="161" t="s">
        <v>1008</v>
      </c>
    </row>
    <row customHeight="1" ht="11.25">
      <c r="A100" s="161" t="s">
        <v>2524</v>
      </c>
      <c r="B100" s="161" t="s">
        <v>16</v>
      </c>
      <c r="C100" s="161" t="s">
        <v>2792</v>
      </c>
      <c r="D100" s="161" t="s">
        <v>2793</v>
      </c>
      <c r="E100" s="161" t="s">
        <v>2794</v>
      </c>
      <c r="F100" s="161" t="s">
        <v>2795</v>
      </c>
      <c r="G100" s="161" t="s">
        <v>2796</v>
      </c>
      <c r="H100" s="0" t="s">
        <v>22</v>
      </c>
      <c r="I100" s="161" t="s">
        <v>1008</v>
      </c>
    </row>
    <row customHeight="1" ht="11.25">
      <c r="A101" s="161" t="s">
        <v>2524</v>
      </c>
      <c r="B101" s="161" t="s">
        <v>16</v>
      </c>
      <c r="C101" s="161" t="s">
        <v>2797</v>
      </c>
      <c r="D101" s="161" t="s">
        <v>2798</v>
      </c>
      <c r="E101" s="161" t="s">
        <v>2799</v>
      </c>
      <c r="F101" s="161" t="s">
        <v>2800</v>
      </c>
      <c r="G101" s="161" t="s">
        <v>2801</v>
      </c>
      <c r="H101" s="0" t="s">
        <v>22</v>
      </c>
      <c r="I101" s="161" t="s">
        <v>1008</v>
      </c>
    </row>
    <row customHeight="1" ht="11.25">
      <c r="A102" s="161" t="s">
        <v>2524</v>
      </c>
      <c r="B102" s="161" t="s">
        <v>16</v>
      </c>
      <c r="C102" s="0" t="s">
        <v>22</v>
      </c>
      <c r="D102" s="161" t="s">
        <v>2810</v>
      </c>
      <c r="E102" s="161" t="s">
        <v>2811</v>
      </c>
      <c r="F102" s="161" t="s">
        <v>2812</v>
      </c>
      <c r="G102" s="0" t="s">
        <v>22</v>
      </c>
      <c r="H102" s="0" t="s">
        <v>22</v>
      </c>
      <c r="I102" s="161" t="s">
        <v>1008</v>
      </c>
    </row>
    <row customHeight="1" ht="11.25">
      <c r="A103" s="161" t="s">
        <v>2524</v>
      </c>
      <c r="B103" s="161" t="s">
        <v>16</v>
      </c>
      <c r="C103" s="161" t="s">
        <v>2813</v>
      </c>
      <c r="D103" s="161" t="s">
        <v>2814</v>
      </c>
      <c r="E103" s="161" t="s">
        <v>2815</v>
      </c>
      <c r="F103" s="161" t="s">
        <v>2816</v>
      </c>
      <c r="G103" s="161" t="s">
        <v>2817</v>
      </c>
      <c r="H103" s="0" t="s">
        <v>22</v>
      </c>
      <c r="I103" s="161" t="s">
        <v>1008</v>
      </c>
    </row>
    <row customHeight="1" ht="11.25">
      <c r="A104" s="161" t="s">
        <v>2524</v>
      </c>
      <c r="B104" s="161" t="s">
        <v>16</v>
      </c>
      <c r="C104" s="161" t="s">
        <v>2818</v>
      </c>
      <c r="D104" s="161" t="s">
        <v>2819</v>
      </c>
      <c r="E104" s="161" t="s">
        <v>2820</v>
      </c>
      <c r="F104" s="161" t="s">
        <v>2821</v>
      </c>
      <c r="G104" s="0" t="s">
        <v>22</v>
      </c>
      <c r="H104" s="0" t="s">
        <v>22</v>
      </c>
      <c r="I104" s="161" t="s">
        <v>1008</v>
      </c>
    </row>
    <row customHeight="1" ht="11.25">
      <c r="A105" s="161" t="s">
        <v>2524</v>
      </c>
      <c r="B105" s="161" t="s">
        <v>16</v>
      </c>
      <c r="C105" s="161" t="s">
        <v>2822</v>
      </c>
      <c r="D105" s="161" t="s">
        <v>2823</v>
      </c>
      <c r="E105" s="161" t="s">
        <v>2824</v>
      </c>
      <c r="F105" s="161" t="s">
        <v>2825</v>
      </c>
      <c r="G105" s="161" t="s">
        <v>2826</v>
      </c>
      <c r="H105" s="0" t="s">
        <v>22</v>
      </c>
      <c r="I105" s="161" t="s">
        <v>1008</v>
      </c>
    </row>
    <row customHeight="1" ht="11.25">
      <c r="A106" s="161" t="s">
        <v>2524</v>
      </c>
      <c r="B106" s="161" t="s">
        <v>16</v>
      </c>
      <c r="C106" s="161" t="s">
        <v>2827</v>
      </c>
      <c r="D106" s="161" t="s">
        <v>2828</v>
      </c>
      <c r="E106" s="161" t="s">
        <v>2829</v>
      </c>
      <c r="F106" s="161" t="s">
        <v>2812</v>
      </c>
      <c r="G106" s="0" t="s">
        <v>22</v>
      </c>
      <c r="H106" s="0" t="s">
        <v>22</v>
      </c>
      <c r="I106" s="161" t="s">
        <v>1008</v>
      </c>
    </row>
    <row customHeight="1" ht="11.25">
      <c r="A107" s="161" t="s">
        <v>2524</v>
      </c>
      <c r="B107" s="161" t="s">
        <v>16</v>
      </c>
      <c r="C107" s="161" t="s">
        <v>2830</v>
      </c>
      <c r="D107" s="161" t="s">
        <v>2831</v>
      </c>
      <c r="E107" s="161" t="s">
        <v>2832</v>
      </c>
      <c r="F107" s="161" t="s">
        <v>2833</v>
      </c>
      <c r="G107" s="161" t="s">
        <v>2646</v>
      </c>
      <c r="H107" s="0" t="s">
        <v>22</v>
      </c>
      <c r="I107" s="161" t="s">
        <v>1008</v>
      </c>
    </row>
    <row customHeight="1" ht="11.25">
      <c r="A108" s="161" t="s">
        <v>2524</v>
      </c>
      <c r="B108" s="161" t="s">
        <v>16</v>
      </c>
      <c r="C108" s="161" t="s">
        <v>2839</v>
      </c>
      <c r="D108" s="161" t="s">
        <v>2840</v>
      </c>
      <c r="E108" s="161" t="s">
        <v>2841</v>
      </c>
      <c r="F108" s="161" t="s">
        <v>2582</v>
      </c>
      <c r="G108" s="161" t="s">
        <v>2842</v>
      </c>
      <c r="H108" s="0" t="s">
        <v>22</v>
      </c>
      <c r="I108" s="161" t="s">
        <v>1008</v>
      </c>
    </row>
    <row customHeight="1" ht="11.25">
      <c r="A109" s="161" t="s">
        <v>2524</v>
      </c>
      <c r="B109" s="161" t="s">
        <v>16</v>
      </c>
      <c r="C109" s="161" t="s">
        <v>2843</v>
      </c>
      <c r="D109" s="161" t="s">
        <v>2844</v>
      </c>
      <c r="E109" s="161" t="s">
        <v>2799</v>
      </c>
      <c r="F109" s="161" t="s">
        <v>2845</v>
      </c>
      <c r="G109" s="161" t="s">
        <v>2801</v>
      </c>
      <c r="H109" s="0" t="s">
        <v>22</v>
      </c>
      <c r="I109" s="161" t="s">
        <v>1008</v>
      </c>
    </row>
    <row customHeight="1" ht="11.25">
      <c r="A110" s="161" t="s">
        <v>2524</v>
      </c>
      <c r="B110" s="161" t="s">
        <v>16</v>
      </c>
      <c r="C110" s="161" t="s">
        <v>2846</v>
      </c>
      <c r="D110" s="161" t="s">
        <v>2847</v>
      </c>
      <c r="E110" s="161" t="s">
        <v>2848</v>
      </c>
      <c r="F110" s="161" t="s">
        <v>2533</v>
      </c>
      <c r="G110" s="161" t="s">
        <v>2849</v>
      </c>
      <c r="H110" s="0" t="s">
        <v>22</v>
      </c>
      <c r="I110" s="161" t="s">
        <v>968</v>
      </c>
    </row>
    <row customHeight="1" ht="11.25">
      <c r="A111" s="161" t="s">
        <v>2524</v>
      </c>
      <c r="B111" s="161" t="s">
        <v>16</v>
      </c>
      <c r="C111" s="161" t="s">
        <v>2850</v>
      </c>
      <c r="D111" s="161" t="s">
        <v>2851</v>
      </c>
      <c r="E111" s="161" t="s">
        <v>2852</v>
      </c>
      <c r="F111" s="161" t="s">
        <v>50</v>
      </c>
      <c r="G111" s="161" t="s">
        <v>2853</v>
      </c>
      <c r="H111" s="0" t="s">
        <v>22</v>
      </c>
      <c r="I111" s="161" t="s">
        <v>968</v>
      </c>
    </row>
    <row customHeight="1" ht="11.25">
      <c r="A112" s="161" t="s">
        <v>2524</v>
      </c>
      <c r="B112" s="161" t="s">
        <v>16</v>
      </c>
      <c r="C112" s="161" t="s">
        <v>2536</v>
      </c>
      <c r="D112" s="161" t="s">
        <v>2537</v>
      </c>
      <c r="E112" s="161" t="s">
        <v>2538</v>
      </c>
      <c r="F112" s="161" t="s">
        <v>2533</v>
      </c>
      <c r="G112" s="161" t="s">
        <v>2539</v>
      </c>
      <c r="H112" s="0" t="s">
        <v>22</v>
      </c>
      <c r="I112" s="161" t="s">
        <v>968</v>
      </c>
    </row>
    <row customHeight="1" ht="11.25">
      <c r="A113" s="161" t="s">
        <v>2524</v>
      </c>
      <c r="B113" s="161" t="s">
        <v>16</v>
      </c>
      <c r="C113" s="161" t="s">
        <v>2854</v>
      </c>
      <c r="D113" s="161" t="s">
        <v>2855</v>
      </c>
      <c r="E113" s="161" t="s">
        <v>2856</v>
      </c>
      <c r="F113" s="161" t="s">
        <v>2812</v>
      </c>
      <c r="G113" s="161" t="s">
        <v>2857</v>
      </c>
      <c r="H113" s="0" t="s">
        <v>22</v>
      </c>
      <c r="I113" s="161" t="s">
        <v>968</v>
      </c>
    </row>
    <row customHeight="1" ht="11.25">
      <c r="A114" s="161" t="s">
        <v>2524</v>
      </c>
      <c r="B114" s="161" t="s">
        <v>16</v>
      </c>
      <c r="C114" s="161" t="s">
        <v>2588</v>
      </c>
      <c r="D114" s="161" t="s">
        <v>2589</v>
      </c>
      <c r="E114" s="161" t="s">
        <v>2590</v>
      </c>
      <c r="F114" s="161" t="s">
        <v>2591</v>
      </c>
      <c r="G114" s="161" t="s">
        <v>2592</v>
      </c>
      <c r="H114" s="0" t="s">
        <v>22</v>
      </c>
      <c r="I114" s="161" t="s">
        <v>968</v>
      </c>
    </row>
    <row customHeight="1" ht="11.25">
      <c r="A115" s="161" t="s">
        <v>2524</v>
      </c>
      <c r="B115" s="161" t="s">
        <v>16</v>
      </c>
      <c r="C115" s="161" t="s">
        <v>2858</v>
      </c>
      <c r="D115" s="161" t="s">
        <v>2859</v>
      </c>
      <c r="E115" s="161" t="s">
        <v>2860</v>
      </c>
      <c r="F115" s="161" t="s">
        <v>2812</v>
      </c>
      <c r="G115" s="161" t="s">
        <v>2861</v>
      </c>
      <c r="H115" s="0" t="s">
        <v>22</v>
      </c>
      <c r="I115" s="161" t="s">
        <v>968</v>
      </c>
    </row>
    <row customHeight="1" ht="11.25">
      <c r="A116" s="161" t="s">
        <v>2524</v>
      </c>
      <c r="B116" s="161" t="s">
        <v>16</v>
      </c>
      <c r="C116" s="161" t="s">
        <v>2862</v>
      </c>
      <c r="D116" s="161" t="s">
        <v>2863</v>
      </c>
      <c r="E116" s="161" t="s">
        <v>2864</v>
      </c>
      <c r="F116" s="161" t="s">
        <v>2865</v>
      </c>
      <c r="G116" s="161" t="s">
        <v>2866</v>
      </c>
      <c r="H116" s="161" t="s">
        <v>2535</v>
      </c>
      <c r="I116" s="161" t="s">
        <v>968</v>
      </c>
    </row>
    <row customHeight="1" ht="11.25">
      <c r="A117" s="161" t="s">
        <v>2524</v>
      </c>
      <c r="B117" s="161" t="s">
        <v>16</v>
      </c>
      <c r="C117" s="161" t="s">
        <v>2867</v>
      </c>
      <c r="D117" s="161" t="s">
        <v>2868</v>
      </c>
      <c r="E117" s="161" t="s">
        <v>2869</v>
      </c>
      <c r="F117" s="161" t="s">
        <v>2870</v>
      </c>
      <c r="G117" s="161" t="s">
        <v>2871</v>
      </c>
      <c r="H117" s="0" t="s">
        <v>22</v>
      </c>
      <c r="I117" s="161" t="s">
        <v>968</v>
      </c>
    </row>
    <row customHeight="1" ht="11.25">
      <c r="A118" s="161" t="s">
        <v>2524</v>
      </c>
      <c r="B118" s="161" t="s">
        <v>16</v>
      </c>
      <c r="C118" s="161" t="s">
        <v>2872</v>
      </c>
      <c r="D118" s="161" t="s">
        <v>2873</v>
      </c>
      <c r="E118" s="161" t="s">
        <v>2874</v>
      </c>
      <c r="F118" s="161" t="s">
        <v>2870</v>
      </c>
      <c r="G118" s="161" t="s">
        <v>2875</v>
      </c>
      <c r="H118" s="161" t="s">
        <v>2535</v>
      </c>
      <c r="I118" s="161" t="s">
        <v>968</v>
      </c>
    </row>
    <row customHeight="1" ht="11.25">
      <c r="A119" s="161" t="s">
        <v>2524</v>
      </c>
      <c r="B119" s="161" t="s">
        <v>16</v>
      </c>
      <c r="C119" s="161" t="s">
        <v>2876</v>
      </c>
      <c r="D119" s="161" t="s">
        <v>2877</v>
      </c>
      <c r="E119" s="161" t="s">
        <v>2878</v>
      </c>
      <c r="F119" s="161" t="s">
        <v>2865</v>
      </c>
      <c r="G119" s="161" t="s">
        <v>2879</v>
      </c>
      <c r="H119" s="161" t="s">
        <v>2535</v>
      </c>
      <c r="I119" s="161" t="s">
        <v>968</v>
      </c>
    </row>
    <row customHeight="1" ht="11.25">
      <c r="A120" s="161" t="s">
        <v>2524</v>
      </c>
      <c r="B120" s="161" t="s">
        <v>16</v>
      </c>
      <c r="C120" s="161" t="s">
        <v>2880</v>
      </c>
      <c r="D120" s="161" t="s">
        <v>2881</v>
      </c>
      <c r="E120" s="161" t="s">
        <v>2882</v>
      </c>
      <c r="F120" s="161" t="s">
        <v>2781</v>
      </c>
      <c r="G120" s="161" t="s">
        <v>2883</v>
      </c>
      <c r="H120" s="0" t="s">
        <v>2884</v>
      </c>
      <c r="I120" s="161" t="s">
        <v>968</v>
      </c>
    </row>
    <row customHeight="1" ht="11.25">
      <c r="A121" s="161" t="s">
        <v>2524</v>
      </c>
      <c r="B121" s="161" t="s">
        <v>16</v>
      </c>
      <c r="C121" s="161" t="s">
        <v>13</v>
      </c>
      <c r="D121" s="161" t="s">
        <v>45</v>
      </c>
      <c r="E121" s="161" t="s">
        <v>48</v>
      </c>
      <c r="F121" s="161" t="s">
        <v>50</v>
      </c>
      <c r="G121" s="161" t="s">
        <v>2605</v>
      </c>
      <c r="H121" s="0" t="s">
        <v>22</v>
      </c>
      <c r="I121" s="161" t="s">
        <v>968</v>
      </c>
    </row>
    <row customHeight="1" ht="11.25">
      <c r="A122" s="161" t="s">
        <v>2524</v>
      </c>
      <c r="B122" s="161" t="s">
        <v>16</v>
      </c>
      <c r="C122" s="161" t="s">
        <v>2885</v>
      </c>
      <c r="D122" s="161" t="s">
        <v>2886</v>
      </c>
      <c r="E122" s="161" t="s">
        <v>2887</v>
      </c>
      <c r="F122" s="161" t="s">
        <v>2591</v>
      </c>
      <c r="G122" s="161" t="s">
        <v>2888</v>
      </c>
      <c r="H122" s="0" t="s">
        <v>22</v>
      </c>
      <c r="I122" s="161" t="s">
        <v>968</v>
      </c>
    </row>
    <row customHeight="1" ht="11.25">
      <c r="A123" s="161" t="s">
        <v>2524</v>
      </c>
      <c r="B123" s="161" t="s">
        <v>16</v>
      </c>
      <c r="C123" s="161" t="s">
        <v>2889</v>
      </c>
      <c r="D123" s="161" t="s">
        <v>2890</v>
      </c>
      <c r="E123" s="161" t="s">
        <v>2891</v>
      </c>
      <c r="F123" s="161" t="s">
        <v>2725</v>
      </c>
      <c r="G123" s="161" t="s">
        <v>2892</v>
      </c>
      <c r="H123" s="161" t="s">
        <v>2893</v>
      </c>
      <c r="I123" s="161" t="s">
        <v>968</v>
      </c>
    </row>
    <row customHeight="1" ht="11.25">
      <c r="A124" s="161" t="s">
        <v>2524</v>
      </c>
      <c r="B124" s="161" t="s">
        <v>16</v>
      </c>
      <c r="C124" s="161" t="s">
        <v>2894</v>
      </c>
      <c r="D124" s="161" t="s">
        <v>2895</v>
      </c>
      <c r="E124" s="161" t="s">
        <v>2896</v>
      </c>
      <c r="F124" s="161" t="s">
        <v>653</v>
      </c>
      <c r="G124" s="161" t="s">
        <v>2897</v>
      </c>
      <c r="H124" s="0" t="s">
        <v>22</v>
      </c>
      <c r="I124" s="161" t="s">
        <v>968</v>
      </c>
    </row>
    <row customHeight="1" ht="11.25">
      <c r="A125" s="161" t="s">
        <v>2524</v>
      </c>
      <c r="B125" s="161" t="s">
        <v>16</v>
      </c>
      <c r="C125" s="161" t="s">
        <v>2898</v>
      </c>
      <c r="D125" s="161" t="s">
        <v>2899</v>
      </c>
      <c r="E125" s="161" t="s">
        <v>2900</v>
      </c>
      <c r="F125" s="161" t="s">
        <v>2901</v>
      </c>
      <c r="G125" s="161" t="s">
        <v>2902</v>
      </c>
      <c r="H125" s="0" t="s">
        <v>22</v>
      </c>
      <c r="I125" s="161" t="s">
        <v>968</v>
      </c>
    </row>
    <row customHeight="1" ht="11.25">
      <c r="A126" s="161" t="s">
        <v>2524</v>
      </c>
      <c r="B126" s="161" t="s">
        <v>16</v>
      </c>
      <c r="C126" s="161" t="s">
        <v>2903</v>
      </c>
      <c r="D126" s="161" t="s">
        <v>2904</v>
      </c>
      <c r="E126" s="161" t="s">
        <v>2905</v>
      </c>
      <c r="F126" s="161" t="s">
        <v>2906</v>
      </c>
      <c r="G126" s="161" t="s">
        <v>2907</v>
      </c>
      <c r="H126" s="0" t="s">
        <v>22</v>
      </c>
      <c r="I126" s="161" t="s">
        <v>968</v>
      </c>
    </row>
    <row customHeight="1" ht="11.25">
      <c r="A127" s="161" t="s">
        <v>2524</v>
      </c>
      <c r="B127" s="161" t="s">
        <v>16</v>
      </c>
      <c r="C127" s="161" t="s">
        <v>2908</v>
      </c>
      <c r="D127" s="161" t="s">
        <v>2909</v>
      </c>
      <c r="E127" s="161" t="s">
        <v>2910</v>
      </c>
      <c r="F127" s="161" t="s">
        <v>2906</v>
      </c>
      <c r="G127" s="161" t="s">
        <v>2911</v>
      </c>
      <c r="H127" s="0" t="s">
        <v>22</v>
      </c>
      <c r="I127" s="161" t="s">
        <v>968</v>
      </c>
    </row>
    <row customHeight="1" ht="11.25">
      <c r="A128" s="161" t="s">
        <v>2524</v>
      </c>
      <c r="B128" s="161" t="s">
        <v>16</v>
      </c>
      <c r="C128" s="161" t="s">
        <v>2912</v>
      </c>
      <c r="D128" s="161" t="s">
        <v>2913</v>
      </c>
      <c r="E128" s="161" t="s">
        <v>2914</v>
      </c>
      <c r="F128" s="161" t="s">
        <v>2915</v>
      </c>
      <c r="G128" s="161" t="s">
        <v>2916</v>
      </c>
      <c r="H128" s="0" t="s">
        <v>22</v>
      </c>
      <c r="I128" s="161" t="s">
        <v>968</v>
      </c>
    </row>
    <row customHeight="1" ht="11.25">
      <c r="A129" s="161" t="s">
        <v>2524</v>
      </c>
      <c r="B129" s="161" t="s">
        <v>16</v>
      </c>
      <c r="C129" s="161" t="s">
        <v>2917</v>
      </c>
      <c r="D129" s="161" t="s">
        <v>2918</v>
      </c>
      <c r="E129" s="161" t="s">
        <v>2919</v>
      </c>
      <c r="F129" s="161" t="s">
        <v>2915</v>
      </c>
      <c r="G129" s="161" t="s">
        <v>2920</v>
      </c>
      <c r="H129" s="0" t="s">
        <v>22</v>
      </c>
      <c r="I129" s="161" t="s">
        <v>968</v>
      </c>
    </row>
    <row customHeight="1" ht="11.25">
      <c r="A130" s="161" t="s">
        <v>2524</v>
      </c>
      <c r="B130" s="161" t="s">
        <v>16</v>
      </c>
      <c r="C130" s="161" t="s">
        <v>2921</v>
      </c>
      <c r="D130" s="161" t="s">
        <v>2922</v>
      </c>
      <c r="E130" s="161" t="s">
        <v>2923</v>
      </c>
      <c r="F130" s="161" t="s">
        <v>50</v>
      </c>
      <c r="G130" s="161" t="s">
        <v>2924</v>
      </c>
      <c r="H130" s="0" t="s">
        <v>22</v>
      </c>
      <c r="I130" s="161" t="s">
        <v>968</v>
      </c>
    </row>
    <row customHeight="1" ht="11.25">
      <c r="A131" s="161" t="s">
        <v>2524</v>
      </c>
      <c r="B131" s="161" t="s">
        <v>16</v>
      </c>
      <c r="C131" s="161" t="s">
        <v>2925</v>
      </c>
      <c r="D131" s="161" t="s">
        <v>2926</v>
      </c>
      <c r="E131" s="161" t="s">
        <v>2927</v>
      </c>
      <c r="F131" s="161" t="s">
        <v>2660</v>
      </c>
      <c r="G131" s="161" t="s">
        <v>2928</v>
      </c>
      <c r="H131" s="0" t="s">
        <v>22</v>
      </c>
      <c r="I131" s="161" t="s">
        <v>968</v>
      </c>
    </row>
    <row customHeight="1" ht="11.25">
      <c r="A132" s="161" t="s">
        <v>2524</v>
      </c>
      <c r="B132" s="161" t="s">
        <v>16</v>
      </c>
      <c r="C132" s="161" t="s">
        <v>2929</v>
      </c>
      <c r="D132" s="161" t="s">
        <v>2930</v>
      </c>
      <c r="E132" s="161" t="s">
        <v>2931</v>
      </c>
      <c r="F132" s="161" t="s">
        <v>2865</v>
      </c>
      <c r="G132" s="161" t="s">
        <v>2932</v>
      </c>
      <c r="H132" s="161" t="s">
        <v>2933</v>
      </c>
      <c r="I132" s="161" t="s">
        <v>968</v>
      </c>
    </row>
    <row customHeight="1" ht="11.25">
      <c r="A133" s="161" t="s">
        <v>2524</v>
      </c>
      <c r="B133" s="161" t="s">
        <v>16</v>
      </c>
      <c r="C133" s="161" t="s">
        <v>2934</v>
      </c>
      <c r="D133" s="161" t="s">
        <v>2935</v>
      </c>
      <c r="E133" s="161" t="s">
        <v>2936</v>
      </c>
      <c r="F133" s="161" t="s">
        <v>2915</v>
      </c>
      <c r="G133" s="161" t="s">
        <v>2937</v>
      </c>
      <c r="H133" s="0" t="s">
        <v>22</v>
      </c>
      <c r="I133" s="161" t="s">
        <v>968</v>
      </c>
    </row>
    <row customHeight="1" ht="11.25">
      <c r="A134" s="161" t="s">
        <v>2524</v>
      </c>
      <c r="B134" s="161" t="s">
        <v>16</v>
      </c>
      <c r="C134" s="161" t="s">
        <v>2657</v>
      </c>
      <c r="D134" s="161" t="s">
        <v>2658</v>
      </c>
      <c r="E134" s="161" t="s">
        <v>2659</v>
      </c>
      <c r="F134" s="161" t="s">
        <v>2660</v>
      </c>
      <c r="G134" s="161" t="s">
        <v>2661</v>
      </c>
      <c r="H134" s="0" t="s">
        <v>2662</v>
      </c>
      <c r="I134" s="161" t="s">
        <v>968</v>
      </c>
    </row>
    <row customHeight="1" ht="11.25">
      <c r="A135" s="161" t="s">
        <v>2524</v>
      </c>
      <c r="B135" s="161" t="s">
        <v>16</v>
      </c>
      <c r="C135" s="161" t="s">
        <v>2938</v>
      </c>
      <c r="D135" s="161" t="s">
        <v>2939</v>
      </c>
      <c r="E135" s="161" t="s">
        <v>2940</v>
      </c>
      <c r="F135" s="161" t="s">
        <v>2870</v>
      </c>
      <c r="G135" s="161" t="s">
        <v>2941</v>
      </c>
      <c r="H135" s="0" t="s">
        <v>22</v>
      </c>
      <c r="I135" s="161" t="s">
        <v>968</v>
      </c>
    </row>
    <row customHeight="1" ht="11.25">
      <c r="A136" s="161" t="s">
        <v>2524</v>
      </c>
      <c r="B136" s="161" t="s">
        <v>16</v>
      </c>
      <c r="C136" s="161" t="s">
        <v>2942</v>
      </c>
      <c r="D136" s="161" t="s">
        <v>2943</v>
      </c>
      <c r="E136" s="161" t="s">
        <v>2944</v>
      </c>
      <c r="F136" s="161" t="s">
        <v>2945</v>
      </c>
      <c r="G136" s="161" t="s">
        <v>2946</v>
      </c>
      <c r="H136" s="0" t="s">
        <v>22</v>
      </c>
      <c r="I136" s="161" t="s">
        <v>968</v>
      </c>
    </row>
    <row customHeight="1" ht="11.25">
      <c r="A137" s="161" t="s">
        <v>2524</v>
      </c>
      <c r="B137" s="161" t="s">
        <v>16</v>
      </c>
      <c r="C137" s="161" t="s">
        <v>2947</v>
      </c>
      <c r="D137" s="161" t="s">
        <v>2943</v>
      </c>
      <c r="E137" s="161" t="s">
        <v>2948</v>
      </c>
      <c r="F137" s="161" t="s">
        <v>2865</v>
      </c>
      <c r="G137" s="161" t="s">
        <v>2949</v>
      </c>
      <c r="H137" s="0" t="s">
        <v>22</v>
      </c>
      <c r="I137" s="161" t="s">
        <v>968</v>
      </c>
    </row>
    <row customHeight="1" ht="11.25">
      <c r="A138" s="161" t="s">
        <v>2524</v>
      </c>
      <c r="B138" s="161" t="s">
        <v>16</v>
      </c>
      <c r="C138" s="161" t="s">
        <v>2950</v>
      </c>
      <c r="D138" s="161" t="s">
        <v>2951</v>
      </c>
      <c r="E138" s="161" t="s">
        <v>2952</v>
      </c>
      <c r="F138" s="161" t="s">
        <v>2915</v>
      </c>
      <c r="G138" s="161" t="s">
        <v>2953</v>
      </c>
      <c r="H138" s="0" t="s">
        <v>22</v>
      </c>
      <c r="I138" s="161" t="s">
        <v>968</v>
      </c>
    </row>
    <row customHeight="1" ht="11.25">
      <c r="A139" s="161" t="s">
        <v>2524</v>
      </c>
      <c r="B139" s="161" t="s">
        <v>16</v>
      </c>
      <c r="C139" s="161" t="s">
        <v>2954</v>
      </c>
      <c r="D139" s="161" t="s">
        <v>2955</v>
      </c>
      <c r="E139" s="161" t="s">
        <v>2956</v>
      </c>
      <c r="F139" s="161" t="s">
        <v>2865</v>
      </c>
      <c r="G139" s="161" t="s">
        <v>2957</v>
      </c>
      <c r="H139" s="0" t="s">
        <v>22</v>
      </c>
      <c r="I139" s="161" t="s">
        <v>968</v>
      </c>
    </row>
    <row customHeight="1" ht="11.25">
      <c r="A140" s="161" t="s">
        <v>2524</v>
      </c>
      <c r="B140" s="161" t="s">
        <v>16</v>
      </c>
      <c r="C140" s="161" t="s">
        <v>2958</v>
      </c>
      <c r="D140" s="161" t="s">
        <v>2959</v>
      </c>
      <c r="E140" s="161" t="s">
        <v>2960</v>
      </c>
      <c r="F140" s="161" t="s">
        <v>2556</v>
      </c>
      <c r="G140" s="161" t="s">
        <v>2961</v>
      </c>
      <c r="H140" s="0" t="s">
        <v>22</v>
      </c>
      <c r="I140" s="161" t="s">
        <v>968</v>
      </c>
    </row>
    <row customHeight="1" ht="11.25">
      <c r="A141" s="161" t="s">
        <v>2524</v>
      </c>
      <c r="B141" s="161" t="s">
        <v>16</v>
      </c>
      <c r="C141" s="161" t="s">
        <v>2962</v>
      </c>
      <c r="D141" s="161" t="s">
        <v>2963</v>
      </c>
      <c r="E141" s="161" t="s">
        <v>2964</v>
      </c>
      <c r="F141" s="161" t="s">
        <v>2591</v>
      </c>
      <c r="G141" s="161" t="s">
        <v>2965</v>
      </c>
      <c r="H141" s="0" t="s">
        <v>22</v>
      </c>
      <c r="I141" s="161" t="s">
        <v>968</v>
      </c>
    </row>
    <row customHeight="1" ht="11.25">
      <c r="A142" s="161" t="s">
        <v>2524</v>
      </c>
      <c r="B142" s="161" t="s">
        <v>16</v>
      </c>
      <c r="C142" s="161" t="s">
        <v>2966</v>
      </c>
      <c r="D142" s="161" t="s">
        <v>2967</v>
      </c>
      <c r="E142" s="161" t="s">
        <v>2968</v>
      </c>
      <c r="F142" s="161" t="s">
        <v>2528</v>
      </c>
      <c r="G142" s="161" t="s">
        <v>2969</v>
      </c>
      <c r="H142" s="0" t="s">
        <v>22</v>
      </c>
      <c r="I142" s="161" t="s">
        <v>968</v>
      </c>
    </row>
    <row customHeight="1" ht="11.25">
      <c r="A143" s="161" t="s">
        <v>2524</v>
      </c>
      <c r="B143" s="161" t="s">
        <v>16</v>
      </c>
      <c r="C143" s="161" t="s">
        <v>2970</v>
      </c>
      <c r="D143" s="161" t="s">
        <v>2971</v>
      </c>
      <c r="E143" s="161" t="s">
        <v>2972</v>
      </c>
      <c r="F143" s="161" t="s">
        <v>2945</v>
      </c>
      <c r="G143" s="161" t="s">
        <v>2973</v>
      </c>
      <c r="H143" s="0" t="s">
        <v>22</v>
      </c>
      <c r="I143" s="161" t="s">
        <v>968</v>
      </c>
    </row>
    <row customHeight="1" ht="11.25">
      <c r="A144" s="161" t="s">
        <v>2524</v>
      </c>
      <c r="B144" s="161" t="s">
        <v>16</v>
      </c>
      <c r="C144" s="161" t="s">
        <v>2974</v>
      </c>
      <c r="D144" s="161" t="s">
        <v>2975</v>
      </c>
      <c r="E144" s="161" t="s">
        <v>2976</v>
      </c>
      <c r="F144" s="161" t="s">
        <v>2865</v>
      </c>
      <c r="G144" s="161" t="s">
        <v>2977</v>
      </c>
      <c r="H144" s="0" t="s">
        <v>22</v>
      </c>
      <c r="I144" s="161" t="s">
        <v>968</v>
      </c>
    </row>
    <row customHeight="1" ht="11.25">
      <c r="A145" s="161" t="s">
        <v>2524</v>
      </c>
      <c r="B145" s="161" t="s">
        <v>16</v>
      </c>
      <c r="C145" s="161" t="s">
        <v>2978</v>
      </c>
      <c r="D145" s="161" t="s">
        <v>2979</v>
      </c>
      <c r="E145" s="161" t="s">
        <v>2980</v>
      </c>
      <c r="F145" s="161" t="s">
        <v>2981</v>
      </c>
      <c r="G145" s="161" t="s">
        <v>2982</v>
      </c>
      <c r="H145" s="0" t="s">
        <v>22</v>
      </c>
      <c r="I145" s="161" t="s">
        <v>968</v>
      </c>
    </row>
    <row customHeight="1" ht="11.25">
      <c r="A146" s="161" t="s">
        <v>2524</v>
      </c>
      <c r="B146" s="161" t="s">
        <v>16</v>
      </c>
      <c r="C146" s="161" t="s">
        <v>2678</v>
      </c>
      <c r="D146" s="161" t="s">
        <v>2679</v>
      </c>
      <c r="E146" s="161" t="s">
        <v>2680</v>
      </c>
      <c r="F146" s="161" t="s">
        <v>2556</v>
      </c>
      <c r="G146" s="161" t="s">
        <v>2681</v>
      </c>
      <c r="H146" s="0" t="s">
        <v>22</v>
      </c>
      <c r="I146" s="161" t="s">
        <v>968</v>
      </c>
    </row>
    <row customHeight="1" ht="11.25">
      <c r="A147" s="161" t="s">
        <v>2524</v>
      </c>
      <c r="B147" s="161" t="s">
        <v>16</v>
      </c>
      <c r="C147" s="161" t="s">
        <v>2983</v>
      </c>
      <c r="D147" s="161" t="s">
        <v>2984</v>
      </c>
      <c r="E147" s="161" t="s">
        <v>2985</v>
      </c>
      <c r="F147" s="161" t="s">
        <v>2528</v>
      </c>
      <c r="G147" s="161" t="s">
        <v>2986</v>
      </c>
      <c r="H147" s="0" t="s">
        <v>22</v>
      </c>
      <c r="I147" s="161" t="s">
        <v>968</v>
      </c>
    </row>
    <row customHeight="1" ht="11.25">
      <c r="A148" s="161" t="s">
        <v>2524</v>
      </c>
      <c r="B148" s="161" t="s">
        <v>16</v>
      </c>
      <c r="C148" s="161" t="s">
        <v>2987</v>
      </c>
      <c r="D148" s="161" t="s">
        <v>2988</v>
      </c>
      <c r="E148" s="161" t="s">
        <v>2989</v>
      </c>
      <c r="F148" s="161" t="s">
        <v>2906</v>
      </c>
      <c r="G148" s="161" t="s">
        <v>2990</v>
      </c>
      <c r="H148" s="0" t="s">
        <v>22</v>
      </c>
      <c r="I148" s="161" t="s">
        <v>968</v>
      </c>
    </row>
    <row customHeight="1" ht="11.25">
      <c r="A149" s="161" t="s">
        <v>2524</v>
      </c>
      <c r="B149" s="161" t="s">
        <v>16</v>
      </c>
      <c r="C149" s="161" t="s">
        <v>2991</v>
      </c>
      <c r="D149" s="161" t="s">
        <v>2992</v>
      </c>
      <c r="E149" s="161" t="s">
        <v>2993</v>
      </c>
      <c r="F149" s="161" t="s">
        <v>2591</v>
      </c>
      <c r="G149" s="161" t="s">
        <v>2994</v>
      </c>
      <c r="H149" s="0" t="s">
        <v>22</v>
      </c>
      <c r="I149" s="161" t="s">
        <v>968</v>
      </c>
    </row>
    <row customHeight="1" ht="11.25">
      <c r="A150" s="161" t="s">
        <v>2524</v>
      </c>
      <c r="B150" s="161" t="s">
        <v>16</v>
      </c>
      <c r="C150" s="161" t="s">
        <v>2995</v>
      </c>
      <c r="D150" s="161" t="s">
        <v>2996</v>
      </c>
      <c r="E150" s="161" t="s">
        <v>2997</v>
      </c>
      <c r="F150" s="161" t="s">
        <v>2901</v>
      </c>
      <c r="G150" s="161" t="s">
        <v>2998</v>
      </c>
      <c r="H150" s="0" t="s">
        <v>22</v>
      </c>
      <c r="I150" s="161" t="s">
        <v>968</v>
      </c>
    </row>
    <row customHeight="1" ht="11.25">
      <c r="A151" s="161" t="s">
        <v>2524</v>
      </c>
      <c r="B151" s="161" t="s">
        <v>16</v>
      </c>
      <c r="C151" s="161" t="s">
        <v>2999</v>
      </c>
      <c r="D151" s="161" t="s">
        <v>3000</v>
      </c>
      <c r="E151" s="161" t="s">
        <v>3001</v>
      </c>
      <c r="F151" s="161" t="s">
        <v>2981</v>
      </c>
      <c r="G151" s="0" t="s">
        <v>22</v>
      </c>
      <c r="H151" s="161" t="s">
        <v>3002</v>
      </c>
      <c r="I151" s="161" t="s">
        <v>968</v>
      </c>
    </row>
    <row customHeight="1" ht="11.25">
      <c r="A152" s="161" t="s">
        <v>2524</v>
      </c>
      <c r="B152" s="161" t="s">
        <v>16</v>
      </c>
      <c r="C152" s="161" t="s">
        <v>3003</v>
      </c>
      <c r="D152" s="161" t="s">
        <v>3004</v>
      </c>
      <c r="E152" s="161" t="s">
        <v>3005</v>
      </c>
      <c r="F152" s="161" t="s">
        <v>2591</v>
      </c>
      <c r="G152" s="161" t="s">
        <v>2994</v>
      </c>
      <c r="H152" s="0" t="s">
        <v>22</v>
      </c>
      <c r="I152" s="161" t="s">
        <v>968</v>
      </c>
    </row>
    <row customHeight="1" ht="11.25">
      <c r="A153" s="161" t="s">
        <v>2524</v>
      </c>
      <c r="B153" s="161" t="s">
        <v>16</v>
      </c>
      <c r="C153" s="161" t="s">
        <v>2703</v>
      </c>
      <c r="D153" s="161" t="s">
        <v>2704</v>
      </c>
      <c r="E153" s="161" t="s">
        <v>2705</v>
      </c>
      <c r="F153" s="161" t="s">
        <v>2591</v>
      </c>
      <c r="G153" s="161" t="s">
        <v>2706</v>
      </c>
      <c r="H153" s="0" t="s">
        <v>22</v>
      </c>
      <c r="I153" s="161" t="s">
        <v>968</v>
      </c>
    </row>
    <row customHeight="1" ht="11.25">
      <c r="A154" s="161" t="s">
        <v>2524</v>
      </c>
      <c r="B154" s="161" t="s">
        <v>16</v>
      </c>
      <c r="C154" s="161" t="s">
        <v>3006</v>
      </c>
      <c r="D154" s="161" t="s">
        <v>3007</v>
      </c>
      <c r="E154" s="161" t="s">
        <v>3008</v>
      </c>
      <c r="F154" s="161" t="s">
        <v>3009</v>
      </c>
      <c r="G154" s="161" t="s">
        <v>3010</v>
      </c>
      <c r="H154" s="0" t="s">
        <v>22</v>
      </c>
      <c r="I154" s="161" t="s">
        <v>968</v>
      </c>
    </row>
    <row customHeight="1" ht="11.25">
      <c r="A155" s="161" t="s">
        <v>2524</v>
      </c>
      <c r="B155" s="161" t="s">
        <v>16</v>
      </c>
      <c r="C155" s="161" t="s">
        <v>3011</v>
      </c>
      <c r="D155" s="161" t="s">
        <v>3012</v>
      </c>
      <c r="E155" s="161" t="s">
        <v>3013</v>
      </c>
      <c r="F155" s="161" t="s">
        <v>2945</v>
      </c>
      <c r="G155" s="161" t="s">
        <v>3014</v>
      </c>
      <c r="H155" s="0" t="s">
        <v>22</v>
      </c>
      <c r="I155" s="161" t="s">
        <v>968</v>
      </c>
    </row>
    <row customHeight="1" ht="11.25">
      <c r="A156" s="161" t="s">
        <v>2524</v>
      </c>
      <c r="B156" s="161" t="s">
        <v>16</v>
      </c>
      <c r="C156" s="161" t="s">
        <v>3015</v>
      </c>
      <c r="D156" s="161" t="s">
        <v>3016</v>
      </c>
      <c r="E156" s="161" t="s">
        <v>3017</v>
      </c>
      <c r="F156" s="161" t="s">
        <v>2725</v>
      </c>
      <c r="G156" s="161" t="s">
        <v>3018</v>
      </c>
      <c r="H156" s="0" t="s">
        <v>22</v>
      </c>
      <c r="I156" s="161" t="s">
        <v>968</v>
      </c>
    </row>
    <row customHeight="1" ht="11.25">
      <c r="A157" s="161" t="s">
        <v>2524</v>
      </c>
      <c r="B157" s="161" t="s">
        <v>16</v>
      </c>
      <c r="C157" s="161" t="s">
        <v>3019</v>
      </c>
      <c r="D157" s="161" t="s">
        <v>3020</v>
      </c>
      <c r="E157" s="161" t="s">
        <v>3021</v>
      </c>
      <c r="F157" s="161" t="s">
        <v>50</v>
      </c>
      <c r="G157" s="161" t="s">
        <v>2737</v>
      </c>
      <c r="H157" s="0" t="s">
        <v>22</v>
      </c>
      <c r="I157" s="161" t="s">
        <v>968</v>
      </c>
    </row>
    <row customHeight="1" ht="11.25">
      <c r="A158" s="161" t="s">
        <v>2524</v>
      </c>
      <c r="B158" s="161" t="s">
        <v>16</v>
      </c>
      <c r="C158" s="161" t="s">
        <v>3022</v>
      </c>
      <c r="D158" s="161" t="s">
        <v>3023</v>
      </c>
      <c r="E158" s="161" t="s">
        <v>3024</v>
      </c>
      <c r="F158" s="161" t="s">
        <v>2725</v>
      </c>
      <c r="G158" s="161" t="s">
        <v>3025</v>
      </c>
      <c r="H158" s="0" t="s">
        <v>22</v>
      </c>
      <c r="I158" s="161" t="s">
        <v>968</v>
      </c>
    </row>
    <row customHeight="1" ht="11.25">
      <c r="A159" s="161" t="s">
        <v>2524</v>
      </c>
      <c r="B159" s="161" t="s">
        <v>16</v>
      </c>
      <c r="C159" s="161" t="s">
        <v>3026</v>
      </c>
      <c r="D159" s="161" t="s">
        <v>3027</v>
      </c>
      <c r="E159" s="161" t="s">
        <v>3028</v>
      </c>
      <c r="F159" s="161" t="s">
        <v>2901</v>
      </c>
      <c r="G159" s="161" t="s">
        <v>3029</v>
      </c>
      <c r="H159" s="0" t="s">
        <v>22</v>
      </c>
      <c r="I159" s="161" t="s">
        <v>968</v>
      </c>
    </row>
    <row customHeight="1" ht="11.25">
      <c r="A160" s="161" t="s">
        <v>2524</v>
      </c>
      <c r="B160" s="161" t="s">
        <v>16</v>
      </c>
      <c r="C160" s="161" t="s">
        <v>3030</v>
      </c>
      <c r="D160" s="161" t="s">
        <v>3031</v>
      </c>
      <c r="E160" s="161" t="s">
        <v>3032</v>
      </c>
      <c r="F160" s="161" t="s">
        <v>2577</v>
      </c>
      <c r="G160" s="161" t="s">
        <v>3033</v>
      </c>
      <c r="H160" s="0" t="s">
        <v>22</v>
      </c>
      <c r="I160" s="161" t="s">
        <v>968</v>
      </c>
    </row>
    <row customHeight="1" ht="11.25">
      <c r="A161" s="161" t="s">
        <v>2524</v>
      </c>
      <c r="B161" s="161" t="s">
        <v>16</v>
      </c>
      <c r="C161" s="161" t="s">
        <v>2792</v>
      </c>
      <c r="D161" s="161" t="s">
        <v>2793</v>
      </c>
      <c r="E161" s="161" t="s">
        <v>2794</v>
      </c>
      <c r="F161" s="161" t="s">
        <v>2795</v>
      </c>
      <c r="G161" s="161" t="s">
        <v>2796</v>
      </c>
      <c r="H161" s="0" t="s">
        <v>22</v>
      </c>
      <c r="I161" s="161" t="s">
        <v>968</v>
      </c>
    </row>
    <row customHeight="1" ht="11.25">
      <c r="A162" s="161" t="s">
        <v>2524</v>
      </c>
      <c r="B162" s="161" t="s">
        <v>16</v>
      </c>
      <c r="C162" s="0" t="s">
        <v>22</v>
      </c>
      <c r="D162" s="161" t="s">
        <v>2810</v>
      </c>
      <c r="E162" s="161" t="s">
        <v>2811</v>
      </c>
      <c r="F162" s="161" t="s">
        <v>2812</v>
      </c>
      <c r="G162" s="0" t="s">
        <v>22</v>
      </c>
      <c r="H162" s="0" t="s">
        <v>22</v>
      </c>
      <c r="I162" s="161" t="s">
        <v>968</v>
      </c>
    </row>
    <row customHeight="1" ht="11.25">
      <c r="A163" s="161" t="s">
        <v>2524</v>
      </c>
      <c r="B163" s="161" t="s">
        <v>16</v>
      </c>
      <c r="C163" s="161" t="s">
        <v>3034</v>
      </c>
      <c r="D163" s="161" t="s">
        <v>3035</v>
      </c>
      <c r="E163" s="161" t="s">
        <v>3036</v>
      </c>
      <c r="F163" s="161" t="s">
        <v>2591</v>
      </c>
      <c r="G163" s="161" t="s">
        <v>3037</v>
      </c>
      <c r="H163" s="0" t="s">
        <v>22</v>
      </c>
      <c r="I163" s="161" t="s">
        <v>968</v>
      </c>
    </row>
    <row customHeight="1" ht="11.25">
      <c r="A164" s="161" t="s">
        <v>2524</v>
      </c>
      <c r="B164" s="161" t="s">
        <v>16</v>
      </c>
      <c r="C164" s="161" t="s">
        <v>3038</v>
      </c>
      <c r="D164" s="161" t="s">
        <v>3039</v>
      </c>
      <c r="E164" s="161" t="s">
        <v>3040</v>
      </c>
      <c r="F164" s="161" t="s">
        <v>2906</v>
      </c>
      <c r="G164" s="161" t="s">
        <v>3041</v>
      </c>
      <c r="H164" s="0" t="s">
        <v>22</v>
      </c>
      <c r="I164" s="161" t="s">
        <v>968</v>
      </c>
    </row>
    <row customHeight="1" ht="11.25">
      <c r="A165" s="161" t="s">
        <v>2524</v>
      </c>
      <c r="B165" s="161" t="s">
        <v>16</v>
      </c>
      <c r="C165" s="161" t="s">
        <v>3042</v>
      </c>
      <c r="D165" s="161" t="s">
        <v>3043</v>
      </c>
      <c r="E165" s="161" t="s">
        <v>3044</v>
      </c>
      <c r="F165" s="161" t="s">
        <v>2870</v>
      </c>
      <c r="G165" s="161" t="s">
        <v>3045</v>
      </c>
      <c r="H165" s="0" t="s">
        <v>22</v>
      </c>
      <c r="I165" s="161" t="s">
        <v>968</v>
      </c>
    </row>
    <row customHeight="1" ht="11.25">
      <c r="A166" s="161" t="s">
        <v>2524</v>
      </c>
      <c r="B166" s="161" t="s">
        <v>16</v>
      </c>
      <c r="C166" s="161" t="s">
        <v>3046</v>
      </c>
      <c r="D166" s="161" t="s">
        <v>3047</v>
      </c>
      <c r="E166" s="161" t="s">
        <v>3048</v>
      </c>
      <c r="F166" s="161" t="s">
        <v>2906</v>
      </c>
      <c r="G166" s="161" t="s">
        <v>3049</v>
      </c>
      <c r="H166" s="0" t="s">
        <v>22</v>
      </c>
      <c r="I166" s="161" t="s">
        <v>968</v>
      </c>
    </row>
    <row customHeight="1" ht="11.25">
      <c r="A167" s="161" t="s">
        <v>2524</v>
      </c>
      <c r="B167" s="161" t="s">
        <v>16</v>
      </c>
      <c r="C167" s="161" t="s">
        <v>2818</v>
      </c>
      <c r="D167" s="161" t="s">
        <v>2819</v>
      </c>
      <c r="E167" s="161" t="s">
        <v>2820</v>
      </c>
      <c r="F167" s="161" t="s">
        <v>2821</v>
      </c>
      <c r="G167" s="0" t="s">
        <v>22</v>
      </c>
      <c r="H167" s="0" t="s">
        <v>22</v>
      </c>
      <c r="I167" s="161" t="s">
        <v>968</v>
      </c>
    </row>
    <row customHeight="1" ht="11.25">
      <c r="A168" s="161" t="s">
        <v>2524</v>
      </c>
      <c r="B168" s="161" t="s">
        <v>16</v>
      </c>
      <c r="C168" s="161" t="s">
        <v>2822</v>
      </c>
      <c r="D168" s="161" t="s">
        <v>2823</v>
      </c>
      <c r="E168" s="161" t="s">
        <v>2824</v>
      </c>
      <c r="F168" s="161" t="s">
        <v>2825</v>
      </c>
      <c r="G168" s="161" t="s">
        <v>2826</v>
      </c>
      <c r="H168" s="0" t="s">
        <v>22</v>
      </c>
      <c r="I168" s="161" t="s">
        <v>968</v>
      </c>
    </row>
    <row customHeight="1" ht="11.25">
      <c r="A169" s="161" t="s">
        <v>2524</v>
      </c>
      <c r="B169" s="161" t="s">
        <v>16</v>
      </c>
      <c r="C169" s="161" t="s">
        <v>2830</v>
      </c>
      <c r="D169" s="161" t="s">
        <v>2831</v>
      </c>
      <c r="E169" s="161" t="s">
        <v>2832</v>
      </c>
      <c r="F169" s="161" t="s">
        <v>2833</v>
      </c>
      <c r="G169" s="161" t="s">
        <v>2646</v>
      </c>
      <c r="H169" s="0" t="s">
        <v>22</v>
      </c>
      <c r="I169" s="161" t="s">
        <v>968</v>
      </c>
    </row>
    <row customHeight="1" ht="11.25">
      <c r="A170" s="161" t="s">
        <v>2524</v>
      </c>
      <c r="B170" s="161" t="s">
        <v>16</v>
      </c>
      <c r="C170" s="161" t="s">
        <v>3050</v>
      </c>
      <c r="D170" s="161" t="s">
        <v>3051</v>
      </c>
      <c r="E170" s="161" t="s">
        <v>3052</v>
      </c>
      <c r="F170" s="161" t="s">
        <v>2901</v>
      </c>
      <c r="G170" s="161" t="s">
        <v>3053</v>
      </c>
      <c r="H170" s="0" t="s">
        <v>22</v>
      </c>
      <c r="I170" s="161" t="s">
        <v>968</v>
      </c>
    </row>
    <row customHeight="1" ht="11.25">
      <c r="A171" s="161" t="s">
        <v>2524</v>
      </c>
      <c r="B171" s="161" t="s">
        <v>16</v>
      </c>
      <c r="C171" s="161" t="s">
        <v>2834</v>
      </c>
      <c r="D171" s="161" t="s">
        <v>2835</v>
      </c>
      <c r="E171" s="161" t="s">
        <v>2836</v>
      </c>
      <c r="F171" s="161" t="s">
        <v>2837</v>
      </c>
      <c r="G171" s="161" t="s">
        <v>2838</v>
      </c>
      <c r="H171" s="0" t="s">
        <v>22</v>
      </c>
      <c r="I171" s="161" t="s">
        <v>968</v>
      </c>
    </row>
    <row customHeight="1" ht="11.25">
      <c r="A172" s="161" t="s">
        <v>2524</v>
      </c>
      <c r="B172" s="161" t="s">
        <v>16</v>
      </c>
      <c r="C172" s="161" t="s">
        <v>2846</v>
      </c>
      <c r="D172" s="161" t="s">
        <v>2847</v>
      </c>
      <c r="E172" s="161" t="s">
        <v>2848</v>
      </c>
      <c r="F172" s="161" t="s">
        <v>2533</v>
      </c>
      <c r="G172" s="161" t="s">
        <v>2849</v>
      </c>
      <c r="H172" s="0" t="s">
        <v>22</v>
      </c>
      <c r="I172" s="161" t="s">
        <v>1021</v>
      </c>
    </row>
    <row customHeight="1" ht="11.25">
      <c r="A173" s="161" t="s">
        <v>2524</v>
      </c>
      <c r="B173" s="161" t="s">
        <v>16</v>
      </c>
      <c r="C173" s="161" t="s">
        <v>2536</v>
      </c>
      <c r="D173" s="161" t="s">
        <v>2537</v>
      </c>
      <c r="E173" s="161" t="s">
        <v>2538</v>
      </c>
      <c r="F173" s="161" t="s">
        <v>2533</v>
      </c>
      <c r="G173" s="161" t="s">
        <v>2539</v>
      </c>
      <c r="H173" s="0" t="s">
        <v>22</v>
      </c>
      <c r="I173" s="161" t="s">
        <v>1021</v>
      </c>
    </row>
    <row customHeight="1" ht="11.25">
      <c r="A174" s="161" t="s">
        <v>2524</v>
      </c>
      <c r="B174" s="161" t="s">
        <v>16</v>
      </c>
      <c r="C174" s="161" t="s">
        <v>2588</v>
      </c>
      <c r="D174" s="161" t="s">
        <v>2589</v>
      </c>
      <c r="E174" s="161" t="s">
        <v>2590</v>
      </c>
      <c r="F174" s="161" t="s">
        <v>2591</v>
      </c>
      <c r="G174" s="161" t="s">
        <v>2592</v>
      </c>
      <c r="H174" s="0" t="s">
        <v>22</v>
      </c>
      <c r="I174" s="161" t="s">
        <v>1021</v>
      </c>
    </row>
    <row customHeight="1" ht="11.25">
      <c r="A175" s="161" t="s">
        <v>2524</v>
      </c>
      <c r="B175" s="161" t="s">
        <v>16</v>
      </c>
      <c r="C175" s="161" t="s">
        <v>2872</v>
      </c>
      <c r="D175" s="161" t="s">
        <v>2873</v>
      </c>
      <c r="E175" s="161" t="s">
        <v>2874</v>
      </c>
      <c r="F175" s="161" t="s">
        <v>2870</v>
      </c>
      <c r="G175" s="161" t="s">
        <v>2875</v>
      </c>
      <c r="H175" s="161" t="s">
        <v>2535</v>
      </c>
      <c r="I175" s="161" t="s">
        <v>1021</v>
      </c>
    </row>
    <row customHeight="1" ht="11.25">
      <c r="A176" s="161" t="s">
        <v>2524</v>
      </c>
      <c r="B176" s="161" t="s">
        <v>16</v>
      </c>
      <c r="C176" s="161" t="s">
        <v>2880</v>
      </c>
      <c r="D176" s="161" t="s">
        <v>2881</v>
      </c>
      <c r="E176" s="161" t="s">
        <v>2882</v>
      </c>
      <c r="F176" s="161" t="s">
        <v>2781</v>
      </c>
      <c r="G176" s="161" t="s">
        <v>2883</v>
      </c>
      <c r="H176" s="0" t="s">
        <v>2884</v>
      </c>
      <c r="I176" s="161" t="s">
        <v>1021</v>
      </c>
    </row>
    <row customHeight="1" ht="11.25">
      <c r="A177" s="161" t="s">
        <v>2524</v>
      </c>
      <c r="B177" s="161" t="s">
        <v>16</v>
      </c>
      <c r="C177" s="161" t="s">
        <v>13</v>
      </c>
      <c r="D177" s="161" t="s">
        <v>45</v>
      </c>
      <c r="E177" s="161" t="s">
        <v>48</v>
      </c>
      <c r="F177" s="161" t="s">
        <v>50</v>
      </c>
      <c r="G177" s="161" t="s">
        <v>2605</v>
      </c>
      <c r="H177" s="0" t="s">
        <v>22</v>
      </c>
      <c r="I177" s="161" t="s">
        <v>1021</v>
      </c>
    </row>
    <row customHeight="1" ht="11.25">
      <c r="A178" s="161" t="s">
        <v>2524</v>
      </c>
      <c r="B178" s="161" t="s">
        <v>16</v>
      </c>
      <c r="C178" s="161" t="s">
        <v>2606</v>
      </c>
      <c r="D178" s="161" t="s">
        <v>2607</v>
      </c>
      <c r="E178" s="161" t="s">
        <v>2608</v>
      </c>
      <c r="F178" s="161" t="s">
        <v>2556</v>
      </c>
      <c r="G178" s="161" t="s">
        <v>2609</v>
      </c>
      <c r="H178" s="0" t="s">
        <v>22</v>
      </c>
      <c r="I178" s="161" t="s">
        <v>1021</v>
      </c>
    </row>
    <row customHeight="1" ht="11.25">
      <c r="A179" s="161" t="s">
        <v>2524</v>
      </c>
      <c r="B179" s="161" t="s">
        <v>16</v>
      </c>
      <c r="C179" s="161" t="s">
        <v>3054</v>
      </c>
      <c r="D179" s="161" t="s">
        <v>3055</v>
      </c>
      <c r="E179" s="161" t="s">
        <v>3056</v>
      </c>
      <c r="F179" s="161" t="s">
        <v>50</v>
      </c>
      <c r="G179" s="161" t="s">
        <v>3057</v>
      </c>
      <c r="H179" s="0" t="s">
        <v>22</v>
      </c>
      <c r="I179" s="161" t="s">
        <v>1021</v>
      </c>
    </row>
    <row customHeight="1" ht="11.25">
      <c r="A180" s="161" t="s">
        <v>2524</v>
      </c>
      <c r="B180" s="161" t="s">
        <v>16</v>
      </c>
      <c r="C180" s="161" t="s">
        <v>2889</v>
      </c>
      <c r="D180" s="161" t="s">
        <v>2890</v>
      </c>
      <c r="E180" s="161" t="s">
        <v>2891</v>
      </c>
      <c r="F180" s="161" t="s">
        <v>2725</v>
      </c>
      <c r="G180" s="161" t="s">
        <v>2892</v>
      </c>
      <c r="H180" s="161" t="s">
        <v>2893</v>
      </c>
      <c r="I180" s="161" t="s">
        <v>1021</v>
      </c>
    </row>
    <row customHeight="1" ht="11.25">
      <c r="A181" s="161" t="s">
        <v>2524</v>
      </c>
      <c r="B181" s="161" t="s">
        <v>16</v>
      </c>
      <c r="C181" s="161" t="s">
        <v>2921</v>
      </c>
      <c r="D181" s="161" t="s">
        <v>2922</v>
      </c>
      <c r="E181" s="161" t="s">
        <v>2923</v>
      </c>
      <c r="F181" s="161" t="s">
        <v>50</v>
      </c>
      <c r="G181" s="161" t="s">
        <v>2924</v>
      </c>
      <c r="H181" s="0" t="s">
        <v>22</v>
      </c>
      <c r="I181" s="161" t="s">
        <v>1021</v>
      </c>
    </row>
    <row customHeight="1" ht="11.25">
      <c r="A182" s="161" t="s">
        <v>2524</v>
      </c>
      <c r="B182" s="161" t="s">
        <v>16</v>
      </c>
      <c r="C182" s="161" t="s">
        <v>3058</v>
      </c>
      <c r="D182" s="161" t="s">
        <v>3059</v>
      </c>
      <c r="E182" s="161" t="s">
        <v>3060</v>
      </c>
      <c r="F182" s="161" t="s">
        <v>2660</v>
      </c>
      <c r="G182" s="161" t="s">
        <v>3061</v>
      </c>
      <c r="H182" s="0" t="s">
        <v>22</v>
      </c>
      <c r="I182" s="161" t="s">
        <v>1021</v>
      </c>
    </row>
    <row customHeight="1" ht="11.25">
      <c r="A183" s="161" t="s">
        <v>2524</v>
      </c>
      <c r="B183" s="161" t="s">
        <v>16</v>
      </c>
      <c r="C183" s="161" t="s">
        <v>2678</v>
      </c>
      <c r="D183" s="161" t="s">
        <v>2679</v>
      </c>
      <c r="E183" s="161" t="s">
        <v>2680</v>
      </c>
      <c r="F183" s="161" t="s">
        <v>2556</v>
      </c>
      <c r="G183" s="161" t="s">
        <v>2681</v>
      </c>
      <c r="H183" s="0" t="s">
        <v>22</v>
      </c>
      <c r="I183" s="161" t="s">
        <v>1021</v>
      </c>
    </row>
    <row customHeight="1" ht="11.25">
      <c r="A184" s="161" t="s">
        <v>2524</v>
      </c>
      <c r="B184" s="161" t="s">
        <v>16</v>
      </c>
      <c r="C184" s="161" t="s">
        <v>3062</v>
      </c>
      <c r="D184" s="161" t="s">
        <v>3063</v>
      </c>
      <c r="E184" s="161" t="s">
        <v>3064</v>
      </c>
      <c r="F184" s="161" t="s">
        <v>3065</v>
      </c>
      <c r="G184" s="0" t="s">
        <v>22</v>
      </c>
      <c r="H184" s="0" t="s">
        <v>22</v>
      </c>
      <c r="I184" s="161" t="s">
        <v>1021</v>
      </c>
    </row>
    <row customHeight="1" ht="11.25">
      <c r="A185" s="161" t="s">
        <v>2524</v>
      </c>
      <c r="B185" s="161" t="s">
        <v>16</v>
      </c>
      <c r="C185" s="161" t="s">
        <v>3003</v>
      </c>
      <c r="D185" s="161" t="s">
        <v>3004</v>
      </c>
      <c r="E185" s="161" t="s">
        <v>3005</v>
      </c>
      <c r="F185" s="161" t="s">
        <v>2591</v>
      </c>
      <c r="G185" s="161" t="s">
        <v>2994</v>
      </c>
      <c r="H185" s="0" t="s">
        <v>22</v>
      </c>
      <c r="I185" s="161" t="s">
        <v>1021</v>
      </c>
    </row>
    <row customHeight="1" ht="11.25">
      <c r="A186" s="161" t="s">
        <v>2524</v>
      </c>
      <c r="B186" s="161" t="s">
        <v>16</v>
      </c>
      <c r="C186" s="161" t="s">
        <v>2703</v>
      </c>
      <c r="D186" s="161" t="s">
        <v>2704</v>
      </c>
      <c r="E186" s="161" t="s">
        <v>2705</v>
      </c>
      <c r="F186" s="161" t="s">
        <v>2591</v>
      </c>
      <c r="G186" s="161" t="s">
        <v>2706</v>
      </c>
      <c r="H186" s="0" t="s">
        <v>22</v>
      </c>
      <c r="I186" s="161" t="s">
        <v>1021</v>
      </c>
    </row>
    <row customHeight="1" ht="11.25">
      <c r="A187" s="161" t="s">
        <v>2524</v>
      </c>
      <c r="B187" s="161" t="s">
        <v>16</v>
      </c>
      <c r="C187" s="161" t="s">
        <v>3006</v>
      </c>
      <c r="D187" s="161" t="s">
        <v>3007</v>
      </c>
      <c r="E187" s="161" t="s">
        <v>3008</v>
      </c>
      <c r="F187" s="161" t="s">
        <v>3009</v>
      </c>
      <c r="G187" s="161" t="s">
        <v>3010</v>
      </c>
      <c r="H187" s="0" t="s">
        <v>22</v>
      </c>
      <c r="I187" s="161" t="s">
        <v>1021</v>
      </c>
    </row>
    <row customHeight="1" ht="11.25">
      <c r="A188" s="161" t="s">
        <v>2524</v>
      </c>
      <c r="B188" s="161" t="s">
        <v>16</v>
      </c>
      <c r="C188" s="161" t="s">
        <v>2707</v>
      </c>
      <c r="D188" s="161" t="s">
        <v>2708</v>
      </c>
      <c r="E188" s="161" t="s">
        <v>2709</v>
      </c>
      <c r="F188" s="161" t="s">
        <v>2710</v>
      </c>
      <c r="G188" s="161" t="s">
        <v>2711</v>
      </c>
      <c r="H188" s="0" t="s">
        <v>22</v>
      </c>
      <c r="I188" s="161" t="s">
        <v>1021</v>
      </c>
    </row>
    <row customHeight="1" ht="11.25">
      <c r="A189" s="161" t="s">
        <v>2524</v>
      </c>
      <c r="B189" s="161" t="s">
        <v>16</v>
      </c>
      <c r="C189" s="161" t="s">
        <v>3019</v>
      </c>
      <c r="D189" s="161" t="s">
        <v>3020</v>
      </c>
      <c r="E189" s="161" t="s">
        <v>3021</v>
      </c>
      <c r="F189" s="161" t="s">
        <v>50</v>
      </c>
      <c r="G189" s="161" t="s">
        <v>2737</v>
      </c>
      <c r="H189" s="0" t="s">
        <v>22</v>
      </c>
      <c r="I189" s="161" t="s">
        <v>1021</v>
      </c>
    </row>
    <row customHeight="1" ht="11.25">
      <c r="A190" s="161" t="s">
        <v>2524</v>
      </c>
      <c r="B190" s="161" t="s">
        <v>16</v>
      </c>
      <c r="C190" s="161" t="s">
        <v>3066</v>
      </c>
      <c r="D190" s="161" t="s">
        <v>3067</v>
      </c>
      <c r="E190" s="161" t="s">
        <v>3068</v>
      </c>
      <c r="F190" s="161" t="s">
        <v>2528</v>
      </c>
      <c r="G190" s="161" t="s">
        <v>3069</v>
      </c>
      <c r="H190" s="0" t="s">
        <v>22</v>
      </c>
      <c r="I190" s="161" t="s">
        <v>1021</v>
      </c>
    </row>
    <row customHeight="1" ht="11.25">
      <c r="A191" s="161" t="s">
        <v>2524</v>
      </c>
      <c r="B191" s="161" t="s">
        <v>16</v>
      </c>
      <c r="C191" s="161" t="s">
        <v>3070</v>
      </c>
      <c r="D191" s="161" t="s">
        <v>3071</v>
      </c>
      <c r="E191" s="161" t="s">
        <v>3072</v>
      </c>
      <c r="F191" s="161" t="s">
        <v>2781</v>
      </c>
      <c r="G191" s="161" t="s">
        <v>3073</v>
      </c>
      <c r="H191" s="0" t="s">
        <v>22</v>
      </c>
      <c r="I191" s="161" t="s">
        <v>1021</v>
      </c>
    </row>
    <row customHeight="1" ht="11.25">
      <c r="A192" s="161" t="s">
        <v>2524</v>
      </c>
      <c r="B192" s="161" t="s">
        <v>16</v>
      </c>
      <c r="C192" s="161" t="s">
        <v>3022</v>
      </c>
      <c r="D192" s="161" t="s">
        <v>3023</v>
      </c>
      <c r="E192" s="161" t="s">
        <v>3024</v>
      </c>
      <c r="F192" s="161" t="s">
        <v>2725</v>
      </c>
      <c r="G192" s="161" t="s">
        <v>3025</v>
      </c>
      <c r="H192" s="0" t="s">
        <v>22</v>
      </c>
      <c r="I192" s="161" t="s">
        <v>1021</v>
      </c>
    </row>
    <row customHeight="1" ht="11.25">
      <c r="A193" s="161" t="s">
        <v>2524</v>
      </c>
      <c r="B193" s="161" t="s">
        <v>16</v>
      </c>
      <c r="C193" s="161" t="s">
        <v>3074</v>
      </c>
      <c r="D193" s="161" t="s">
        <v>3075</v>
      </c>
      <c r="E193" s="161" t="s">
        <v>3076</v>
      </c>
      <c r="F193" s="161" t="s">
        <v>3077</v>
      </c>
      <c r="G193" s="161" t="s">
        <v>3078</v>
      </c>
      <c r="H193" s="0" t="s">
        <v>22</v>
      </c>
      <c r="I193" s="161" t="s">
        <v>1021</v>
      </c>
    </row>
    <row customHeight="1" ht="11.25">
      <c r="A194" s="161" t="s">
        <v>2524</v>
      </c>
      <c r="B194" s="161" t="s">
        <v>16</v>
      </c>
      <c r="C194" s="161" t="s">
        <v>3079</v>
      </c>
      <c r="D194" s="161" t="s">
        <v>3080</v>
      </c>
      <c r="E194" s="161" t="s">
        <v>3081</v>
      </c>
      <c r="F194" s="161" t="s">
        <v>2591</v>
      </c>
      <c r="G194" s="161" t="s">
        <v>3082</v>
      </c>
      <c r="H194" s="0" t="s">
        <v>22</v>
      </c>
      <c r="I194" s="161" t="s">
        <v>1021</v>
      </c>
    </row>
    <row customHeight="1" ht="11.25">
      <c r="A195" s="161" t="s">
        <v>2524</v>
      </c>
      <c r="B195" s="161" t="s">
        <v>16</v>
      </c>
      <c r="C195" s="161" t="s">
        <v>2783</v>
      </c>
      <c r="D195" s="161" t="s">
        <v>2784</v>
      </c>
      <c r="E195" s="161" t="s">
        <v>2785</v>
      </c>
      <c r="F195" s="161" t="s">
        <v>2786</v>
      </c>
      <c r="G195" s="161" t="s">
        <v>2787</v>
      </c>
      <c r="H195" s="0" t="s">
        <v>22</v>
      </c>
      <c r="I195" s="161" t="s">
        <v>1021</v>
      </c>
    </row>
    <row customHeight="1" ht="11.25">
      <c r="A196" s="161" t="s">
        <v>2524</v>
      </c>
      <c r="B196" s="161" t="s">
        <v>16</v>
      </c>
      <c r="C196" s="161" t="s">
        <v>3030</v>
      </c>
      <c r="D196" s="161" t="s">
        <v>3031</v>
      </c>
      <c r="E196" s="161" t="s">
        <v>3032</v>
      </c>
      <c r="F196" s="161" t="s">
        <v>2577</v>
      </c>
      <c r="G196" s="161" t="s">
        <v>3033</v>
      </c>
      <c r="H196" s="0" t="s">
        <v>22</v>
      </c>
      <c r="I196" s="161" t="s">
        <v>1021</v>
      </c>
    </row>
    <row customHeight="1" ht="11.25">
      <c r="A197" s="161" t="s">
        <v>2524</v>
      </c>
      <c r="B197" s="161" t="s">
        <v>16</v>
      </c>
      <c r="C197" s="161" t="s">
        <v>2792</v>
      </c>
      <c r="D197" s="161" t="s">
        <v>2793</v>
      </c>
      <c r="E197" s="161" t="s">
        <v>2794</v>
      </c>
      <c r="F197" s="161" t="s">
        <v>2795</v>
      </c>
      <c r="G197" s="161" t="s">
        <v>2796</v>
      </c>
      <c r="H197" s="0" t="s">
        <v>22</v>
      </c>
      <c r="I197" s="161" t="s">
        <v>1021</v>
      </c>
    </row>
    <row customHeight="1" ht="11.25">
      <c r="A198" s="161" t="s">
        <v>2524</v>
      </c>
      <c r="B198" s="161" t="s">
        <v>16</v>
      </c>
      <c r="C198" s="0" t="s">
        <v>22</v>
      </c>
      <c r="D198" s="161" t="s">
        <v>2810</v>
      </c>
      <c r="E198" s="161" t="s">
        <v>2811</v>
      </c>
      <c r="F198" s="161" t="s">
        <v>2812</v>
      </c>
      <c r="G198" s="0" t="s">
        <v>22</v>
      </c>
      <c r="H198" s="0" t="s">
        <v>22</v>
      </c>
      <c r="I198" s="161" t="s">
        <v>1021</v>
      </c>
    </row>
    <row customHeight="1" ht="11.25">
      <c r="A199" s="161" t="s">
        <v>2524</v>
      </c>
      <c r="B199" s="161" t="s">
        <v>16</v>
      </c>
      <c r="C199" s="161" t="s">
        <v>2818</v>
      </c>
      <c r="D199" s="161" t="s">
        <v>2819</v>
      </c>
      <c r="E199" s="161" t="s">
        <v>2820</v>
      </c>
      <c r="F199" s="161" t="s">
        <v>2821</v>
      </c>
      <c r="G199" s="0" t="s">
        <v>22</v>
      </c>
      <c r="H199" s="0" t="s">
        <v>22</v>
      </c>
      <c r="I199" s="161" t="s">
        <v>1021</v>
      </c>
    </row>
    <row customHeight="1" ht="11.25">
      <c r="A200" s="161" t="s">
        <v>2524</v>
      </c>
      <c r="B200" s="161" t="s">
        <v>16</v>
      </c>
      <c r="C200" s="161" t="s">
        <v>2822</v>
      </c>
      <c r="D200" s="161" t="s">
        <v>2823</v>
      </c>
      <c r="E200" s="161" t="s">
        <v>2824</v>
      </c>
      <c r="F200" s="161" t="s">
        <v>2825</v>
      </c>
      <c r="G200" s="161" t="s">
        <v>2826</v>
      </c>
      <c r="H200" s="0" t="s">
        <v>22</v>
      </c>
      <c r="I200" s="161" t="s">
        <v>1021</v>
      </c>
    </row>
    <row customHeight="1" ht="11.25">
      <c r="A201" s="161" t="s">
        <v>2524</v>
      </c>
      <c r="B201" s="161" t="s">
        <v>16</v>
      </c>
      <c r="C201" s="161" t="s">
        <v>2830</v>
      </c>
      <c r="D201" s="161" t="s">
        <v>2831</v>
      </c>
      <c r="E201" s="161" t="s">
        <v>2832</v>
      </c>
      <c r="F201" s="161" t="s">
        <v>2833</v>
      </c>
      <c r="G201" s="161" t="s">
        <v>2646</v>
      </c>
      <c r="H201" s="0" t="s">
        <v>22</v>
      </c>
      <c r="I201" s="161" t="s">
        <v>1021</v>
      </c>
    </row>
    <row customHeight="1" ht="11.25">
      <c r="A202" s="161" t="s">
        <v>2524</v>
      </c>
      <c r="B202" s="161" t="s">
        <v>16</v>
      </c>
      <c r="C202" s="161" t="s">
        <v>2834</v>
      </c>
      <c r="D202" s="161" t="s">
        <v>2835</v>
      </c>
      <c r="E202" s="161" t="s">
        <v>2836</v>
      </c>
      <c r="F202" s="161" t="s">
        <v>2837</v>
      </c>
      <c r="G202" s="161" t="s">
        <v>2838</v>
      </c>
      <c r="H202" s="0" t="s">
        <v>22</v>
      </c>
      <c r="I202" s="161" t="s">
        <v>1021</v>
      </c>
    </row>
    <row customHeight="1" ht="11.25">
      <c r="A203" s="161" t="s">
        <v>2524</v>
      </c>
      <c r="B203" s="161" t="s">
        <v>16</v>
      </c>
      <c r="C203" s="161" t="s">
        <v>2540</v>
      </c>
      <c r="D203" s="161" t="s">
        <v>2541</v>
      </c>
      <c r="E203" s="161" t="s">
        <v>2542</v>
      </c>
      <c r="F203" s="161" t="s">
        <v>2543</v>
      </c>
      <c r="G203" s="161" t="s">
        <v>2544</v>
      </c>
      <c r="H203" s="0" t="s">
        <v>22</v>
      </c>
      <c r="I203" s="161" t="s">
        <v>1918</v>
      </c>
    </row>
    <row customHeight="1" ht="11.25">
      <c r="A204" s="161" t="s">
        <v>2524</v>
      </c>
      <c r="B204" s="161" t="s">
        <v>16</v>
      </c>
      <c r="C204" s="161" t="s">
        <v>3083</v>
      </c>
      <c r="D204" s="161" t="s">
        <v>3084</v>
      </c>
      <c r="E204" s="161" t="s">
        <v>3085</v>
      </c>
      <c r="F204" s="161" t="s">
        <v>653</v>
      </c>
      <c r="G204" s="161" t="s">
        <v>3086</v>
      </c>
      <c r="H204" s="0" t="s">
        <v>22</v>
      </c>
      <c r="I204" s="161" t="s">
        <v>1918</v>
      </c>
    </row>
    <row customHeight="1" ht="11.25">
      <c r="A205" s="161" t="s">
        <v>2524</v>
      </c>
      <c r="B205" s="161" t="s">
        <v>16</v>
      </c>
      <c r="C205" s="161" t="s">
        <v>3087</v>
      </c>
      <c r="D205" s="161" t="s">
        <v>3088</v>
      </c>
      <c r="E205" s="161" t="s">
        <v>3089</v>
      </c>
      <c r="F205" s="161" t="s">
        <v>653</v>
      </c>
      <c r="G205" s="161" t="s">
        <v>3090</v>
      </c>
      <c r="H205" s="0" t="s">
        <v>22</v>
      </c>
      <c r="I205" s="161" t="s">
        <v>1918</v>
      </c>
    </row>
    <row customHeight="1" ht="11.25">
      <c r="A206" s="161" t="s">
        <v>2524</v>
      </c>
      <c r="B206" s="161" t="s">
        <v>16</v>
      </c>
      <c r="C206" s="161" t="s">
        <v>3091</v>
      </c>
      <c r="D206" s="161" t="s">
        <v>3092</v>
      </c>
      <c r="E206" s="161" t="s">
        <v>3093</v>
      </c>
      <c r="F206" s="161" t="s">
        <v>653</v>
      </c>
      <c r="G206" s="161" t="s">
        <v>3094</v>
      </c>
      <c r="H206" s="0" t="s">
        <v>22</v>
      </c>
      <c r="I206" s="161" t="s">
        <v>1918</v>
      </c>
    </row>
    <row customHeight="1" ht="11.25">
      <c r="A207" s="161" t="s">
        <v>2524</v>
      </c>
      <c r="B207" s="161" t="s">
        <v>16</v>
      </c>
      <c r="C207" s="161" t="s">
        <v>3095</v>
      </c>
      <c r="D207" s="161" t="s">
        <v>3096</v>
      </c>
      <c r="E207" s="161" t="s">
        <v>3097</v>
      </c>
      <c r="F207" s="161" t="s">
        <v>653</v>
      </c>
      <c r="G207" s="161" t="s">
        <v>3094</v>
      </c>
      <c r="H207" s="0" t="s">
        <v>22</v>
      </c>
      <c r="I207" s="161" t="s">
        <v>1918</v>
      </c>
    </row>
    <row customHeight="1" ht="11.25">
      <c r="A208" s="161" t="s">
        <v>2524</v>
      </c>
      <c r="B208" s="161" t="s">
        <v>16</v>
      </c>
      <c r="C208" s="161" t="s">
        <v>3098</v>
      </c>
      <c r="D208" s="161" t="s">
        <v>3099</v>
      </c>
      <c r="E208" s="161" t="s">
        <v>3100</v>
      </c>
      <c r="F208" s="161" t="s">
        <v>653</v>
      </c>
      <c r="G208" s="161" t="s">
        <v>3101</v>
      </c>
      <c r="H208" s="0" t="s">
        <v>22</v>
      </c>
      <c r="I208" s="161" t="s">
        <v>1918</v>
      </c>
    </row>
    <row customHeight="1" ht="11.25">
      <c r="A209" s="161" t="s">
        <v>2524</v>
      </c>
      <c r="B209" s="161" t="s">
        <v>16</v>
      </c>
      <c r="C209" s="161" t="s">
        <v>3102</v>
      </c>
      <c r="D209" s="161" t="s">
        <v>3103</v>
      </c>
      <c r="E209" s="161" t="s">
        <v>3104</v>
      </c>
      <c r="F209" s="161" t="s">
        <v>653</v>
      </c>
      <c r="G209" s="161" t="s">
        <v>3105</v>
      </c>
      <c r="H209" s="0" t="s">
        <v>22</v>
      </c>
      <c r="I209" s="161" t="s">
        <v>1918</v>
      </c>
    </row>
    <row customHeight="1" ht="11.25">
      <c r="A210" s="161" t="s">
        <v>2524</v>
      </c>
      <c r="B210" s="161" t="s">
        <v>16</v>
      </c>
      <c r="C210" s="161" t="s">
        <v>3106</v>
      </c>
      <c r="D210" s="161" t="s">
        <v>3107</v>
      </c>
      <c r="E210" s="161" t="s">
        <v>3108</v>
      </c>
      <c r="F210" s="161" t="s">
        <v>653</v>
      </c>
      <c r="G210" s="0" t="s">
        <v>22</v>
      </c>
      <c r="H210" s="0" t="s">
        <v>22</v>
      </c>
      <c r="I210" s="161" t="s">
        <v>1918</v>
      </c>
    </row>
    <row customHeight="1" ht="11.25">
      <c r="A211" s="161" t="s">
        <v>2524</v>
      </c>
      <c r="B211" s="161" t="s">
        <v>16</v>
      </c>
      <c r="C211" s="161" t="s">
        <v>3109</v>
      </c>
      <c r="D211" s="161" t="s">
        <v>3110</v>
      </c>
      <c r="E211" s="161" t="s">
        <v>3111</v>
      </c>
      <c r="F211" s="161" t="s">
        <v>653</v>
      </c>
      <c r="G211" s="161" t="s">
        <v>3112</v>
      </c>
      <c r="H211" s="0" t="s">
        <v>22</v>
      </c>
      <c r="I211" s="161" t="s">
        <v>1918</v>
      </c>
    </row>
    <row customHeight="1" ht="11.25">
      <c r="A212" s="161" t="s">
        <v>2524</v>
      </c>
      <c r="B212" s="161" t="s">
        <v>16</v>
      </c>
      <c r="C212" s="161" t="s">
        <v>3113</v>
      </c>
      <c r="D212" s="161" t="s">
        <v>3114</v>
      </c>
      <c r="E212" s="161" t="s">
        <v>3115</v>
      </c>
      <c r="F212" s="161" t="s">
        <v>653</v>
      </c>
      <c r="G212" s="161" t="s">
        <v>3116</v>
      </c>
      <c r="H212" s="0" t="s">
        <v>22</v>
      </c>
      <c r="I212" s="161" t="s">
        <v>1918</v>
      </c>
    </row>
    <row customHeight="1" ht="11.25">
      <c r="A213" s="161" t="s">
        <v>2524</v>
      </c>
      <c r="B213" s="161" t="s">
        <v>16</v>
      </c>
      <c r="C213" s="161" t="s">
        <v>3117</v>
      </c>
      <c r="D213" s="161" t="s">
        <v>3118</v>
      </c>
      <c r="E213" s="161" t="s">
        <v>3119</v>
      </c>
      <c r="F213" s="161" t="s">
        <v>653</v>
      </c>
      <c r="G213" s="161" t="s">
        <v>3120</v>
      </c>
      <c r="H213" s="0" t="s">
        <v>22</v>
      </c>
      <c r="I213" s="161" t="s">
        <v>1918</v>
      </c>
    </row>
    <row customHeight="1" ht="11.25">
      <c r="A214" s="161" t="s">
        <v>2524</v>
      </c>
      <c r="B214" s="161" t="s">
        <v>16</v>
      </c>
      <c r="C214" s="161" t="s">
        <v>3121</v>
      </c>
      <c r="D214" s="161" t="s">
        <v>3122</v>
      </c>
      <c r="E214" s="161" t="s">
        <v>3123</v>
      </c>
      <c r="F214" s="161" t="s">
        <v>653</v>
      </c>
      <c r="G214" s="161" t="s">
        <v>3094</v>
      </c>
      <c r="H214" s="0" t="s">
        <v>22</v>
      </c>
      <c r="I214" s="161" t="s">
        <v>1918</v>
      </c>
    </row>
    <row customHeight="1" ht="11.25">
      <c r="A215" s="161" t="s">
        <v>2524</v>
      </c>
      <c r="B215" s="161" t="s">
        <v>16</v>
      </c>
      <c r="C215" s="161" t="s">
        <v>3124</v>
      </c>
      <c r="D215" s="161" t="s">
        <v>3125</v>
      </c>
      <c r="E215" s="161" t="s">
        <v>3126</v>
      </c>
      <c r="F215" s="161" t="s">
        <v>653</v>
      </c>
      <c r="G215" s="161" t="s">
        <v>3127</v>
      </c>
      <c r="H215" s="0" t="s">
        <v>22</v>
      </c>
      <c r="I215" s="161" t="s">
        <v>1918</v>
      </c>
    </row>
    <row customHeight="1" ht="11.25">
      <c r="A216" s="161" t="s">
        <v>2524</v>
      </c>
      <c r="B216" s="161" t="s">
        <v>16</v>
      </c>
      <c r="C216" s="161" t="s">
        <v>3128</v>
      </c>
      <c r="D216" s="161" t="s">
        <v>3129</v>
      </c>
      <c r="E216" s="161" t="s">
        <v>3130</v>
      </c>
      <c r="F216" s="161" t="s">
        <v>653</v>
      </c>
      <c r="G216" s="161" t="s">
        <v>3131</v>
      </c>
      <c r="H216" s="0" t="s">
        <v>22</v>
      </c>
      <c r="I216" s="161" t="s">
        <v>1918</v>
      </c>
    </row>
    <row customHeight="1" ht="11.25">
      <c r="A217" s="161" t="s">
        <v>2524</v>
      </c>
      <c r="B217" s="161" t="s">
        <v>16</v>
      </c>
      <c r="C217" s="161" t="s">
        <v>3132</v>
      </c>
      <c r="D217" s="161" t="s">
        <v>3133</v>
      </c>
      <c r="E217" s="161" t="s">
        <v>3134</v>
      </c>
      <c r="F217" s="161" t="s">
        <v>3135</v>
      </c>
      <c r="G217" s="161" t="s">
        <v>3136</v>
      </c>
      <c r="H217" s="161" t="s">
        <v>3137</v>
      </c>
      <c r="I217" s="161" t="s">
        <v>1918</v>
      </c>
    </row>
    <row customHeight="1" ht="11.25">
      <c r="A218" s="161" t="s">
        <v>2524</v>
      </c>
      <c r="B218" s="161" t="s">
        <v>16</v>
      </c>
      <c r="C218" s="161" t="s">
        <v>2668</v>
      </c>
      <c r="D218" s="161" t="s">
        <v>2669</v>
      </c>
      <c r="E218" s="161" t="s">
        <v>2670</v>
      </c>
      <c r="F218" s="161" t="s">
        <v>2671</v>
      </c>
      <c r="G218" s="161" t="s">
        <v>2672</v>
      </c>
      <c r="H218" s="0" t="s">
        <v>22</v>
      </c>
      <c r="I218" s="161" t="s">
        <v>1918</v>
      </c>
    </row>
    <row customHeight="1" ht="11.25">
      <c r="A219" s="161" t="s">
        <v>2524</v>
      </c>
      <c r="B219" s="161" t="s">
        <v>16</v>
      </c>
      <c r="C219" s="161" t="s">
        <v>3138</v>
      </c>
      <c r="D219" s="161" t="s">
        <v>3139</v>
      </c>
      <c r="E219" s="161" t="s">
        <v>3140</v>
      </c>
      <c r="F219" s="161" t="s">
        <v>2556</v>
      </c>
      <c r="G219" s="161" t="s">
        <v>3141</v>
      </c>
      <c r="H219" s="0" t="s">
        <v>22</v>
      </c>
      <c r="I219" s="161" t="s">
        <v>1918</v>
      </c>
    </row>
    <row customHeight="1" ht="11.25">
      <c r="A220" s="161" t="s">
        <v>2524</v>
      </c>
      <c r="B220" s="161" t="s">
        <v>16</v>
      </c>
      <c r="C220" s="161" t="s">
        <v>3142</v>
      </c>
      <c r="D220" s="161" t="s">
        <v>3143</v>
      </c>
      <c r="E220" s="161" t="s">
        <v>3144</v>
      </c>
      <c r="F220" s="161" t="s">
        <v>2556</v>
      </c>
      <c r="G220" s="161" t="s">
        <v>3145</v>
      </c>
      <c r="H220" s="0" t="s">
        <v>22</v>
      </c>
      <c r="I220" s="161" t="s">
        <v>1918</v>
      </c>
    </row>
    <row customHeight="1" ht="11.25">
      <c r="A221" s="161" t="s">
        <v>2524</v>
      </c>
      <c r="B221" s="161" t="s">
        <v>16</v>
      </c>
      <c r="C221" s="161" t="s">
        <v>3146</v>
      </c>
      <c r="D221" s="161" t="s">
        <v>3147</v>
      </c>
      <c r="E221" s="161" t="s">
        <v>3148</v>
      </c>
      <c r="F221" s="161" t="s">
        <v>2577</v>
      </c>
      <c r="G221" s="161" t="s">
        <v>3149</v>
      </c>
      <c r="H221" s="0" t="s">
        <v>22</v>
      </c>
      <c r="I221" s="161" t="s">
        <v>1918</v>
      </c>
    </row>
    <row customHeight="1" ht="11.25">
      <c r="A222" s="161" t="s">
        <v>2524</v>
      </c>
      <c r="B222" s="161" t="s">
        <v>16</v>
      </c>
      <c r="C222" s="161" t="s">
        <v>3150</v>
      </c>
      <c r="D222" s="161" t="s">
        <v>3151</v>
      </c>
      <c r="E222" s="161" t="s">
        <v>3152</v>
      </c>
      <c r="F222" s="161" t="s">
        <v>2756</v>
      </c>
      <c r="G222" s="161" t="s">
        <v>3153</v>
      </c>
      <c r="H222" s="0" t="s">
        <v>22</v>
      </c>
      <c r="I222" s="161" t="s">
        <v>1918</v>
      </c>
    </row>
    <row customHeight="1" ht="11.25">
      <c r="A223" s="161" t="s">
        <v>2524</v>
      </c>
      <c r="B223" s="161" t="s">
        <v>16</v>
      </c>
      <c r="C223" s="161" t="s">
        <v>3154</v>
      </c>
      <c r="D223" s="161" t="s">
        <v>3155</v>
      </c>
      <c r="E223" s="161" t="s">
        <v>3156</v>
      </c>
      <c r="F223" s="161" t="s">
        <v>2556</v>
      </c>
      <c r="G223" s="161" t="s">
        <v>3157</v>
      </c>
      <c r="H223" s="0" t="s">
        <v>22</v>
      </c>
      <c r="I223" s="161" t="s">
        <v>1918</v>
      </c>
    </row>
    <row customHeight="1" ht="11.25">
      <c r="A224" s="161" t="s">
        <v>2524</v>
      </c>
      <c r="B224" s="161" t="s">
        <v>16</v>
      </c>
      <c r="C224" s="161" t="s">
        <v>3158</v>
      </c>
      <c r="D224" s="161" t="s">
        <v>3159</v>
      </c>
      <c r="E224" s="161" t="s">
        <v>3160</v>
      </c>
      <c r="F224" s="161" t="s">
        <v>2556</v>
      </c>
      <c r="G224" s="161" t="s">
        <v>3161</v>
      </c>
      <c r="H224" s="0" t="s">
        <v>22</v>
      </c>
      <c r="I224" s="161" t="s">
        <v>1918</v>
      </c>
    </row>
    <row customHeight="1" ht="11.25">
      <c r="A225" s="161" t="s">
        <v>2524</v>
      </c>
      <c r="B225" s="161" t="s">
        <v>16</v>
      </c>
      <c r="C225" s="161" t="s">
        <v>3162</v>
      </c>
      <c r="D225" s="161" t="s">
        <v>3163</v>
      </c>
      <c r="E225" s="161" t="s">
        <v>3164</v>
      </c>
      <c r="F225" s="161" t="s">
        <v>2591</v>
      </c>
      <c r="G225" s="161" t="s">
        <v>3165</v>
      </c>
      <c r="H225" s="0" t="s">
        <v>22</v>
      </c>
      <c r="I225" s="161" t="s">
        <v>1918</v>
      </c>
    </row>
    <row customHeight="1" ht="11.25">
      <c r="A226" s="161" t="s">
        <v>2524</v>
      </c>
      <c r="B226" s="161" t="s">
        <v>16</v>
      </c>
      <c r="C226" s="161" t="s">
        <v>3166</v>
      </c>
      <c r="D226" s="161" t="s">
        <v>3167</v>
      </c>
      <c r="E226" s="161" t="s">
        <v>3168</v>
      </c>
      <c r="F226" s="161" t="s">
        <v>2556</v>
      </c>
      <c r="G226" s="161" t="s">
        <v>3169</v>
      </c>
      <c r="H226" s="0" t="s">
        <v>22</v>
      </c>
      <c r="I226" s="161" t="s">
        <v>1918</v>
      </c>
    </row>
    <row customHeight="1" ht="11.25">
      <c r="A227" s="161" t="s">
        <v>2524</v>
      </c>
      <c r="B227" s="161" t="s">
        <v>16</v>
      </c>
      <c r="C227" s="161" t="s">
        <v>3170</v>
      </c>
      <c r="D227" s="161" t="s">
        <v>3171</v>
      </c>
      <c r="E227" s="161" t="s">
        <v>3172</v>
      </c>
      <c r="F227" s="161" t="s">
        <v>2586</v>
      </c>
      <c r="G227" s="161" t="s">
        <v>3173</v>
      </c>
      <c r="H227" s="0" t="s">
        <v>22</v>
      </c>
      <c r="I227" s="161" t="s">
        <v>1918</v>
      </c>
    </row>
    <row customHeight="1" ht="11.25">
      <c r="A228" s="161" t="s">
        <v>2524</v>
      </c>
      <c r="B228" s="161" t="s">
        <v>16</v>
      </c>
      <c r="C228" s="161" t="s">
        <v>3174</v>
      </c>
      <c r="D228" s="161" t="s">
        <v>3175</v>
      </c>
      <c r="E228" s="161" t="s">
        <v>3176</v>
      </c>
      <c r="F228" s="161" t="s">
        <v>2812</v>
      </c>
      <c r="G228" s="161" t="s">
        <v>3177</v>
      </c>
      <c r="H228" s="0" t="s">
        <v>22</v>
      </c>
      <c r="I228" s="161" t="s">
        <v>1918</v>
      </c>
    </row>
    <row customHeight="1" ht="11.25">
      <c r="A229" s="161" t="s">
        <v>2524</v>
      </c>
      <c r="B229" s="161" t="s">
        <v>16</v>
      </c>
      <c r="C229" s="161" t="s">
        <v>3178</v>
      </c>
      <c r="D229" s="161" t="s">
        <v>3175</v>
      </c>
      <c r="E229" s="161" t="s">
        <v>3176</v>
      </c>
      <c r="F229" s="161" t="s">
        <v>50</v>
      </c>
      <c r="G229" s="161" t="s">
        <v>3177</v>
      </c>
      <c r="H229" s="0" t="s">
        <v>22</v>
      </c>
      <c r="I229" s="161" t="s">
        <v>1918</v>
      </c>
    </row>
    <row customHeight="1" ht="11.25">
      <c r="A230" s="161" t="s">
        <v>2524</v>
      </c>
      <c r="B230" s="161" t="s">
        <v>16</v>
      </c>
      <c r="C230" s="161" t="s">
        <v>3179</v>
      </c>
      <c r="D230" s="161" t="s">
        <v>3180</v>
      </c>
      <c r="E230" s="161" t="s">
        <v>3181</v>
      </c>
      <c r="F230" s="161" t="s">
        <v>50</v>
      </c>
      <c r="G230" s="161" t="s">
        <v>3182</v>
      </c>
      <c r="H230" s="0" t="s">
        <v>22</v>
      </c>
      <c r="I230" s="161" t="s">
        <v>1918</v>
      </c>
    </row>
    <row customHeight="1" ht="11.25">
      <c r="A231" s="161" t="s">
        <v>2524</v>
      </c>
      <c r="B231" s="161" t="s">
        <v>16</v>
      </c>
      <c r="C231" s="161" t="s">
        <v>3183</v>
      </c>
      <c r="D231" s="161" t="s">
        <v>3184</v>
      </c>
      <c r="E231" s="161" t="s">
        <v>3185</v>
      </c>
      <c r="F231" s="161" t="s">
        <v>50</v>
      </c>
      <c r="G231" s="161" t="s">
        <v>3186</v>
      </c>
      <c r="H231" s="0" t="s">
        <v>22</v>
      </c>
      <c r="I231" s="161" t="s">
        <v>1918</v>
      </c>
    </row>
    <row customHeight="1" ht="11.25">
      <c r="A232" s="161" t="s">
        <v>2524</v>
      </c>
      <c r="B232" s="161" t="s">
        <v>16</v>
      </c>
      <c r="C232" s="161" t="s">
        <v>3187</v>
      </c>
      <c r="D232" s="161" t="s">
        <v>3188</v>
      </c>
      <c r="E232" s="161" t="s">
        <v>3189</v>
      </c>
      <c r="F232" s="161" t="s">
        <v>2577</v>
      </c>
      <c r="G232" s="161" t="s">
        <v>3190</v>
      </c>
      <c r="H232" s="0" t="s">
        <v>22</v>
      </c>
      <c r="I232" s="161" t="s">
        <v>1918</v>
      </c>
    </row>
    <row customHeight="1" ht="11.25">
      <c r="A233" s="161" t="s">
        <v>2524</v>
      </c>
      <c r="B233" s="161" t="s">
        <v>16</v>
      </c>
      <c r="C233" s="161" t="s">
        <v>3191</v>
      </c>
      <c r="D233" s="161" t="s">
        <v>3192</v>
      </c>
      <c r="E233" s="161" t="s">
        <v>3193</v>
      </c>
      <c r="F233" s="161" t="s">
        <v>2577</v>
      </c>
      <c r="G233" s="161" t="s">
        <v>3194</v>
      </c>
      <c r="H233" s="0" t="s">
        <v>22</v>
      </c>
      <c r="I233" s="161" t="s">
        <v>1918</v>
      </c>
    </row>
    <row customHeight="1" ht="11.25">
      <c r="A234" s="161" t="s">
        <v>2524</v>
      </c>
      <c r="B234" s="161" t="s">
        <v>16</v>
      </c>
      <c r="C234" s="161" t="s">
        <v>3195</v>
      </c>
      <c r="D234" s="161" t="s">
        <v>3196</v>
      </c>
      <c r="E234" s="161" t="s">
        <v>3197</v>
      </c>
      <c r="F234" s="161" t="s">
        <v>50</v>
      </c>
      <c r="G234" s="161" t="s">
        <v>3198</v>
      </c>
      <c r="H234" s="0" t="s">
        <v>22</v>
      </c>
      <c r="I234" s="161" t="s">
        <v>1918</v>
      </c>
    </row>
    <row customHeight="1" ht="11.25">
      <c r="A235" s="161" t="s">
        <v>2524</v>
      </c>
      <c r="B235" s="161" t="s">
        <v>16</v>
      </c>
      <c r="C235" s="161" t="s">
        <v>3199</v>
      </c>
      <c r="D235" s="161" t="s">
        <v>3200</v>
      </c>
      <c r="E235" s="161" t="s">
        <v>3201</v>
      </c>
      <c r="F235" s="161" t="s">
        <v>2572</v>
      </c>
      <c r="G235" s="161" t="s">
        <v>3202</v>
      </c>
      <c r="H235" s="0" t="s">
        <v>22</v>
      </c>
      <c r="I235" s="161" t="s">
        <v>1918</v>
      </c>
    </row>
    <row customHeight="1" ht="11.25">
      <c r="A236" s="161" t="s">
        <v>2524</v>
      </c>
      <c r="B236" s="161" t="s">
        <v>16</v>
      </c>
      <c r="C236" s="161" t="s">
        <v>3203</v>
      </c>
      <c r="D236" s="161" t="s">
        <v>3204</v>
      </c>
      <c r="E236" s="161" t="s">
        <v>3205</v>
      </c>
      <c r="F236" s="161" t="s">
        <v>2556</v>
      </c>
      <c r="G236" s="161" t="s">
        <v>3206</v>
      </c>
      <c r="H236" s="0" t="s">
        <v>22</v>
      </c>
      <c r="I236" s="161" t="s">
        <v>1918</v>
      </c>
    </row>
    <row customHeight="1" ht="11.25">
      <c r="A237" s="161" t="s">
        <v>2524</v>
      </c>
      <c r="B237" s="161" t="s">
        <v>16</v>
      </c>
      <c r="C237" s="161" t="s">
        <v>2762</v>
      </c>
      <c r="D237" s="161" t="s">
        <v>2763</v>
      </c>
      <c r="E237" s="161" t="s">
        <v>2764</v>
      </c>
      <c r="F237" s="161" t="s">
        <v>2756</v>
      </c>
      <c r="G237" s="161" t="s">
        <v>2765</v>
      </c>
      <c r="H237" s="0" t="s">
        <v>22</v>
      </c>
      <c r="I237" s="161" t="s">
        <v>1918</v>
      </c>
    </row>
    <row customHeight="1" ht="11.25">
      <c r="A238" s="161" t="s">
        <v>2524</v>
      </c>
      <c r="B238" s="161" t="s">
        <v>16</v>
      </c>
      <c r="C238" s="161" t="s">
        <v>3207</v>
      </c>
      <c r="D238" s="161" t="s">
        <v>3208</v>
      </c>
      <c r="E238" s="161" t="s">
        <v>3209</v>
      </c>
      <c r="F238" s="161" t="s">
        <v>2591</v>
      </c>
      <c r="G238" s="161" t="s">
        <v>3210</v>
      </c>
      <c r="H238" s="0" t="s">
        <v>22</v>
      </c>
      <c r="I238" s="161" t="s">
        <v>1918</v>
      </c>
    </row>
    <row customHeight="1" ht="11.25">
      <c r="A239" s="161" t="s">
        <v>2524</v>
      </c>
      <c r="B239" s="161" t="s">
        <v>16</v>
      </c>
      <c r="C239" s="161" t="s">
        <v>3211</v>
      </c>
      <c r="D239" s="161" t="s">
        <v>3212</v>
      </c>
      <c r="E239" s="161" t="s">
        <v>3213</v>
      </c>
      <c r="F239" s="161" t="s">
        <v>2756</v>
      </c>
      <c r="G239" s="161" t="s">
        <v>3214</v>
      </c>
      <c r="H239" s="0" t="s">
        <v>22</v>
      </c>
      <c r="I239" s="161" t="s">
        <v>1918</v>
      </c>
    </row>
    <row customHeight="1" ht="11.25">
      <c r="A240" s="161" t="s">
        <v>2524</v>
      </c>
      <c r="B240" s="161" t="s">
        <v>16</v>
      </c>
      <c r="C240" s="161" t="s">
        <v>3215</v>
      </c>
      <c r="D240" s="161" t="s">
        <v>3216</v>
      </c>
      <c r="E240" s="161" t="s">
        <v>3217</v>
      </c>
      <c r="F240" s="161" t="s">
        <v>2756</v>
      </c>
      <c r="G240" s="161" t="s">
        <v>3218</v>
      </c>
      <c r="H240" s="0" t="s">
        <v>22</v>
      </c>
      <c r="I240" s="161" t="s">
        <v>1918</v>
      </c>
    </row>
    <row customHeight="1" ht="11.25">
      <c r="A241" s="161" t="s">
        <v>2524</v>
      </c>
      <c r="B241" s="161" t="s">
        <v>16</v>
      </c>
      <c r="C241" s="161" t="s">
        <v>3219</v>
      </c>
      <c r="D241" s="161" t="s">
        <v>3220</v>
      </c>
      <c r="E241" s="161" t="s">
        <v>3221</v>
      </c>
      <c r="F241" s="161" t="s">
        <v>2756</v>
      </c>
      <c r="G241" s="161" t="s">
        <v>3222</v>
      </c>
      <c r="H241" s="0" t="s">
        <v>22</v>
      </c>
      <c r="I241" s="161" t="s">
        <v>1918</v>
      </c>
    </row>
    <row customHeight="1" ht="11.25">
      <c r="A242" s="161" t="s">
        <v>2524</v>
      </c>
      <c r="B242" s="161" t="s">
        <v>16</v>
      </c>
      <c r="C242" s="161" t="s">
        <v>3223</v>
      </c>
      <c r="D242" s="161" t="s">
        <v>3224</v>
      </c>
      <c r="E242" s="161" t="s">
        <v>3225</v>
      </c>
      <c r="F242" s="161" t="s">
        <v>2812</v>
      </c>
      <c r="G242" s="161" t="s">
        <v>3226</v>
      </c>
      <c r="H242" s="0" t="s">
        <v>22</v>
      </c>
      <c r="I242" s="161" t="s">
        <v>1918</v>
      </c>
    </row>
    <row customHeight="1" ht="11.25">
      <c r="A243" s="0" t="s">
        <v>2524</v>
      </c>
      <c r="B243" s="0" t="s">
        <v>16</v>
      </c>
      <c r="C243" s="0" t="s">
        <v>3227</v>
      </c>
      <c r="D243" s="0" t="s">
        <v>3228</v>
      </c>
      <c r="E243" s="0" t="s">
        <v>3229</v>
      </c>
      <c r="F243" s="0" t="s">
        <v>3230</v>
      </c>
      <c r="G243" s="0" t="s">
        <v>3231</v>
      </c>
      <c r="H243" s="0" t="s">
        <v>22</v>
      </c>
      <c r="I243" s="0" t="s">
        <v>1918</v>
      </c>
    </row>
    <row customHeight="1" ht="11.25">
      <c r="A244" s="0" t="s">
        <v>2524</v>
      </c>
      <c r="B244" s="0" t="s">
        <v>16</v>
      </c>
      <c r="C244" s="0" t="s">
        <v>3232</v>
      </c>
      <c r="D244" s="0" t="s">
        <v>3233</v>
      </c>
      <c r="E244" s="0" t="s">
        <v>3234</v>
      </c>
      <c r="F244" s="0" t="s">
        <v>2865</v>
      </c>
      <c r="G244" s="0" t="s">
        <v>3235</v>
      </c>
      <c r="H244" s="0" t="s">
        <v>22</v>
      </c>
      <c r="I244" s="0" t="s">
        <v>1918</v>
      </c>
    </row>
    <row customHeight="1" ht="11.25">
      <c r="A245" s="0" t="s">
        <v>2524</v>
      </c>
      <c r="B245" s="0" t="s">
        <v>16</v>
      </c>
      <c r="C245" s="0" t="s">
        <v>3236</v>
      </c>
      <c r="D245" s="0" t="s">
        <v>3237</v>
      </c>
      <c r="E245" s="0" t="s">
        <v>3238</v>
      </c>
      <c r="F245" s="0" t="s">
        <v>2756</v>
      </c>
      <c r="G245" s="0" t="s">
        <v>3239</v>
      </c>
      <c r="H245" s="0" t="s">
        <v>22</v>
      </c>
      <c r="I245" s="0" t="s">
        <v>1918</v>
      </c>
    </row>
    <row customHeight="1" ht="11.25">
      <c r="A246" s="0" t="s">
        <v>2524</v>
      </c>
      <c r="B246" s="0" t="s">
        <v>16</v>
      </c>
      <c r="C246" s="0" t="s">
        <v>3240</v>
      </c>
      <c r="D246" s="0" t="s">
        <v>3241</v>
      </c>
      <c r="E246" s="0" t="s">
        <v>3242</v>
      </c>
      <c r="F246" s="0" t="s">
        <v>2756</v>
      </c>
      <c r="G246" s="0" t="s">
        <v>3243</v>
      </c>
      <c r="H246" s="0" t="s">
        <v>22</v>
      </c>
      <c r="I246" s="0" t="s">
        <v>1918</v>
      </c>
    </row>
    <row customHeight="1" ht="11.25">
      <c r="A247" s="0" t="s">
        <v>2524</v>
      </c>
      <c r="B247" s="0" t="s">
        <v>16</v>
      </c>
      <c r="C247" s="0" t="s">
        <v>3244</v>
      </c>
      <c r="D247" s="0" t="s">
        <v>3245</v>
      </c>
      <c r="E247" s="0" t="s">
        <v>3246</v>
      </c>
      <c r="F247" s="0" t="s">
        <v>2586</v>
      </c>
      <c r="G247" s="0" t="s">
        <v>3206</v>
      </c>
      <c r="H247" s="0" t="s">
        <v>22</v>
      </c>
      <c r="I247" s="0" t="s">
        <v>1918</v>
      </c>
    </row>
    <row customHeight="1" ht="11.25">
      <c r="A248" s="0" t="s">
        <v>2524</v>
      </c>
      <c r="B248" s="0" t="s">
        <v>16</v>
      </c>
      <c r="C248" s="0" t="s">
        <v>3247</v>
      </c>
      <c r="D248" s="0" t="s">
        <v>3248</v>
      </c>
      <c r="E248" s="0" t="s">
        <v>3249</v>
      </c>
      <c r="F248" s="0" t="s">
        <v>2586</v>
      </c>
      <c r="G248" s="0" t="s">
        <v>3250</v>
      </c>
      <c r="H248" s="0" t="s">
        <v>22</v>
      </c>
      <c r="I248" s="0" t="s">
        <v>1918</v>
      </c>
    </row>
    <row customHeight="1" ht="11.25">
      <c r="A249" s="0" t="s">
        <v>2524</v>
      </c>
      <c r="B249" s="0" t="s">
        <v>16</v>
      </c>
      <c r="C249" s="0" t="s">
        <v>3251</v>
      </c>
      <c r="D249" s="0" t="s">
        <v>3252</v>
      </c>
      <c r="E249" s="0" t="s">
        <v>3253</v>
      </c>
      <c r="F249" s="0" t="s">
        <v>2543</v>
      </c>
      <c r="G249" s="0" t="s">
        <v>3206</v>
      </c>
      <c r="H249" s="0" t="s">
        <v>22</v>
      </c>
      <c r="I249" s="0" t="s">
        <v>1918</v>
      </c>
    </row>
    <row customHeight="1" ht="11.25">
      <c r="A250" s="0" t="s">
        <v>2524</v>
      </c>
      <c r="B250" s="0" t="s">
        <v>16</v>
      </c>
      <c r="C250" s="0" t="s">
        <v>3254</v>
      </c>
      <c r="D250" s="0" t="s">
        <v>3255</v>
      </c>
      <c r="E250" s="0" t="s">
        <v>3256</v>
      </c>
      <c r="F250" s="0" t="s">
        <v>2556</v>
      </c>
      <c r="G250" s="0" t="s">
        <v>3257</v>
      </c>
      <c r="H250" s="0" t="s">
        <v>22</v>
      </c>
      <c r="I250" s="0" t="s">
        <v>1918</v>
      </c>
    </row>
    <row customHeight="1" ht="11.25">
      <c r="A251" s="0" t="s">
        <v>2524</v>
      </c>
      <c r="B251" s="0" t="s">
        <v>16</v>
      </c>
      <c r="C251" s="0" t="s">
        <v>3258</v>
      </c>
      <c r="D251" s="0" t="s">
        <v>3259</v>
      </c>
      <c r="E251" s="0" t="s">
        <v>3260</v>
      </c>
      <c r="F251" s="0" t="s">
        <v>2650</v>
      </c>
      <c r="G251" s="0" t="s">
        <v>3261</v>
      </c>
      <c r="H251" s="0" t="s">
        <v>22</v>
      </c>
      <c r="I251" s="0" t="s">
        <v>1918</v>
      </c>
    </row>
    <row customHeight="1" ht="11.25">
      <c r="A252" s="0" t="s">
        <v>2524</v>
      </c>
      <c r="B252" s="0" t="s">
        <v>16</v>
      </c>
      <c r="C252" s="0" t="s">
        <v>3262</v>
      </c>
      <c r="D252" s="0" t="s">
        <v>3263</v>
      </c>
      <c r="E252" s="0" t="s">
        <v>3264</v>
      </c>
      <c r="F252" s="0" t="s">
        <v>3265</v>
      </c>
      <c r="G252" s="0" t="s">
        <v>3266</v>
      </c>
      <c r="H252" s="0" t="s">
        <v>22</v>
      </c>
      <c r="I252" s="0" t="s">
        <v>1918</v>
      </c>
    </row>
    <row customHeight="1" ht="11.25">
      <c r="A253" s="0" t="s">
        <v>2524</v>
      </c>
      <c r="B253" s="0" t="s">
        <v>16</v>
      </c>
      <c r="C253" s="0" t="s">
        <v>22</v>
      </c>
      <c r="D253" s="0" t="s">
        <v>2810</v>
      </c>
      <c r="E253" s="0" t="s">
        <v>2811</v>
      </c>
      <c r="F253" s="0" t="s">
        <v>2812</v>
      </c>
      <c r="G253" s="0" t="s">
        <v>22</v>
      </c>
      <c r="H253" s="0" t="s">
        <v>22</v>
      </c>
      <c r="I253" s="0" t="s">
        <v>1918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2971BD-9492-93DB-083A-0.AC9C633E}"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161" t="s">
        <v>3267</v>
      </c>
      <c r="B1" s="161" t="s">
        <v>3268</v>
      </c>
      <c r="C1" s="161" t="s">
        <v>3269</v>
      </c>
      <c r="D1" s="161" t="s">
        <v>3270</v>
      </c>
      <c r="E1" s="161" t="s">
        <v>3271</v>
      </c>
      <c r="F1" s="161" t="s">
        <v>3272</v>
      </c>
      <c r="G1" s="161" t="s">
        <v>3273</v>
      </c>
    </row>
    <row customHeight="1" ht="11.25">
      <c r="A2" s="161" t="s">
        <v>16</v>
      </c>
      <c r="B2" s="0" t="s">
        <v>99</v>
      </c>
      <c r="C2" s="0" t="s">
        <v>100</v>
      </c>
      <c r="D2" s="0" t="s">
        <v>99</v>
      </c>
      <c r="E2" s="0" t="s">
        <v>100</v>
      </c>
      <c r="F2" s="0" t="s">
        <v>3274</v>
      </c>
      <c r="G2" s="0" t="s">
        <v>98</v>
      </c>
    </row>
    <row customHeight="1" ht="11.25">
      <c r="A3" s="161" t="s">
        <v>16</v>
      </c>
      <c r="B3" s="0" t="s">
        <v>103</v>
      </c>
      <c r="C3" s="0" t="s">
        <v>104</v>
      </c>
      <c r="D3" s="0" t="s">
        <v>103</v>
      </c>
      <c r="E3" s="0" t="s">
        <v>104</v>
      </c>
      <c r="F3" s="0" t="s">
        <v>3274</v>
      </c>
      <c r="G3" s="0" t="s">
        <v>101</v>
      </c>
    </row>
    <row customHeight="1" ht="11.25">
      <c r="A4" s="161" t="s">
        <v>16</v>
      </c>
      <c r="B4" s="0" t="s">
        <v>105</v>
      </c>
      <c r="C4" s="0" t="s">
        <v>106</v>
      </c>
      <c r="D4" s="0" t="s">
        <v>105</v>
      </c>
      <c r="E4" s="0" t="s">
        <v>106</v>
      </c>
      <c r="F4" s="0" t="s">
        <v>3274</v>
      </c>
      <c r="G4" s="0" t="s">
        <v>89</v>
      </c>
    </row>
    <row customHeight="1" ht="11.25">
      <c r="A5" s="161" t="s">
        <v>16</v>
      </c>
      <c r="B5" s="0" t="s">
        <v>3275</v>
      </c>
      <c r="C5" s="0" t="s">
        <v>3276</v>
      </c>
      <c r="D5" s="0" t="s">
        <v>3275</v>
      </c>
      <c r="E5" s="0" t="s">
        <v>3276</v>
      </c>
      <c r="F5" s="0" t="s">
        <v>3274</v>
      </c>
      <c r="G5" s="0" t="s">
        <v>90</v>
      </c>
    </row>
    <row customHeight="1" ht="11.25">
      <c r="A6" s="161" t="s">
        <v>16</v>
      </c>
      <c r="B6" s="0" t="s">
        <v>3277</v>
      </c>
      <c r="C6" s="0" t="s">
        <v>3278</v>
      </c>
      <c r="D6" s="0" t="s">
        <v>3277</v>
      </c>
      <c r="E6" s="0" t="s">
        <v>3278</v>
      </c>
      <c r="F6" s="0" t="s">
        <v>3279</v>
      </c>
      <c r="G6" s="0" t="s">
        <v>109</v>
      </c>
    </row>
    <row customHeight="1" ht="11.25">
      <c r="A7" s="161" t="s">
        <v>16</v>
      </c>
      <c r="B7" s="0" t="s">
        <v>107</v>
      </c>
      <c r="C7" s="0" t="s">
        <v>108</v>
      </c>
      <c r="D7" s="0" t="s">
        <v>107</v>
      </c>
      <c r="E7" s="0" t="s">
        <v>108</v>
      </c>
      <c r="F7" s="0" t="s">
        <v>3274</v>
      </c>
      <c r="G7" s="0" t="s">
        <v>91</v>
      </c>
    </row>
    <row customHeight="1" ht="11.25">
      <c r="A8" s="161" t="s">
        <v>16</v>
      </c>
      <c r="B8" s="0" t="s">
        <v>110</v>
      </c>
      <c r="C8" s="0" t="s">
        <v>111</v>
      </c>
      <c r="D8" s="0" t="s">
        <v>110</v>
      </c>
      <c r="E8" s="0" t="s">
        <v>111</v>
      </c>
      <c r="F8" s="0" t="s">
        <v>3274</v>
      </c>
      <c r="G8" s="0" t="s">
        <v>92</v>
      </c>
    </row>
    <row customHeight="1" ht="11.25">
      <c r="A9" s="161" t="s">
        <v>16</v>
      </c>
      <c r="B9" s="0" t="s">
        <v>1206</v>
      </c>
      <c r="C9" s="0" t="s">
        <v>1207</v>
      </c>
      <c r="D9" s="0" t="s">
        <v>1206</v>
      </c>
      <c r="E9" s="0" t="s">
        <v>1207</v>
      </c>
      <c r="F9" s="0" t="s">
        <v>3279</v>
      </c>
      <c r="G9" s="0" t="s">
        <v>118</v>
      </c>
    </row>
    <row customHeight="1" ht="11.25">
      <c r="A10" s="161" t="s">
        <v>16</v>
      </c>
      <c r="B10" s="0" t="s">
        <v>113</v>
      </c>
      <c r="C10" s="0" t="s">
        <v>114</v>
      </c>
      <c r="D10" s="0" t="s">
        <v>113</v>
      </c>
      <c r="E10" s="0" t="s">
        <v>114</v>
      </c>
      <c r="F10" s="0" t="s">
        <v>3274</v>
      </c>
      <c r="G10" s="0" t="s">
        <v>112</v>
      </c>
    </row>
    <row customHeight="1" ht="11.25">
      <c r="A11" s="161" t="s">
        <v>16</v>
      </c>
      <c r="B11" s="0" t="s">
        <v>116</v>
      </c>
      <c r="C11" s="0" t="s">
        <v>117</v>
      </c>
      <c r="D11" s="0" t="s">
        <v>116</v>
      </c>
      <c r="E11" s="0" t="s">
        <v>117</v>
      </c>
      <c r="F11" s="0" t="s">
        <v>3279</v>
      </c>
      <c r="G11" s="0" t="s">
        <v>115</v>
      </c>
    </row>
    <row customHeight="1" ht="11.25">
      <c r="A12" s="161" t="s">
        <v>16</v>
      </c>
      <c r="B12" s="0" t="s">
        <v>3280</v>
      </c>
      <c r="C12" s="0" t="s">
        <v>3281</v>
      </c>
      <c r="D12" s="0" t="s">
        <v>3280</v>
      </c>
      <c r="E12" s="0" t="s">
        <v>3281</v>
      </c>
      <c r="F12" s="0" t="s">
        <v>3279</v>
      </c>
      <c r="G12" s="0" t="s">
        <v>128</v>
      </c>
    </row>
    <row customHeight="1" ht="11.25">
      <c r="A13" s="161" t="s">
        <v>16</v>
      </c>
      <c r="B13" s="0" t="s">
        <v>3282</v>
      </c>
      <c r="C13" s="0" t="s">
        <v>3283</v>
      </c>
      <c r="D13" s="0" t="s">
        <v>3282</v>
      </c>
      <c r="E13" s="0" t="s">
        <v>3283</v>
      </c>
      <c r="F13" s="0" t="s">
        <v>3279</v>
      </c>
      <c r="G13" s="0" t="s">
        <v>132</v>
      </c>
    </row>
    <row customHeight="1" ht="11.25">
      <c r="A14" s="161" t="s">
        <v>16</v>
      </c>
      <c r="B14" s="0" t="s">
        <v>120</v>
      </c>
      <c r="C14" s="0" t="s">
        <v>121</v>
      </c>
      <c r="D14" s="0" t="s">
        <v>120</v>
      </c>
      <c r="E14" s="0" t="s">
        <v>121</v>
      </c>
      <c r="F14" s="0" t="s">
        <v>3279</v>
      </c>
      <c r="G14" s="0" t="s">
        <v>119</v>
      </c>
    </row>
    <row customHeight="1" ht="11.25">
      <c r="A15" s="161" t="s">
        <v>16</v>
      </c>
      <c r="B15" s="0" t="s">
        <v>123</v>
      </c>
      <c r="C15" s="0" t="s">
        <v>124</v>
      </c>
      <c r="D15" s="0" t="s">
        <v>123</v>
      </c>
      <c r="E15" s="0" t="s">
        <v>124</v>
      </c>
      <c r="F15" s="0" t="s">
        <v>3279</v>
      </c>
      <c r="G15" s="0" t="s">
        <v>122</v>
      </c>
    </row>
    <row customHeight="1" ht="11.25">
      <c r="A16" s="161" t="s">
        <v>16</v>
      </c>
      <c r="B16" s="0" t="s">
        <v>126</v>
      </c>
      <c r="C16" s="0" t="s">
        <v>127</v>
      </c>
      <c r="D16" s="0" t="s">
        <v>126</v>
      </c>
      <c r="E16" s="0" t="s">
        <v>127</v>
      </c>
      <c r="F16" s="0" t="s">
        <v>3279</v>
      </c>
      <c r="G16" s="0" t="s">
        <v>125</v>
      </c>
    </row>
    <row customHeight="1" ht="11.25">
      <c r="A17" s="161" t="s">
        <v>16</v>
      </c>
      <c r="B17" s="0" t="s">
        <v>130</v>
      </c>
      <c r="C17" s="0" t="s">
        <v>131</v>
      </c>
      <c r="D17" s="0" t="s">
        <v>130</v>
      </c>
      <c r="E17" s="0" t="s">
        <v>131</v>
      </c>
      <c r="F17" s="0" t="s">
        <v>3279</v>
      </c>
      <c r="G17" s="0" t="s">
        <v>129</v>
      </c>
    </row>
    <row customHeight="1" ht="11.25">
      <c r="A18" s="161" t="s">
        <v>16</v>
      </c>
      <c r="B18" s="0" t="s">
        <v>134</v>
      </c>
      <c r="C18" s="0" t="s">
        <v>135</v>
      </c>
      <c r="D18" s="0" t="s">
        <v>134</v>
      </c>
      <c r="E18" s="0" t="s">
        <v>135</v>
      </c>
      <c r="F18" s="0" t="s">
        <v>3274</v>
      </c>
      <c r="G18" s="0" t="s">
        <v>133</v>
      </c>
    </row>
    <row customHeight="1" ht="11.25">
      <c r="A19" s="161" t="s">
        <v>16</v>
      </c>
      <c r="B19" s="0" t="s">
        <v>1269</v>
      </c>
      <c r="C19" s="0" t="s">
        <v>1270</v>
      </c>
      <c r="D19" s="0" t="s">
        <v>1269</v>
      </c>
      <c r="E19" s="0" t="s">
        <v>1270</v>
      </c>
      <c r="F19" s="0" t="s">
        <v>3279</v>
      </c>
      <c r="G19" s="0" t="s">
        <v>151</v>
      </c>
    </row>
    <row customHeight="1" ht="11.25">
      <c r="A20" s="161" t="s">
        <v>16</v>
      </c>
      <c r="B20" s="0" t="s">
        <v>137</v>
      </c>
      <c r="C20" s="0" t="s">
        <v>138</v>
      </c>
      <c r="D20" s="0" t="s">
        <v>137</v>
      </c>
      <c r="E20" s="0" t="s">
        <v>138</v>
      </c>
      <c r="F20" s="0" t="s">
        <v>3274</v>
      </c>
      <c r="G20" s="0" t="s">
        <v>136</v>
      </c>
    </row>
    <row customHeight="1" ht="11.25">
      <c r="A21" s="161" t="s">
        <v>16</v>
      </c>
      <c r="B21" s="0" t="s">
        <v>1291</v>
      </c>
      <c r="C21" s="0" t="s">
        <v>1292</v>
      </c>
      <c r="D21" s="0" t="s">
        <v>1291</v>
      </c>
      <c r="E21" s="0" t="s">
        <v>1292</v>
      </c>
      <c r="F21" s="0" t="s">
        <v>3279</v>
      </c>
      <c r="G21" s="0" t="s">
        <v>158</v>
      </c>
    </row>
    <row customHeight="1" ht="11.25">
      <c r="A22" s="161" t="s">
        <v>16</v>
      </c>
      <c r="B22" s="0" t="s">
        <v>140</v>
      </c>
      <c r="C22" s="0" t="s">
        <v>141</v>
      </c>
      <c r="D22" s="0" t="s">
        <v>140</v>
      </c>
      <c r="E22" s="0" t="s">
        <v>141</v>
      </c>
      <c r="F22" s="0" t="s">
        <v>3274</v>
      </c>
      <c r="G22" s="0" t="s">
        <v>139</v>
      </c>
    </row>
    <row customHeight="1" ht="11.25">
      <c r="A23" s="161" t="s">
        <v>16</v>
      </c>
      <c r="B23" s="0" t="s">
        <v>1261</v>
      </c>
      <c r="C23" s="0" t="s">
        <v>1262</v>
      </c>
      <c r="D23" s="0" t="s">
        <v>1261</v>
      </c>
      <c r="E23" s="0" t="s">
        <v>1262</v>
      </c>
      <c r="F23" s="0" t="s">
        <v>3279</v>
      </c>
      <c r="G23" s="0" t="s">
        <v>165</v>
      </c>
    </row>
    <row customHeight="1" ht="11.25">
      <c r="A24" s="161" t="s">
        <v>16</v>
      </c>
      <c r="B24" s="0" t="s">
        <v>143</v>
      </c>
      <c r="C24" s="0" t="s">
        <v>144</v>
      </c>
      <c r="D24" s="0" t="s">
        <v>143</v>
      </c>
      <c r="E24" s="0" t="s">
        <v>144</v>
      </c>
      <c r="F24" s="0" t="s">
        <v>3274</v>
      </c>
      <c r="G24" s="0" t="s">
        <v>142</v>
      </c>
    </row>
    <row customHeight="1" ht="11.25">
      <c r="A25" s="161" t="s">
        <v>16</v>
      </c>
      <c r="B25" s="0" t="s">
        <v>146</v>
      </c>
      <c r="C25" s="0" t="s">
        <v>147</v>
      </c>
      <c r="D25" s="0" t="s">
        <v>146</v>
      </c>
      <c r="E25" s="0" t="s">
        <v>147</v>
      </c>
      <c r="F25" s="0" t="s">
        <v>3274</v>
      </c>
      <c r="G25" s="0" t="s">
        <v>145</v>
      </c>
    </row>
    <row customHeight="1" ht="11.25">
      <c r="A26" s="161" t="s">
        <v>16</v>
      </c>
      <c r="B26" s="0" t="s">
        <v>3284</v>
      </c>
      <c r="C26" s="0" t="s">
        <v>3285</v>
      </c>
      <c r="D26" s="0" t="s">
        <v>3284</v>
      </c>
      <c r="E26" s="0" t="s">
        <v>3285</v>
      </c>
      <c r="F26" s="0" t="s">
        <v>3274</v>
      </c>
      <c r="G26" s="0" t="s">
        <v>175</v>
      </c>
    </row>
    <row customHeight="1" ht="11.25">
      <c r="A27" s="161" t="s">
        <v>16</v>
      </c>
      <c r="B27" s="0" t="s">
        <v>149</v>
      </c>
      <c r="C27" s="0" t="s">
        <v>150</v>
      </c>
      <c r="D27" s="0" t="s">
        <v>149</v>
      </c>
      <c r="E27" s="0" t="s">
        <v>150</v>
      </c>
      <c r="F27" s="0" t="s">
        <v>3274</v>
      </c>
      <c r="G27" s="0" t="s">
        <v>148</v>
      </c>
    </row>
    <row customHeight="1" ht="11.25">
      <c r="A28" s="161" t="s">
        <v>16</v>
      </c>
      <c r="B28" s="0" t="s">
        <v>3286</v>
      </c>
      <c r="C28" s="0" t="s">
        <v>3287</v>
      </c>
      <c r="D28" s="0" t="s">
        <v>3286</v>
      </c>
      <c r="E28" s="0" t="s">
        <v>3287</v>
      </c>
      <c r="F28" s="0" t="s">
        <v>3274</v>
      </c>
      <c r="G28" s="0" t="s">
        <v>1876</v>
      </c>
    </row>
    <row customHeight="1" ht="11.25">
      <c r="A29" s="161" t="s">
        <v>16</v>
      </c>
      <c r="B29" s="0" t="s">
        <v>1171</v>
      </c>
      <c r="C29" s="0" t="s">
        <v>1172</v>
      </c>
      <c r="D29" s="0" t="s">
        <v>1171</v>
      </c>
      <c r="E29" s="0" t="s">
        <v>1172</v>
      </c>
      <c r="F29" s="0" t="s">
        <v>3279</v>
      </c>
      <c r="G29" s="0" t="s">
        <v>1878</v>
      </c>
    </row>
    <row customHeight="1" ht="11.25">
      <c r="A30" s="161" t="s">
        <v>16</v>
      </c>
      <c r="B30" s="0" t="s">
        <v>153</v>
      </c>
      <c r="C30" s="0" t="s">
        <v>154</v>
      </c>
      <c r="D30" s="0" t="s">
        <v>153</v>
      </c>
      <c r="E30" s="0" t="s">
        <v>154</v>
      </c>
      <c r="F30" s="0" t="s">
        <v>3274</v>
      </c>
      <c r="G30" s="0" t="s">
        <v>152</v>
      </c>
    </row>
    <row customHeight="1" ht="11.25">
      <c r="A31" s="161" t="s">
        <v>16</v>
      </c>
      <c r="B31" s="0" t="s">
        <v>3288</v>
      </c>
      <c r="C31" s="0" t="s">
        <v>3289</v>
      </c>
      <c r="D31" s="0" t="s">
        <v>3288</v>
      </c>
      <c r="E31" s="0" t="s">
        <v>3289</v>
      </c>
      <c r="F31" s="0" t="s">
        <v>3279</v>
      </c>
      <c r="G31" s="0" t="s">
        <v>1886</v>
      </c>
    </row>
    <row customHeight="1" ht="11.25">
      <c r="A32" s="161" t="s">
        <v>16</v>
      </c>
      <c r="B32" s="0" t="s">
        <v>156</v>
      </c>
      <c r="C32" s="0" t="s">
        <v>157</v>
      </c>
      <c r="D32" s="0" t="s">
        <v>156</v>
      </c>
      <c r="E32" s="0" t="s">
        <v>157</v>
      </c>
      <c r="F32" s="0" t="s">
        <v>3274</v>
      </c>
      <c r="G32" s="0" t="s">
        <v>155</v>
      </c>
    </row>
    <row customHeight="1" ht="11.25">
      <c r="A33" s="161" t="s">
        <v>16</v>
      </c>
      <c r="B33" s="0" t="s">
        <v>3290</v>
      </c>
      <c r="C33" s="0" t="s">
        <v>3291</v>
      </c>
      <c r="D33" s="0" t="s">
        <v>3290</v>
      </c>
      <c r="E33" s="0" t="s">
        <v>3291</v>
      </c>
      <c r="F33" s="0" t="s">
        <v>3279</v>
      </c>
      <c r="G33" s="0" t="s">
        <v>1889</v>
      </c>
    </row>
    <row customHeight="1" ht="11.25">
      <c r="A34" s="161" t="s">
        <v>16</v>
      </c>
      <c r="B34" s="0" t="s">
        <v>160</v>
      </c>
      <c r="C34" s="0" t="s">
        <v>161</v>
      </c>
      <c r="D34" s="0" t="s">
        <v>160</v>
      </c>
      <c r="E34" s="0" t="s">
        <v>161</v>
      </c>
      <c r="F34" s="0" t="s">
        <v>3274</v>
      </c>
      <c r="G34" s="0" t="s">
        <v>159</v>
      </c>
    </row>
    <row customHeight="1" ht="11.25">
      <c r="A35" s="161" t="s">
        <v>16</v>
      </c>
      <c r="B35" s="0" t="s">
        <v>163</v>
      </c>
      <c r="C35" s="0" t="s">
        <v>164</v>
      </c>
      <c r="D35" s="0" t="s">
        <v>163</v>
      </c>
      <c r="E35" s="0" t="s">
        <v>164</v>
      </c>
      <c r="F35" s="0" t="s">
        <v>3274</v>
      </c>
      <c r="G35" s="0" t="s">
        <v>162</v>
      </c>
    </row>
    <row customHeight="1" ht="11.25">
      <c r="A36" s="161" t="s">
        <v>16</v>
      </c>
      <c r="B36" s="0" t="s">
        <v>3292</v>
      </c>
      <c r="C36" s="0" t="s">
        <v>3293</v>
      </c>
      <c r="D36" s="0" t="s">
        <v>3292</v>
      </c>
      <c r="E36" s="0" t="s">
        <v>3293</v>
      </c>
      <c r="F36" s="0" t="s">
        <v>3279</v>
      </c>
      <c r="G36" s="0" t="s">
        <v>1898</v>
      </c>
    </row>
    <row customHeight="1" ht="11.25">
      <c r="A37" s="161" t="s">
        <v>16</v>
      </c>
      <c r="B37" s="0" t="s">
        <v>167</v>
      </c>
      <c r="C37" s="0" t="s">
        <v>168</v>
      </c>
      <c r="D37" s="0" t="s">
        <v>167</v>
      </c>
      <c r="E37" s="0" t="s">
        <v>168</v>
      </c>
      <c r="F37" s="0" t="s">
        <v>3274</v>
      </c>
      <c r="G37" s="0" t="s">
        <v>166</v>
      </c>
    </row>
    <row customHeight="1" ht="11.25">
      <c r="A38" s="161" t="s">
        <v>16</v>
      </c>
      <c r="B38" s="0" t="s">
        <v>170</v>
      </c>
      <c r="C38" s="0" t="s">
        <v>171</v>
      </c>
      <c r="D38" s="0" t="s">
        <v>170</v>
      </c>
      <c r="E38" s="0" t="s">
        <v>171</v>
      </c>
      <c r="F38" s="0" t="s">
        <v>3274</v>
      </c>
      <c r="G38" s="0" t="s">
        <v>169</v>
      </c>
    </row>
    <row customHeight="1" ht="11.25">
      <c r="A39" s="161" t="s">
        <v>16</v>
      </c>
      <c r="B39" s="0" t="s">
        <v>3294</v>
      </c>
      <c r="C39" s="0" t="s">
        <v>3295</v>
      </c>
      <c r="D39" s="0" t="s">
        <v>3294</v>
      </c>
      <c r="E39" s="0" t="s">
        <v>3295</v>
      </c>
      <c r="F39" s="0" t="s">
        <v>3279</v>
      </c>
      <c r="G39" s="0" t="s">
        <v>1914</v>
      </c>
    </row>
    <row customHeight="1" ht="11.25">
      <c r="A40" s="161" t="s">
        <v>16</v>
      </c>
      <c r="B40" s="0" t="s">
        <v>173</v>
      </c>
      <c r="C40" s="0" t="s">
        <v>174</v>
      </c>
      <c r="D40" s="0" t="s">
        <v>173</v>
      </c>
      <c r="E40" s="0" t="s">
        <v>174</v>
      </c>
      <c r="F40" s="0" t="s">
        <v>3274</v>
      </c>
      <c r="G40" s="0" t="s">
        <v>172</v>
      </c>
    </row>
    <row customHeight="1" ht="11.25">
      <c r="A41" s="161" t="s">
        <v>16</v>
      </c>
      <c r="B41" s="0" t="s">
        <v>3296</v>
      </c>
      <c r="C41" s="0" t="s">
        <v>3297</v>
      </c>
      <c r="D41" s="0" t="s">
        <v>3296</v>
      </c>
      <c r="E41" s="0" t="s">
        <v>3297</v>
      </c>
      <c r="F41" s="0" t="s">
        <v>3274</v>
      </c>
      <c r="G41" s="0" t="s">
        <v>1922</v>
      </c>
    </row>
    <row customHeight="1" ht="11.25">
      <c r="A42" s="161" t="s">
        <v>16</v>
      </c>
      <c r="B42" s="0" t="s">
        <v>177</v>
      </c>
      <c r="C42" s="0" t="s">
        <v>178</v>
      </c>
      <c r="D42" s="0" t="s">
        <v>177</v>
      </c>
      <c r="E42" s="0" t="s">
        <v>178</v>
      </c>
      <c r="F42" s="0" t="s">
        <v>3274</v>
      </c>
      <c r="G42" s="0" t="s">
        <v>176</v>
      </c>
    </row>
    <row customHeight="1" ht="11.25">
      <c r="A43" s="161" t="s">
        <v>16</v>
      </c>
      <c r="B43" s="0" t="s">
        <v>3298</v>
      </c>
      <c r="C43" s="0" t="s">
        <v>3299</v>
      </c>
      <c r="D43" s="0" t="s">
        <v>3298</v>
      </c>
      <c r="E43" s="0" t="s">
        <v>3299</v>
      </c>
      <c r="F43" s="0" t="s">
        <v>3274</v>
      </c>
      <c r="G43" s="0" t="s">
        <v>1931</v>
      </c>
    </row>
    <row customHeight="1" ht="11.25">
      <c r="A44" s="161" t="s">
        <v>16</v>
      </c>
      <c r="B44" s="0" t="s">
        <v>180</v>
      </c>
      <c r="C44" s="0" t="s">
        <v>181</v>
      </c>
      <c r="D44" s="0" t="s">
        <v>180</v>
      </c>
      <c r="E44" s="0" t="s">
        <v>181</v>
      </c>
      <c r="F44" s="0" t="s">
        <v>3274</v>
      </c>
      <c r="G44" s="0" t="s">
        <v>179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36EAF1-660F-2897-397F-0.1B739582}" mc:Ignorable="x14ac xr xr2 xr3">
  <sheetPr>
    <tabColor rgb="FFFFCC99"/>
  </sheetPr>
  <dimension ref="A1:I2"/>
  <sheetViews>
    <sheetView topLeftCell="A1" showGridLines="0" workbookViewId="0">
      <selection activeCell="A1" sqref="A1"/>
    </sheetView>
  </sheetViews>
  <sheetFormatPr defaultColWidth="9.140625" customHeight="1" defaultRowHeight="11.25"/>
  <cols>
    <col min="1" max="1" style="4219" width="13.8515625" customWidth="1"/>
    <col min="2" max="2" style="4219" width="10.421875" customWidth="1"/>
    <col min="3" max="3" style="4219" width="7.57421875" customWidth="1"/>
    <col min="4" max="4" style="4219" width="13.8515625" customWidth="1"/>
    <col min="5" max="5" style="4219" width="11.57421875" customWidth="1"/>
    <col min="6" max="6" style="4219" width="16.28125" customWidth="1"/>
    <col min="7" max="7" style="4219" width="16.00390625" customWidth="1"/>
    <col min="8" max="9" style="4219" width="16.140625" customWidth="1"/>
  </cols>
  <sheetData>
    <row customHeight="1" ht="11.25">
      <c r="A1" s="715" t="s">
        <v>3300</v>
      </c>
      <c r="B1" s="715" t="s">
        <v>3301</v>
      </c>
      <c r="C1" s="715" t="s">
        <v>3302</v>
      </c>
      <c r="D1" s="715" t="s">
        <v>3303</v>
      </c>
      <c r="E1" s="715" t="s">
        <v>3304</v>
      </c>
      <c r="F1" s="715" t="s">
        <v>3305</v>
      </c>
      <c r="G1" s="715" t="s">
        <v>3306</v>
      </c>
      <c r="H1" s="715" t="s">
        <v>3307</v>
      </c>
      <c r="I1" s="715" t="s">
        <v>3308</v>
      </c>
    </row>
    <row customHeight="1" ht="11.25">
      <c r="A2" s="715" t="s">
        <v>98</v>
      </c>
      <c r="B2" s="715" t="s">
        <v>1103</v>
      </c>
      <c r="C2" s="715" t="s">
        <v>3309</v>
      </c>
      <c r="D2" s="715" t="s">
        <v>1106</v>
      </c>
      <c r="E2" s="715" t="s">
        <v>1107</v>
      </c>
      <c r="F2" s="715" t="s">
        <v>1108</v>
      </c>
      <c r="G2" s="715" t="s">
        <v>1109</v>
      </c>
      <c r="H2" s="715" t="s">
        <v>1110</v>
      </c>
      <c r="I2" s="715" t="s">
        <v>1111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5D9C1-112F-391B-7286-0.07FCD0A9}" mc:Ignorable="x14ac xr xr2 xr3">
  <sheetPr>
    <tabColor rgb="FFFFCC99"/>
  </sheetPr>
  <dimension ref="A1:AK1368"/>
  <sheetViews>
    <sheetView topLeftCell="A1" workbookViewId="0">
      <selection activeCell="A1" sqref="A1"/>
    </sheetView>
  </sheetViews>
  <sheetFormatPr customHeight="1" defaultRowHeight="11.25"/>
  <sheetData>
    <row customHeight="1" ht="11.25">
      <c r="A1" s="0" t="s">
        <v>2518</v>
      </c>
      <c r="B1" s="0" t="s">
        <v>2519</v>
      </c>
      <c r="C1" s="0" t="s">
        <v>2520</v>
      </c>
      <c r="D1" s="0" t="s">
        <v>3310</v>
      </c>
      <c r="E1" s="0" t="s">
        <v>3311</v>
      </c>
      <c r="F1" s="0" t="s">
        <v>3312</v>
      </c>
      <c r="G1" s="0" t="s">
        <v>3313</v>
      </c>
      <c r="H1" s="0" t="s">
        <v>3314</v>
      </c>
      <c r="I1" s="0" t="s">
        <v>3315</v>
      </c>
      <c r="J1" s="0" t="s">
        <v>3316</v>
      </c>
      <c r="K1" s="0" t="s">
        <v>3317</v>
      </c>
      <c r="L1" s="0" t="s">
        <v>3318</v>
      </c>
      <c r="M1" s="0" t="s">
        <v>3319</v>
      </c>
      <c r="N1" s="0" t="s">
        <v>3320</v>
      </c>
      <c r="O1" s="0" t="s">
        <v>3268</v>
      </c>
      <c r="P1" s="0" t="s">
        <v>3270</v>
      </c>
      <c r="Q1" s="0" t="s">
        <v>3271</v>
      </c>
      <c r="R1" s="0" t="s">
        <v>3321</v>
      </c>
      <c r="S1" s="0" t="s">
        <v>3322</v>
      </c>
      <c r="T1" s="0" t="s">
        <v>3323</v>
      </c>
      <c r="U1" s="0" t="s">
        <v>3324</v>
      </c>
      <c r="V1" s="0" t="s">
        <v>3325</v>
      </c>
      <c r="W1" s="0" t="s">
        <v>3326</v>
      </c>
      <c r="X1" s="0" t="s">
        <v>3327</v>
      </c>
      <c r="Y1" s="0" t="s">
        <v>3328</v>
      </c>
      <c r="Z1" s="0" t="s">
        <v>3329</v>
      </c>
      <c r="AA1" s="0" t="s">
        <v>3330</v>
      </c>
      <c r="AB1" s="0" t="s">
        <v>3331</v>
      </c>
      <c r="AC1" s="0" t="s">
        <v>3332</v>
      </c>
      <c r="AD1" s="0" t="s">
        <v>3333</v>
      </c>
      <c r="AE1" s="0" t="s">
        <v>3334</v>
      </c>
      <c r="AF1" s="0" t="s">
        <v>3335</v>
      </c>
      <c r="AG1" s="0" t="s">
        <v>3336</v>
      </c>
      <c r="AH1" s="0" t="s">
        <v>3337</v>
      </c>
      <c r="AI1" s="0" t="s">
        <v>3338</v>
      </c>
      <c r="AJ1" s="0" t="s">
        <v>3339</v>
      </c>
      <c r="AK1" s="0" t="s">
        <v>3340</v>
      </c>
    </row>
    <row customHeight="1" ht="11.25">
      <c r="A2" s="0" t="s">
        <v>22</v>
      </c>
      <c r="B2" s="0" t="s">
        <v>48</v>
      </c>
      <c r="C2" s="0" t="s">
        <v>50</v>
      </c>
      <c r="D2" s="0" t="s">
        <v>22</v>
      </c>
      <c r="E2" s="0" t="s">
        <v>1268</v>
      </c>
      <c r="F2" s="0" t="s">
        <v>1213</v>
      </c>
      <c r="G2" s="0" t="s">
        <v>1269</v>
      </c>
      <c r="H2" s="0" t="s">
        <v>1269</v>
      </c>
      <c r="I2" s="0" t="s">
        <v>1270</v>
      </c>
      <c r="J2" s="0" t="s">
        <v>1271</v>
      </c>
      <c r="K2" s="0" t="s">
        <v>1272</v>
      </c>
      <c r="L2" s="0" t="s">
        <v>1273</v>
      </c>
      <c r="M2" s="0" t="s">
        <v>1155</v>
      </c>
      <c r="N2" s="0" t="s">
        <v>98</v>
      </c>
      <c r="O2" s="0" t="s">
        <v>1269</v>
      </c>
      <c r="P2" s="0" t="s">
        <v>1269</v>
      </c>
      <c r="Q2" s="0" t="s">
        <v>1270</v>
      </c>
      <c r="R2" s="0" t="s">
        <v>1271</v>
      </c>
      <c r="S2" s="0" t="s">
        <v>1272</v>
      </c>
      <c r="T2" s="0" t="s">
        <v>3341</v>
      </c>
      <c r="U2" s="0" t="s">
        <v>3342</v>
      </c>
      <c r="V2" s="0" t="s">
        <v>3343</v>
      </c>
      <c r="W2" s="0" t="s">
        <v>3344</v>
      </c>
      <c r="X2" s="0" t="s">
        <v>3345</v>
      </c>
      <c r="Y2" s="0" t="s">
        <v>3342</v>
      </c>
      <c r="Z2" s="0" t="s">
        <v>3346</v>
      </c>
      <c r="AA2" s="0" t="s">
        <v>3347</v>
      </c>
      <c r="AB2" s="0" t="s">
        <v>3348</v>
      </c>
      <c r="AC2" s="0" t="s">
        <v>19</v>
      </c>
      <c r="AD2" s="0" t="s">
        <v>61</v>
      </c>
      <c r="AE2" s="0" t="s">
        <v>19</v>
      </c>
      <c r="AF2" s="0" t="s">
        <v>22</v>
      </c>
      <c r="AG2" s="0" t="s">
        <v>22</v>
      </c>
      <c r="AH2" s="0" t="s">
        <v>3349</v>
      </c>
      <c r="AI2" s="0" t="s">
        <v>3350</v>
      </c>
      <c r="AJ2" s="0" t="s">
        <v>22</v>
      </c>
      <c r="AK2" s="0" t="s">
        <v>22</v>
      </c>
    </row>
    <row customHeight="1" ht="11.25">
      <c r="A3" s="0" t="s">
        <v>22</v>
      </c>
      <c r="B3" s="0" t="s">
        <v>48</v>
      </c>
      <c r="C3" s="0" t="s">
        <v>50</v>
      </c>
      <c r="D3" s="0" t="s">
        <v>22</v>
      </c>
      <c r="E3" s="0" t="s">
        <v>1268</v>
      </c>
      <c r="F3" s="0" t="s">
        <v>1213</v>
      </c>
      <c r="G3" s="0" t="s">
        <v>137</v>
      </c>
      <c r="H3" s="0" t="s">
        <v>137</v>
      </c>
      <c r="I3" s="0" t="s">
        <v>138</v>
      </c>
      <c r="J3" s="0" t="s">
        <v>1271</v>
      </c>
      <c r="K3" s="0" t="s">
        <v>3351</v>
      </c>
      <c r="L3" s="0" t="s">
        <v>1273</v>
      </c>
      <c r="M3" s="0" t="s">
        <v>1155</v>
      </c>
      <c r="N3" s="0" t="s">
        <v>98</v>
      </c>
      <c r="O3" s="0" t="s">
        <v>137</v>
      </c>
      <c r="P3" s="0" t="s">
        <v>137</v>
      </c>
      <c r="Q3" s="0" t="s">
        <v>138</v>
      </c>
      <c r="R3" s="0" t="s">
        <v>1271</v>
      </c>
      <c r="S3" s="0" t="s">
        <v>3351</v>
      </c>
      <c r="T3" s="0" t="s">
        <v>3341</v>
      </c>
      <c r="U3" s="0" t="s">
        <v>3342</v>
      </c>
      <c r="V3" s="0" t="s">
        <v>3343</v>
      </c>
      <c r="W3" s="0" t="s">
        <v>3344</v>
      </c>
      <c r="X3" s="0" t="s">
        <v>3345</v>
      </c>
      <c r="Y3" s="0" t="s">
        <v>3342</v>
      </c>
      <c r="Z3" s="0" t="s">
        <v>3346</v>
      </c>
      <c r="AA3" s="0" t="s">
        <v>3347</v>
      </c>
      <c r="AB3" s="0" t="s">
        <v>3348</v>
      </c>
      <c r="AC3" s="0" t="s">
        <v>19</v>
      </c>
      <c r="AD3" s="0" t="s">
        <v>61</v>
      </c>
      <c r="AE3" s="0" t="s">
        <v>19</v>
      </c>
      <c r="AF3" s="0" t="s">
        <v>22</v>
      </c>
      <c r="AG3" s="0" t="s">
        <v>22</v>
      </c>
      <c r="AH3" s="0" t="s">
        <v>3349</v>
      </c>
      <c r="AI3" s="0" t="s">
        <v>3350</v>
      </c>
      <c r="AJ3" s="0" t="s">
        <v>22</v>
      </c>
      <c r="AK3" s="0" t="s">
        <v>22</v>
      </c>
    </row>
    <row customHeight="1" ht="11.25">
      <c r="A4" s="0" t="s">
        <v>22</v>
      </c>
      <c r="B4" s="0" t="s">
        <v>48</v>
      </c>
      <c r="C4" s="0" t="s">
        <v>50</v>
      </c>
      <c r="D4" s="0" t="s">
        <v>22</v>
      </c>
      <c r="E4" s="0" t="s">
        <v>3352</v>
      </c>
      <c r="F4" s="0" t="s">
        <v>1213</v>
      </c>
      <c r="G4" s="0" t="s">
        <v>1269</v>
      </c>
      <c r="H4" s="0" t="s">
        <v>1269</v>
      </c>
      <c r="I4" s="0" t="s">
        <v>1270</v>
      </c>
      <c r="J4" s="0" t="s">
        <v>3353</v>
      </c>
      <c r="K4" s="0" t="s">
        <v>3354</v>
      </c>
      <c r="L4" s="0" t="s">
        <v>3355</v>
      </c>
      <c r="M4" s="0" t="s">
        <v>1155</v>
      </c>
      <c r="N4" s="0" t="s">
        <v>98</v>
      </c>
      <c r="O4" s="0" t="s">
        <v>1269</v>
      </c>
      <c r="P4" s="0" t="s">
        <v>1269</v>
      </c>
      <c r="Q4" s="0" t="s">
        <v>1270</v>
      </c>
      <c r="R4" s="0" t="s">
        <v>3353</v>
      </c>
      <c r="S4" s="0" t="s">
        <v>3354</v>
      </c>
      <c r="T4" s="0" t="s">
        <v>3341</v>
      </c>
      <c r="U4" s="0" t="s">
        <v>3342</v>
      </c>
      <c r="V4" s="0" t="s">
        <v>3343</v>
      </c>
      <c r="W4" s="0" t="s">
        <v>3344</v>
      </c>
      <c r="X4" s="0" t="s">
        <v>3345</v>
      </c>
      <c r="Y4" s="0" t="s">
        <v>3342</v>
      </c>
      <c r="Z4" s="0" t="s">
        <v>3356</v>
      </c>
      <c r="AA4" s="0" t="s">
        <v>3357</v>
      </c>
      <c r="AB4" s="0" t="s">
        <v>3358</v>
      </c>
      <c r="AC4" s="0" t="s">
        <v>19</v>
      </c>
      <c r="AD4" s="0" t="s">
        <v>61</v>
      </c>
      <c r="AE4" s="0" t="s">
        <v>19</v>
      </c>
      <c r="AF4" s="0" t="s">
        <v>22</v>
      </c>
      <c r="AG4" s="0" t="s">
        <v>22</v>
      </c>
      <c r="AH4" s="0" t="s">
        <v>3359</v>
      </c>
      <c r="AI4" s="0" t="s">
        <v>3359</v>
      </c>
      <c r="AJ4" s="0" t="s">
        <v>22</v>
      </c>
      <c r="AK4" s="0" t="s">
        <v>22</v>
      </c>
    </row>
    <row customHeight="1" ht="11.25">
      <c r="A5" s="0" t="s">
        <v>22</v>
      </c>
      <c r="B5" s="0" t="s">
        <v>48</v>
      </c>
      <c r="C5" s="0" t="s">
        <v>50</v>
      </c>
      <c r="D5" s="0" t="s">
        <v>22</v>
      </c>
      <c r="E5" s="0" t="s">
        <v>3352</v>
      </c>
      <c r="F5" s="0" t="s">
        <v>1213</v>
      </c>
      <c r="G5" s="0" t="s">
        <v>137</v>
      </c>
      <c r="H5" s="0" t="s">
        <v>137</v>
      </c>
      <c r="I5" s="0" t="s">
        <v>138</v>
      </c>
      <c r="J5" s="0" t="s">
        <v>3353</v>
      </c>
      <c r="K5" s="0" t="s">
        <v>3360</v>
      </c>
      <c r="L5" s="0" t="s">
        <v>3355</v>
      </c>
      <c r="M5" s="0" t="s">
        <v>1155</v>
      </c>
      <c r="N5" s="0" t="s">
        <v>98</v>
      </c>
      <c r="O5" s="0" t="s">
        <v>137</v>
      </c>
      <c r="P5" s="0" t="s">
        <v>137</v>
      </c>
      <c r="Q5" s="0" t="s">
        <v>138</v>
      </c>
      <c r="R5" s="0" t="s">
        <v>3353</v>
      </c>
      <c r="S5" s="0" t="s">
        <v>3360</v>
      </c>
      <c r="T5" s="0" t="s">
        <v>3341</v>
      </c>
      <c r="U5" s="0" t="s">
        <v>3342</v>
      </c>
      <c r="V5" s="0" t="s">
        <v>3343</v>
      </c>
      <c r="W5" s="0" t="s">
        <v>3344</v>
      </c>
      <c r="X5" s="0" t="s">
        <v>3345</v>
      </c>
      <c r="Y5" s="0" t="s">
        <v>3342</v>
      </c>
      <c r="Z5" s="0" t="s">
        <v>3356</v>
      </c>
      <c r="AA5" s="0" t="s">
        <v>3357</v>
      </c>
      <c r="AB5" s="0" t="s">
        <v>3358</v>
      </c>
      <c r="AC5" s="0" t="s">
        <v>19</v>
      </c>
      <c r="AD5" s="0" t="s">
        <v>61</v>
      </c>
      <c r="AE5" s="0" t="s">
        <v>19</v>
      </c>
      <c r="AF5" s="0" t="s">
        <v>22</v>
      </c>
      <c r="AG5" s="0" t="s">
        <v>22</v>
      </c>
      <c r="AH5" s="0" t="s">
        <v>3359</v>
      </c>
      <c r="AI5" s="0" t="s">
        <v>3359</v>
      </c>
      <c r="AJ5" s="0" t="s">
        <v>22</v>
      </c>
      <c r="AK5" s="0" t="s">
        <v>22</v>
      </c>
    </row>
    <row customHeight="1" ht="11.25">
      <c r="A6" s="0" t="s">
        <v>22</v>
      </c>
      <c r="B6" s="0" t="s">
        <v>48</v>
      </c>
      <c r="C6" s="0" t="s">
        <v>50</v>
      </c>
      <c r="D6" s="0" t="s">
        <v>22</v>
      </c>
      <c r="E6" s="0" t="s">
        <v>3361</v>
      </c>
      <c r="F6" s="0" t="s">
        <v>1152</v>
      </c>
      <c r="G6" s="0" t="s">
        <v>1269</v>
      </c>
      <c r="H6" s="0" t="s">
        <v>1269</v>
      </c>
      <c r="I6" s="0" t="s">
        <v>1270</v>
      </c>
      <c r="J6" s="0" t="s">
        <v>3353</v>
      </c>
      <c r="K6" s="0" t="s">
        <v>3354</v>
      </c>
      <c r="L6" s="0" t="s">
        <v>3355</v>
      </c>
      <c r="M6" s="0" t="s">
        <v>1155</v>
      </c>
      <c r="N6" s="0" t="s">
        <v>98</v>
      </c>
      <c r="O6" s="0" t="s">
        <v>1269</v>
      </c>
      <c r="P6" s="0" t="s">
        <v>1269</v>
      </c>
      <c r="Q6" s="0" t="s">
        <v>1270</v>
      </c>
      <c r="R6" s="0" t="s">
        <v>3353</v>
      </c>
      <c r="S6" s="0" t="s">
        <v>3354</v>
      </c>
      <c r="T6" s="0" t="s">
        <v>3341</v>
      </c>
      <c r="U6" s="0" t="s">
        <v>3342</v>
      </c>
      <c r="V6" s="0" t="s">
        <v>3343</v>
      </c>
      <c r="W6" s="0" t="s">
        <v>3344</v>
      </c>
      <c r="X6" s="0" t="s">
        <v>3345</v>
      </c>
      <c r="Y6" s="0" t="s">
        <v>3342</v>
      </c>
      <c r="Z6" s="0" t="s">
        <v>3362</v>
      </c>
      <c r="AA6" s="0" t="s">
        <v>3363</v>
      </c>
      <c r="AB6" s="0" t="s">
        <v>3364</v>
      </c>
      <c r="AC6" s="0" t="s">
        <v>61</v>
      </c>
      <c r="AD6" s="0" t="s">
        <v>19</v>
      </c>
      <c r="AE6" s="0" t="s">
        <v>19</v>
      </c>
      <c r="AF6" s="0" t="s">
        <v>3365</v>
      </c>
      <c r="AG6" s="0" t="s">
        <v>3365</v>
      </c>
      <c r="AH6" s="0" t="s">
        <v>22</v>
      </c>
      <c r="AI6" s="0" t="s">
        <v>22</v>
      </c>
      <c r="AJ6" s="0" t="s">
        <v>22</v>
      </c>
      <c r="AK6" s="0" t="s">
        <v>22</v>
      </c>
    </row>
    <row customHeight="1" ht="11.25">
      <c r="A7" s="0" t="s">
        <v>22</v>
      </c>
      <c r="B7" s="0" t="s">
        <v>48</v>
      </c>
      <c r="C7" s="0" t="s">
        <v>50</v>
      </c>
      <c r="D7" s="0" t="s">
        <v>22</v>
      </c>
      <c r="E7" s="0" t="s">
        <v>3361</v>
      </c>
      <c r="F7" s="0" t="s">
        <v>1152</v>
      </c>
      <c r="G7" s="0" t="s">
        <v>137</v>
      </c>
      <c r="H7" s="0" t="s">
        <v>137</v>
      </c>
      <c r="I7" s="0" t="s">
        <v>138</v>
      </c>
      <c r="J7" s="0" t="s">
        <v>3353</v>
      </c>
      <c r="K7" s="0" t="s">
        <v>3360</v>
      </c>
      <c r="L7" s="0" t="s">
        <v>3355</v>
      </c>
      <c r="M7" s="0" t="s">
        <v>1155</v>
      </c>
      <c r="N7" s="0" t="s">
        <v>98</v>
      </c>
      <c r="O7" s="0" t="s">
        <v>137</v>
      </c>
      <c r="P7" s="0" t="s">
        <v>137</v>
      </c>
      <c r="Q7" s="0" t="s">
        <v>138</v>
      </c>
      <c r="R7" s="0" t="s">
        <v>3353</v>
      </c>
      <c r="S7" s="0" t="s">
        <v>3360</v>
      </c>
      <c r="T7" s="0" t="s">
        <v>3341</v>
      </c>
      <c r="U7" s="0" t="s">
        <v>3342</v>
      </c>
      <c r="V7" s="0" t="s">
        <v>3343</v>
      </c>
      <c r="W7" s="0" t="s">
        <v>3344</v>
      </c>
      <c r="X7" s="0" t="s">
        <v>3345</v>
      </c>
      <c r="Y7" s="0" t="s">
        <v>3342</v>
      </c>
      <c r="Z7" s="0" t="s">
        <v>3362</v>
      </c>
      <c r="AA7" s="0" t="s">
        <v>3363</v>
      </c>
      <c r="AB7" s="0" t="s">
        <v>3364</v>
      </c>
      <c r="AC7" s="0" t="s">
        <v>61</v>
      </c>
      <c r="AD7" s="0" t="s">
        <v>19</v>
      </c>
      <c r="AE7" s="0" t="s">
        <v>19</v>
      </c>
      <c r="AF7" s="0" t="s">
        <v>3365</v>
      </c>
      <c r="AG7" s="0" t="s">
        <v>3365</v>
      </c>
      <c r="AH7" s="0" t="s">
        <v>22</v>
      </c>
      <c r="AI7" s="0" t="s">
        <v>22</v>
      </c>
      <c r="AJ7" s="0" t="s">
        <v>22</v>
      </c>
      <c r="AK7" s="0" t="s">
        <v>22</v>
      </c>
    </row>
    <row customHeight="1" ht="11.25">
      <c r="A8" s="0" t="s">
        <v>22</v>
      </c>
      <c r="B8" s="0" t="s">
        <v>48</v>
      </c>
      <c r="C8" s="0" t="s">
        <v>50</v>
      </c>
      <c r="D8" s="0" t="s">
        <v>22</v>
      </c>
      <c r="E8" s="0" t="s">
        <v>3366</v>
      </c>
      <c r="F8" s="0" t="s">
        <v>1152</v>
      </c>
      <c r="G8" s="0" t="s">
        <v>1269</v>
      </c>
      <c r="H8" s="0" t="s">
        <v>1269</v>
      </c>
      <c r="I8" s="0" t="s">
        <v>1270</v>
      </c>
      <c r="J8" s="0" t="s">
        <v>3353</v>
      </c>
      <c r="K8" s="0" t="s">
        <v>3354</v>
      </c>
      <c r="L8" s="0" t="s">
        <v>3355</v>
      </c>
      <c r="M8" s="0" t="s">
        <v>1155</v>
      </c>
      <c r="N8" s="0" t="s">
        <v>98</v>
      </c>
      <c r="O8" s="0" t="s">
        <v>1269</v>
      </c>
      <c r="P8" s="0" t="s">
        <v>1269</v>
      </c>
      <c r="Q8" s="0" t="s">
        <v>1270</v>
      </c>
      <c r="R8" s="0" t="s">
        <v>3353</v>
      </c>
      <c r="S8" s="0" t="s">
        <v>3354</v>
      </c>
      <c r="T8" s="0" t="s">
        <v>3341</v>
      </c>
      <c r="U8" s="0" t="s">
        <v>3342</v>
      </c>
      <c r="V8" s="0" t="s">
        <v>3343</v>
      </c>
      <c r="W8" s="0" t="s">
        <v>3344</v>
      </c>
      <c r="X8" s="0" t="s">
        <v>3345</v>
      </c>
      <c r="Y8" s="0" t="s">
        <v>3342</v>
      </c>
      <c r="Z8" s="0" t="s">
        <v>3367</v>
      </c>
      <c r="AA8" s="0" t="s">
        <v>3368</v>
      </c>
      <c r="AB8" s="0" t="s">
        <v>3369</v>
      </c>
      <c r="AC8" s="0" t="s">
        <v>61</v>
      </c>
      <c r="AD8" s="0" t="s">
        <v>19</v>
      </c>
      <c r="AE8" s="0" t="s">
        <v>19</v>
      </c>
      <c r="AF8" s="0" t="s">
        <v>3370</v>
      </c>
      <c r="AG8" s="0" t="s">
        <v>3371</v>
      </c>
      <c r="AH8" s="0" t="s">
        <v>22</v>
      </c>
      <c r="AI8" s="0" t="s">
        <v>22</v>
      </c>
      <c r="AJ8" s="0" t="s">
        <v>22</v>
      </c>
      <c r="AK8" s="0" t="s">
        <v>22</v>
      </c>
    </row>
    <row customHeight="1" ht="11.25">
      <c r="A9" s="0" t="s">
        <v>22</v>
      </c>
      <c r="B9" s="0" t="s">
        <v>48</v>
      </c>
      <c r="C9" s="0" t="s">
        <v>50</v>
      </c>
      <c r="D9" s="0" t="s">
        <v>22</v>
      </c>
      <c r="E9" s="0" t="s">
        <v>3366</v>
      </c>
      <c r="F9" s="0" t="s">
        <v>1152</v>
      </c>
      <c r="G9" s="0" t="s">
        <v>137</v>
      </c>
      <c r="H9" s="0" t="s">
        <v>137</v>
      </c>
      <c r="I9" s="0" t="s">
        <v>138</v>
      </c>
      <c r="J9" s="0" t="s">
        <v>3353</v>
      </c>
      <c r="K9" s="0" t="s">
        <v>3360</v>
      </c>
      <c r="L9" s="0" t="s">
        <v>3355</v>
      </c>
      <c r="M9" s="0" t="s">
        <v>1155</v>
      </c>
      <c r="N9" s="0" t="s">
        <v>98</v>
      </c>
      <c r="O9" s="0" t="s">
        <v>137</v>
      </c>
      <c r="P9" s="0" t="s">
        <v>137</v>
      </c>
      <c r="Q9" s="0" t="s">
        <v>138</v>
      </c>
      <c r="R9" s="0" t="s">
        <v>3353</v>
      </c>
      <c r="S9" s="0" t="s">
        <v>3360</v>
      </c>
      <c r="T9" s="0" t="s">
        <v>3341</v>
      </c>
      <c r="U9" s="0" t="s">
        <v>3342</v>
      </c>
      <c r="V9" s="0" t="s">
        <v>3343</v>
      </c>
      <c r="W9" s="0" t="s">
        <v>3344</v>
      </c>
      <c r="X9" s="0" t="s">
        <v>3345</v>
      </c>
      <c r="Y9" s="0" t="s">
        <v>3342</v>
      </c>
      <c r="Z9" s="0" t="s">
        <v>3367</v>
      </c>
      <c r="AA9" s="0" t="s">
        <v>3368</v>
      </c>
      <c r="AB9" s="0" t="s">
        <v>3369</v>
      </c>
      <c r="AC9" s="0" t="s">
        <v>61</v>
      </c>
      <c r="AD9" s="0" t="s">
        <v>19</v>
      </c>
      <c r="AE9" s="0" t="s">
        <v>19</v>
      </c>
      <c r="AF9" s="0" t="s">
        <v>3370</v>
      </c>
      <c r="AG9" s="0" t="s">
        <v>3371</v>
      </c>
      <c r="AH9" s="0" t="s">
        <v>22</v>
      </c>
      <c r="AI9" s="0" t="s">
        <v>22</v>
      </c>
      <c r="AJ9" s="0" t="s">
        <v>22</v>
      </c>
      <c r="AK9" s="0" t="s">
        <v>22</v>
      </c>
    </row>
    <row customHeight="1" ht="11.25">
      <c r="A10" s="0" t="s">
        <v>22</v>
      </c>
      <c r="B10" s="0" t="s">
        <v>48</v>
      </c>
      <c r="C10" s="0" t="s">
        <v>50</v>
      </c>
      <c r="D10" s="0" t="s">
        <v>22</v>
      </c>
      <c r="E10" s="0" t="s">
        <v>3372</v>
      </c>
      <c r="F10" s="0" t="s">
        <v>1213</v>
      </c>
      <c r="G10" s="0" t="s">
        <v>1171</v>
      </c>
      <c r="H10" s="0" t="s">
        <v>1171</v>
      </c>
      <c r="I10" s="0" t="s">
        <v>1172</v>
      </c>
      <c r="J10" s="0" t="s">
        <v>3373</v>
      </c>
      <c r="K10" s="0" t="s">
        <v>3374</v>
      </c>
      <c r="L10" s="0" t="s">
        <v>3375</v>
      </c>
      <c r="M10" s="0" t="s">
        <v>179</v>
      </c>
      <c r="N10" s="0" t="s">
        <v>98</v>
      </c>
      <c r="O10" s="0" t="s">
        <v>1171</v>
      </c>
      <c r="P10" s="0" t="s">
        <v>1171</v>
      </c>
      <c r="Q10" s="0" t="s">
        <v>1172</v>
      </c>
      <c r="R10" s="0" t="s">
        <v>3373</v>
      </c>
      <c r="S10" s="0" t="s">
        <v>3374</v>
      </c>
      <c r="T10" s="0" t="s">
        <v>3341</v>
      </c>
      <c r="U10" s="0" t="s">
        <v>3342</v>
      </c>
      <c r="V10" s="0" t="s">
        <v>3343</v>
      </c>
      <c r="W10" s="0" t="s">
        <v>3344</v>
      </c>
      <c r="X10" s="0" t="s">
        <v>3345</v>
      </c>
      <c r="Y10" s="0" t="s">
        <v>3342</v>
      </c>
      <c r="Z10" s="0" t="s">
        <v>3376</v>
      </c>
      <c r="AA10" s="0" t="s">
        <v>3377</v>
      </c>
      <c r="AB10" s="0" t="s">
        <v>3378</v>
      </c>
      <c r="AC10" s="0" t="s">
        <v>19</v>
      </c>
      <c r="AD10" s="0" t="s">
        <v>61</v>
      </c>
      <c r="AE10" s="0" t="s">
        <v>19</v>
      </c>
      <c r="AF10" s="0" t="s">
        <v>22</v>
      </c>
      <c r="AG10" s="0" t="s">
        <v>22</v>
      </c>
      <c r="AH10" s="0" t="s">
        <v>3379</v>
      </c>
      <c r="AI10" s="0" t="s">
        <v>3380</v>
      </c>
      <c r="AJ10" s="0" t="s">
        <v>22</v>
      </c>
      <c r="AK10" s="0" t="s">
        <v>22</v>
      </c>
    </row>
    <row customHeight="1" ht="11.25">
      <c r="A11" s="0" t="s">
        <v>22</v>
      </c>
      <c r="B11" s="0" t="s">
        <v>48</v>
      </c>
      <c r="C11" s="0" t="s">
        <v>50</v>
      </c>
      <c r="D11" s="0" t="s">
        <v>22</v>
      </c>
      <c r="E11" s="0" t="s">
        <v>3372</v>
      </c>
      <c r="F11" s="0" t="s">
        <v>1213</v>
      </c>
      <c r="G11" s="0" t="s">
        <v>153</v>
      </c>
      <c r="H11" s="0" t="s">
        <v>153</v>
      </c>
      <c r="I11" s="0" t="s">
        <v>154</v>
      </c>
      <c r="J11" s="0" t="s">
        <v>3373</v>
      </c>
      <c r="K11" s="0" t="s">
        <v>3381</v>
      </c>
      <c r="L11" s="0" t="s">
        <v>3375</v>
      </c>
      <c r="M11" s="0" t="s">
        <v>179</v>
      </c>
      <c r="N11" s="0" t="s">
        <v>98</v>
      </c>
      <c r="O11" s="0" t="s">
        <v>153</v>
      </c>
      <c r="P11" s="0" t="s">
        <v>153</v>
      </c>
      <c r="Q11" s="0" t="s">
        <v>154</v>
      </c>
      <c r="R11" s="0" t="s">
        <v>3373</v>
      </c>
      <c r="S11" s="0" t="s">
        <v>3381</v>
      </c>
      <c r="T11" s="0" t="s">
        <v>3341</v>
      </c>
      <c r="U11" s="0" t="s">
        <v>3342</v>
      </c>
      <c r="V11" s="0" t="s">
        <v>3343</v>
      </c>
      <c r="W11" s="0" t="s">
        <v>3344</v>
      </c>
      <c r="X11" s="0" t="s">
        <v>3345</v>
      </c>
      <c r="Y11" s="0" t="s">
        <v>3342</v>
      </c>
      <c r="Z11" s="0" t="s">
        <v>3376</v>
      </c>
      <c r="AA11" s="0" t="s">
        <v>3377</v>
      </c>
      <c r="AB11" s="0" t="s">
        <v>3378</v>
      </c>
      <c r="AC11" s="0" t="s">
        <v>19</v>
      </c>
      <c r="AD11" s="0" t="s">
        <v>61</v>
      </c>
      <c r="AE11" s="0" t="s">
        <v>19</v>
      </c>
      <c r="AF11" s="0" t="s">
        <v>22</v>
      </c>
      <c r="AG11" s="0" t="s">
        <v>22</v>
      </c>
      <c r="AH11" s="0" t="s">
        <v>3379</v>
      </c>
      <c r="AI11" s="0" t="s">
        <v>3380</v>
      </c>
      <c r="AJ11" s="0" t="s">
        <v>22</v>
      </c>
      <c r="AK11" s="0" t="s">
        <v>22</v>
      </c>
    </row>
    <row customHeight="1" ht="11.25">
      <c r="A12" s="0" t="s">
        <v>22</v>
      </c>
      <c r="B12" s="0" t="s">
        <v>48</v>
      </c>
      <c r="C12" s="0" t="s">
        <v>50</v>
      </c>
      <c r="D12" s="0" t="s">
        <v>22</v>
      </c>
      <c r="E12" s="0" t="s">
        <v>3382</v>
      </c>
      <c r="F12" s="0" t="s">
        <v>1213</v>
      </c>
      <c r="G12" s="0" t="s">
        <v>170</v>
      </c>
      <c r="H12" s="0" t="s">
        <v>170</v>
      </c>
      <c r="I12" s="0" t="s">
        <v>171</v>
      </c>
      <c r="J12" s="0" t="s">
        <v>3383</v>
      </c>
      <c r="K12" s="0" t="s">
        <v>3384</v>
      </c>
      <c r="L12" s="0" t="s">
        <v>3385</v>
      </c>
      <c r="M12" s="0" t="s">
        <v>101</v>
      </c>
      <c r="N12" s="0" t="s">
        <v>98</v>
      </c>
      <c r="O12" s="0" t="s">
        <v>170</v>
      </c>
      <c r="P12" s="0" t="s">
        <v>170</v>
      </c>
      <c r="Q12" s="0" t="s">
        <v>171</v>
      </c>
      <c r="R12" s="0" t="s">
        <v>3383</v>
      </c>
      <c r="S12" s="0" t="s">
        <v>3384</v>
      </c>
      <c r="T12" s="0" t="s">
        <v>3341</v>
      </c>
      <c r="U12" s="0" t="s">
        <v>3386</v>
      </c>
      <c r="V12" s="0" t="s">
        <v>3387</v>
      </c>
      <c r="W12" s="0" t="s">
        <v>3344</v>
      </c>
      <c r="X12" s="0" t="s">
        <v>3388</v>
      </c>
      <c r="Y12" s="0" t="s">
        <v>3342</v>
      </c>
      <c r="Z12" s="0" t="s">
        <v>109</v>
      </c>
      <c r="AA12" s="0" t="s">
        <v>3389</v>
      </c>
      <c r="AB12" s="0" t="s">
        <v>3390</v>
      </c>
      <c r="AC12" s="0" t="s">
        <v>19</v>
      </c>
      <c r="AD12" s="0" t="s">
        <v>61</v>
      </c>
      <c r="AE12" s="0" t="s">
        <v>19</v>
      </c>
      <c r="AF12" s="0" t="s">
        <v>22</v>
      </c>
      <c r="AG12" s="0" t="s">
        <v>22</v>
      </c>
      <c r="AH12" s="0" t="s">
        <v>3391</v>
      </c>
      <c r="AI12" s="0" t="s">
        <v>145</v>
      </c>
      <c r="AJ12" s="0" t="s">
        <v>22</v>
      </c>
      <c r="AK12" s="0" t="s">
        <v>22</v>
      </c>
    </row>
    <row customHeight="1" ht="11.25">
      <c r="A13" s="0" t="s">
        <v>22</v>
      </c>
      <c r="B13" s="0" t="s">
        <v>48</v>
      </c>
      <c r="C13" s="0" t="s">
        <v>50</v>
      </c>
      <c r="D13" s="0" t="s">
        <v>22</v>
      </c>
      <c r="E13" s="0" t="s">
        <v>1251</v>
      </c>
      <c r="F13" s="0" t="s">
        <v>1213</v>
      </c>
      <c r="G13" s="0" t="s">
        <v>1171</v>
      </c>
      <c r="H13" s="0" t="s">
        <v>1171</v>
      </c>
      <c r="I13" s="0" t="s">
        <v>1172</v>
      </c>
      <c r="J13" s="0" t="s">
        <v>1173</v>
      </c>
      <c r="K13" s="0" t="s">
        <v>1174</v>
      </c>
      <c r="L13" s="0" t="s">
        <v>1252</v>
      </c>
      <c r="M13" s="0" t="s">
        <v>1155</v>
      </c>
      <c r="N13" s="0" t="s">
        <v>128</v>
      </c>
      <c r="O13" s="0" t="s">
        <v>123</v>
      </c>
      <c r="P13" s="0" t="s">
        <v>123</v>
      </c>
      <c r="Q13" s="0" t="s">
        <v>124</v>
      </c>
      <c r="R13" s="0" t="s">
        <v>1153</v>
      </c>
      <c r="S13" s="0" t="s">
        <v>1154</v>
      </c>
      <c r="T13" s="0" t="s">
        <v>3341</v>
      </c>
      <c r="U13" s="0" t="s">
        <v>3342</v>
      </c>
      <c r="V13" s="0" t="s">
        <v>3392</v>
      </c>
      <c r="W13" s="0" t="s">
        <v>3344</v>
      </c>
      <c r="X13" s="0" t="s">
        <v>3345</v>
      </c>
      <c r="Y13" s="0" t="s">
        <v>3342</v>
      </c>
      <c r="Z13" s="0" t="s">
        <v>3393</v>
      </c>
      <c r="AA13" s="0" t="s">
        <v>3394</v>
      </c>
      <c r="AB13" s="0" t="s">
        <v>3395</v>
      </c>
      <c r="AC13" s="0" t="s">
        <v>19</v>
      </c>
      <c r="AD13" s="0" t="s">
        <v>61</v>
      </c>
      <c r="AE13" s="0" t="s">
        <v>19</v>
      </c>
      <c r="AF13" s="0" t="s">
        <v>22</v>
      </c>
      <c r="AG13" s="0" t="s">
        <v>22</v>
      </c>
      <c r="AH13" s="0" t="s">
        <v>3396</v>
      </c>
      <c r="AI13" s="0" t="s">
        <v>3397</v>
      </c>
      <c r="AJ13" s="0" t="s">
        <v>22</v>
      </c>
      <c r="AK13" s="0" t="s">
        <v>22</v>
      </c>
    </row>
    <row customHeight="1" ht="11.25">
      <c r="A14" s="0" t="s">
        <v>22</v>
      </c>
      <c r="B14" s="0" t="s">
        <v>48</v>
      </c>
      <c r="C14" s="0" t="s">
        <v>50</v>
      </c>
      <c r="D14" s="0" t="s">
        <v>22</v>
      </c>
      <c r="E14" s="0" t="s">
        <v>1251</v>
      </c>
      <c r="F14" s="0" t="s">
        <v>1213</v>
      </c>
      <c r="G14" s="0" t="s">
        <v>153</v>
      </c>
      <c r="H14" s="0" t="s">
        <v>153</v>
      </c>
      <c r="I14" s="0" t="s">
        <v>154</v>
      </c>
      <c r="J14" s="0" t="s">
        <v>1173</v>
      </c>
      <c r="K14" s="0" t="s">
        <v>1255</v>
      </c>
      <c r="L14" s="0" t="s">
        <v>1252</v>
      </c>
      <c r="M14" s="0" t="s">
        <v>1155</v>
      </c>
      <c r="N14" s="0" t="s">
        <v>128</v>
      </c>
      <c r="O14" s="0" t="s">
        <v>123</v>
      </c>
      <c r="P14" s="0" t="s">
        <v>123</v>
      </c>
      <c r="Q14" s="0" t="s">
        <v>124</v>
      </c>
      <c r="R14" s="0" t="s">
        <v>1153</v>
      </c>
      <c r="S14" s="0" t="s">
        <v>1154</v>
      </c>
      <c r="T14" s="0" t="s">
        <v>3341</v>
      </c>
      <c r="U14" s="0" t="s">
        <v>3342</v>
      </c>
      <c r="V14" s="0" t="s">
        <v>3392</v>
      </c>
      <c r="W14" s="0" t="s">
        <v>3344</v>
      </c>
      <c r="X14" s="0" t="s">
        <v>3345</v>
      </c>
      <c r="Y14" s="0" t="s">
        <v>3342</v>
      </c>
      <c r="Z14" s="0" t="s">
        <v>3393</v>
      </c>
      <c r="AA14" s="0" t="s">
        <v>3394</v>
      </c>
      <c r="AB14" s="0" t="s">
        <v>3395</v>
      </c>
      <c r="AC14" s="0" t="s">
        <v>19</v>
      </c>
      <c r="AD14" s="0" t="s">
        <v>61</v>
      </c>
      <c r="AE14" s="0" t="s">
        <v>19</v>
      </c>
      <c r="AF14" s="0" t="s">
        <v>22</v>
      </c>
      <c r="AG14" s="0" t="s">
        <v>22</v>
      </c>
      <c r="AH14" s="0" t="s">
        <v>3396</v>
      </c>
      <c r="AI14" s="0" t="s">
        <v>3397</v>
      </c>
      <c r="AJ14" s="0" t="s">
        <v>22</v>
      </c>
      <c r="AK14" s="0" t="s">
        <v>22</v>
      </c>
    </row>
    <row customHeight="1" ht="11.25">
      <c r="A15" s="0" t="s">
        <v>22</v>
      </c>
      <c r="B15" s="0" t="s">
        <v>48</v>
      </c>
      <c r="C15" s="0" t="s">
        <v>50</v>
      </c>
      <c r="D15" s="0" t="s">
        <v>22</v>
      </c>
      <c r="E15" s="0" t="s">
        <v>1251</v>
      </c>
      <c r="F15" s="0" t="s">
        <v>1213</v>
      </c>
      <c r="G15" s="0" t="s">
        <v>153</v>
      </c>
      <c r="H15" s="0" t="s">
        <v>153</v>
      </c>
      <c r="I15" s="0" t="s">
        <v>154</v>
      </c>
      <c r="J15" s="0" t="s">
        <v>1173</v>
      </c>
      <c r="K15" s="0" t="s">
        <v>1255</v>
      </c>
      <c r="L15" s="0" t="s">
        <v>1252</v>
      </c>
      <c r="M15" s="0" t="s">
        <v>1155</v>
      </c>
      <c r="N15" s="0" t="s">
        <v>132</v>
      </c>
      <c r="O15" s="0" t="s">
        <v>123</v>
      </c>
      <c r="P15" s="0" t="s">
        <v>123</v>
      </c>
      <c r="Q15" s="0" t="s">
        <v>124</v>
      </c>
      <c r="R15" s="0" t="s">
        <v>1201</v>
      </c>
      <c r="S15" s="0" t="s">
        <v>1202</v>
      </c>
      <c r="T15" s="0" t="s">
        <v>3341</v>
      </c>
      <c r="U15" s="0" t="s">
        <v>3342</v>
      </c>
      <c r="V15" s="0" t="s">
        <v>3392</v>
      </c>
      <c r="W15" s="0" t="s">
        <v>3344</v>
      </c>
      <c r="X15" s="0" t="s">
        <v>3345</v>
      </c>
      <c r="Y15" s="0" t="s">
        <v>3342</v>
      </c>
      <c r="Z15" s="0" t="s">
        <v>3393</v>
      </c>
      <c r="AA15" s="0" t="s">
        <v>3394</v>
      </c>
      <c r="AB15" s="0" t="s">
        <v>3395</v>
      </c>
      <c r="AC15" s="0" t="s">
        <v>19</v>
      </c>
      <c r="AD15" s="0" t="s">
        <v>61</v>
      </c>
      <c r="AE15" s="0" t="s">
        <v>19</v>
      </c>
      <c r="AF15" s="0" t="s">
        <v>22</v>
      </c>
      <c r="AG15" s="0" t="s">
        <v>22</v>
      </c>
      <c r="AH15" s="0" t="s">
        <v>3396</v>
      </c>
      <c r="AI15" s="0" t="s">
        <v>3397</v>
      </c>
      <c r="AJ15" s="0" t="s">
        <v>22</v>
      </c>
      <c r="AK15" s="0" t="s">
        <v>22</v>
      </c>
    </row>
    <row customHeight="1" ht="11.25">
      <c r="A16" s="0" t="s">
        <v>22</v>
      </c>
      <c r="B16" s="0" t="s">
        <v>48</v>
      </c>
      <c r="C16" s="0" t="s">
        <v>50</v>
      </c>
      <c r="D16" s="0" t="s">
        <v>22</v>
      </c>
      <c r="E16" s="0" t="s">
        <v>1251</v>
      </c>
      <c r="F16" s="0" t="s">
        <v>1213</v>
      </c>
      <c r="G16" s="0" t="s">
        <v>1171</v>
      </c>
      <c r="H16" s="0" t="s">
        <v>1171</v>
      </c>
      <c r="I16" s="0" t="s">
        <v>1172</v>
      </c>
      <c r="J16" s="0" t="s">
        <v>1173</v>
      </c>
      <c r="K16" s="0" t="s">
        <v>1174</v>
      </c>
      <c r="L16" s="0" t="s">
        <v>1252</v>
      </c>
      <c r="M16" s="0" t="s">
        <v>1155</v>
      </c>
      <c r="N16" s="0" t="s">
        <v>132</v>
      </c>
      <c r="O16" s="0" t="s">
        <v>123</v>
      </c>
      <c r="P16" s="0" t="s">
        <v>123</v>
      </c>
      <c r="Q16" s="0" t="s">
        <v>124</v>
      </c>
      <c r="R16" s="0" t="s">
        <v>1201</v>
      </c>
      <c r="S16" s="0" t="s">
        <v>1202</v>
      </c>
      <c r="T16" s="0" t="s">
        <v>3341</v>
      </c>
      <c r="U16" s="0" t="s">
        <v>3342</v>
      </c>
      <c r="V16" s="0" t="s">
        <v>3392</v>
      </c>
      <c r="W16" s="0" t="s">
        <v>3344</v>
      </c>
      <c r="X16" s="0" t="s">
        <v>3345</v>
      </c>
      <c r="Y16" s="0" t="s">
        <v>3342</v>
      </c>
      <c r="Z16" s="0" t="s">
        <v>3393</v>
      </c>
      <c r="AA16" s="0" t="s">
        <v>3394</v>
      </c>
      <c r="AB16" s="0" t="s">
        <v>3395</v>
      </c>
      <c r="AC16" s="0" t="s">
        <v>19</v>
      </c>
      <c r="AD16" s="0" t="s">
        <v>61</v>
      </c>
      <c r="AE16" s="0" t="s">
        <v>19</v>
      </c>
      <c r="AF16" s="0" t="s">
        <v>22</v>
      </c>
      <c r="AG16" s="0" t="s">
        <v>22</v>
      </c>
      <c r="AH16" s="0" t="s">
        <v>3396</v>
      </c>
      <c r="AI16" s="0" t="s">
        <v>3397</v>
      </c>
      <c r="AJ16" s="0" t="s">
        <v>22</v>
      </c>
      <c r="AK16" s="0" t="s">
        <v>22</v>
      </c>
    </row>
    <row customHeight="1" ht="11.25">
      <c r="A17" s="0" t="s">
        <v>22</v>
      </c>
      <c r="B17" s="0" t="s">
        <v>48</v>
      </c>
      <c r="C17" s="0" t="s">
        <v>50</v>
      </c>
      <c r="D17" s="0" t="s">
        <v>22</v>
      </c>
      <c r="E17" s="0" t="s">
        <v>1251</v>
      </c>
      <c r="F17" s="0" t="s">
        <v>1213</v>
      </c>
      <c r="G17" s="0" t="s">
        <v>1171</v>
      </c>
      <c r="H17" s="0" t="s">
        <v>1171</v>
      </c>
      <c r="I17" s="0" t="s">
        <v>1172</v>
      </c>
      <c r="J17" s="0" t="s">
        <v>1173</v>
      </c>
      <c r="K17" s="0" t="s">
        <v>1174</v>
      </c>
      <c r="L17" s="0" t="s">
        <v>1252</v>
      </c>
      <c r="M17" s="0" t="s">
        <v>1155</v>
      </c>
      <c r="N17" s="0" t="s">
        <v>98</v>
      </c>
      <c r="O17" s="0" t="s">
        <v>1171</v>
      </c>
      <c r="P17" s="0" t="s">
        <v>1171</v>
      </c>
      <c r="Q17" s="0" t="s">
        <v>1172</v>
      </c>
      <c r="R17" s="0" t="s">
        <v>1173</v>
      </c>
      <c r="S17" s="0" t="s">
        <v>1174</v>
      </c>
      <c r="T17" s="0" t="s">
        <v>3341</v>
      </c>
      <c r="U17" s="0" t="s">
        <v>3342</v>
      </c>
      <c r="V17" s="0" t="s">
        <v>3392</v>
      </c>
      <c r="W17" s="0" t="s">
        <v>3344</v>
      </c>
      <c r="X17" s="0" t="s">
        <v>3345</v>
      </c>
      <c r="Y17" s="0" t="s">
        <v>3342</v>
      </c>
      <c r="Z17" s="0" t="s">
        <v>3393</v>
      </c>
      <c r="AA17" s="0" t="s">
        <v>3394</v>
      </c>
      <c r="AB17" s="0" t="s">
        <v>3395</v>
      </c>
      <c r="AC17" s="0" t="s">
        <v>19</v>
      </c>
      <c r="AD17" s="0" t="s">
        <v>61</v>
      </c>
      <c r="AE17" s="0" t="s">
        <v>19</v>
      </c>
      <c r="AF17" s="0" t="s">
        <v>22</v>
      </c>
      <c r="AG17" s="0" t="s">
        <v>22</v>
      </c>
      <c r="AH17" s="0" t="s">
        <v>3396</v>
      </c>
      <c r="AI17" s="0" t="s">
        <v>3397</v>
      </c>
      <c r="AJ17" s="0" t="s">
        <v>22</v>
      </c>
      <c r="AK17" s="0" t="s">
        <v>22</v>
      </c>
    </row>
    <row customHeight="1" ht="11.25">
      <c r="A18" s="0" t="s">
        <v>22</v>
      </c>
      <c r="B18" s="0" t="s">
        <v>48</v>
      </c>
      <c r="C18" s="0" t="s">
        <v>50</v>
      </c>
      <c r="D18" s="0" t="s">
        <v>22</v>
      </c>
      <c r="E18" s="0" t="s">
        <v>1251</v>
      </c>
      <c r="F18" s="0" t="s">
        <v>1213</v>
      </c>
      <c r="G18" s="0" t="s">
        <v>1171</v>
      </c>
      <c r="H18" s="0" t="s">
        <v>1171</v>
      </c>
      <c r="I18" s="0" t="s">
        <v>1172</v>
      </c>
      <c r="J18" s="0" t="s">
        <v>1173</v>
      </c>
      <c r="K18" s="0" t="s">
        <v>1174</v>
      </c>
      <c r="L18" s="0" t="s">
        <v>1252</v>
      </c>
      <c r="M18" s="0" t="s">
        <v>1155</v>
      </c>
      <c r="N18" s="0" t="s">
        <v>115</v>
      </c>
      <c r="O18" s="0" t="s">
        <v>1171</v>
      </c>
      <c r="P18" s="0" t="s">
        <v>1171</v>
      </c>
      <c r="Q18" s="0" t="s">
        <v>1172</v>
      </c>
      <c r="R18" s="0" t="s">
        <v>3398</v>
      </c>
      <c r="S18" s="0" t="s">
        <v>3399</v>
      </c>
      <c r="T18" s="0" t="s">
        <v>3341</v>
      </c>
      <c r="U18" s="0" t="s">
        <v>3342</v>
      </c>
      <c r="V18" s="0" t="s">
        <v>3392</v>
      </c>
      <c r="W18" s="0" t="s">
        <v>3344</v>
      </c>
      <c r="X18" s="0" t="s">
        <v>3345</v>
      </c>
      <c r="Y18" s="0" t="s">
        <v>3342</v>
      </c>
      <c r="Z18" s="0" t="s">
        <v>3393</v>
      </c>
      <c r="AA18" s="0" t="s">
        <v>3394</v>
      </c>
      <c r="AB18" s="0" t="s">
        <v>3395</v>
      </c>
      <c r="AC18" s="0" t="s">
        <v>19</v>
      </c>
      <c r="AD18" s="0" t="s">
        <v>61</v>
      </c>
      <c r="AE18" s="0" t="s">
        <v>19</v>
      </c>
      <c r="AF18" s="0" t="s">
        <v>22</v>
      </c>
      <c r="AG18" s="0" t="s">
        <v>22</v>
      </c>
      <c r="AH18" s="0" t="s">
        <v>3396</v>
      </c>
      <c r="AI18" s="0" t="s">
        <v>3397</v>
      </c>
      <c r="AJ18" s="0" t="s">
        <v>22</v>
      </c>
      <c r="AK18" s="0" t="s">
        <v>22</v>
      </c>
    </row>
    <row customHeight="1" ht="11.25">
      <c r="A19" s="0" t="s">
        <v>22</v>
      </c>
      <c r="B19" s="0" t="s">
        <v>48</v>
      </c>
      <c r="C19" s="0" t="s">
        <v>50</v>
      </c>
      <c r="D19" s="0" t="s">
        <v>22</v>
      </c>
      <c r="E19" s="0" t="s">
        <v>1251</v>
      </c>
      <c r="F19" s="0" t="s">
        <v>1213</v>
      </c>
      <c r="G19" s="0" t="s">
        <v>1171</v>
      </c>
      <c r="H19" s="0" t="s">
        <v>1171</v>
      </c>
      <c r="I19" s="0" t="s">
        <v>1172</v>
      </c>
      <c r="J19" s="0" t="s">
        <v>1173</v>
      </c>
      <c r="K19" s="0" t="s">
        <v>1174</v>
      </c>
      <c r="L19" s="0" t="s">
        <v>1252</v>
      </c>
      <c r="M19" s="0" t="s">
        <v>1155</v>
      </c>
      <c r="N19" s="0" t="s">
        <v>90</v>
      </c>
      <c r="O19" s="0" t="s">
        <v>1171</v>
      </c>
      <c r="P19" s="0" t="s">
        <v>1171</v>
      </c>
      <c r="Q19" s="0" t="s">
        <v>1172</v>
      </c>
      <c r="R19" s="0" t="s">
        <v>3400</v>
      </c>
      <c r="S19" s="0" t="s">
        <v>3401</v>
      </c>
      <c r="T19" s="0" t="s">
        <v>3341</v>
      </c>
      <c r="U19" s="0" t="s">
        <v>3342</v>
      </c>
      <c r="V19" s="0" t="s">
        <v>3392</v>
      </c>
      <c r="W19" s="0" t="s">
        <v>3344</v>
      </c>
      <c r="X19" s="0" t="s">
        <v>3345</v>
      </c>
      <c r="Y19" s="0" t="s">
        <v>3342</v>
      </c>
      <c r="Z19" s="0" t="s">
        <v>3393</v>
      </c>
      <c r="AA19" s="0" t="s">
        <v>3394</v>
      </c>
      <c r="AB19" s="0" t="s">
        <v>3395</v>
      </c>
      <c r="AC19" s="0" t="s">
        <v>19</v>
      </c>
      <c r="AD19" s="0" t="s">
        <v>61</v>
      </c>
      <c r="AE19" s="0" t="s">
        <v>19</v>
      </c>
      <c r="AF19" s="0" t="s">
        <v>22</v>
      </c>
      <c r="AG19" s="0" t="s">
        <v>22</v>
      </c>
      <c r="AH19" s="0" t="s">
        <v>3396</v>
      </c>
      <c r="AI19" s="0" t="s">
        <v>3397</v>
      </c>
      <c r="AJ19" s="0" t="s">
        <v>22</v>
      </c>
      <c r="AK19" s="0" t="s">
        <v>22</v>
      </c>
    </row>
    <row customHeight="1" ht="11.25">
      <c r="A20" s="0" t="s">
        <v>22</v>
      </c>
      <c r="B20" s="0" t="s">
        <v>48</v>
      </c>
      <c r="C20" s="0" t="s">
        <v>50</v>
      </c>
      <c r="D20" s="0" t="s">
        <v>22</v>
      </c>
      <c r="E20" s="0" t="s">
        <v>1251</v>
      </c>
      <c r="F20" s="0" t="s">
        <v>1213</v>
      </c>
      <c r="G20" s="0" t="s">
        <v>1171</v>
      </c>
      <c r="H20" s="0" t="s">
        <v>1171</v>
      </c>
      <c r="I20" s="0" t="s">
        <v>1172</v>
      </c>
      <c r="J20" s="0" t="s">
        <v>1173</v>
      </c>
      <c r="K20" s="0" t="s">
        <v>1174</v>
      </c>
      <c r="L20" s="0" t="s">
        <v>1252</v>
      </c>
      <c r="M20" s="0" t="s">
        <v>1155</v>
      </c>
      <c r="N20" s="0" t="s">
        <v>109</v>
      </c>
      <c r="O20" s="0" t="s">
        <v>1171</v>
      </c>
      <c r="P20" s="0" t="s">
        <v>1171</v>
      </c>
      <c r="Q20" s="0" t="s">
        <v>1172</v>
      </c>
      <c r="R20" s="0" t="s">
        <v>3402</v>
      </c>
      <c r="S20" s="0" t="s">
        <v>3403</v>
      </c>
      <c r="T20" s="0" t="s">
        <v>3341</v>
      </c>
      <c r="U20" s="0" t="s">
        <v>3342</v>
      </c>
      <c r="V20" s="0" t="s">
        <v>3392</v>
      </c>
      <c r="W20" s="0" t="s">
        <v>3344</v>
      </c>
      <c r="X20" s="0" t="s">
        <v>3345</v>
      </c>
      <c r="Y20" s="0" t="s">
        <v>3342</v>
      </c>
      <c r="Z20" s="0" t="s">
        <v>3393</v>
      </c>
      <c r="AA20" s="0" t="s">
        <v>3394</v>
      </c>
      <c r="AB20" s="0" t="s">
        <v>3395</v>
      </c>
      <c r="AC20" s="0" t="s">
        <v>19</v>
      </c>
      <c r="AD20" s="0" t="s">
        <v>61</v>
      </c>
      <c r="AE20" s="0" t="s">
        <v>19</v>
      </c>
      <c r="AF20" s="0" t="s">
        <v>22</v>
      </c>
      <c r="AG20" s="0" t="s">
        <v>22</v>
      </c>
      <c r="AH20" s="0" t="s">
        <v>3396</v>
      </c>
      <c r="AI20" s="0" t="s">
        <v>3397</v>
      </c>
      <c r="AJ20" s="0" t="s">
        <v>22</v>
      </c>
      <c r="AK20" s="0" t="s">
        <v>22</v>
      </c>
    </row>
    <row customHeight="1" ht="11.25">
      <c r="A21" s="0" t="s">
        <v>22</v>
      </c>
      <c r="B21" s="0" t="s">
        <v>48</v>
      </c>
      <c r="C21" s="0" t="s">
        <v>50</v>
      </c>
      <c r="D21" s="0" t="s">
        <v>22</v>
      </c>
      <c r="E21" s="0" t="s">
        <v>1251</v>
      </c>
      <c r="F21" s="0" t="s">
        <v>1213</v>
      </c>
      <c r="G21" s="0" t="s">
        <v>1171</v>
      </c>
      <c r="H21" s="0" t="s">
        <v>1171</v>
      </c>
      <c r="I21" s="0" t="s">
        <v>1172</v>
      </c>
      <c r="J21" s="0" t="s">
        <v>1173</v>
      </c>
      <c r="K21" s="0" t="s">
        <v>1174</v>
      </c>
      <c r="L21" s="0" t="s">
        <v>1252</v>
      </c>
      <c r="M21" s="0" t="s">
        <v>1155</v>
      </c>
      <c r="N21" s="0" t="s">
        <v>92</v>
      </c>
      <c r="O21" s="0" t="s">
        <v>1171</v>
      </c>
      <c r="P21" s="0" t="s">
        <v>1171</v>
      </c>
      <c r="Q21" s="0" t="s">
        <v>1172</v>
      </c>
      <c r="R21" s="0" t="s">
        <v>3404</v>
      </c>
      <c r="S21" s="0" t="s">
        <v>3405</v>
      </c>
      <c r="T21" s="0" t="s">
        <v>3341</v>
      </c>
      <c r="U21" s="0" t="s">
        <v>3342</v>
      </c>
      <c r="V21" s="0" t="s">
        <v>3392</v>
      </c>
      <c r="W21" s="0" t="s">
        <v>3344</v>
      </c>
      <c r="X21" s="0" t="s">
        <v>3345</v>
      </c>
      <c r="Y21" s="0" t="s">
        <v>3342</v>
      </c>
      <c r="Z21" s="0" t="s">
        <v>3393</v>
      </c>
      <c r="AA21" s="0" t="s">
        <v>3394</v>
      </c>
      <c r="AB21" s="0" t="s">
        <v>3395</v>
      </c>
      <c r="AC21" s="0" t="s">
        <v>19</v>
      </c>
      <c r="AD21" s="0" t="s">
        <v>61</v>
      </c>
      <c r="AE21" s="0" t="s">
        <v>19</v>
      </c>
      <c r="AF21" s="0" t="s">
        <v>22</v>
      </c>
      <c r="AG21" s="0" t="s">
        <v>22</v>
      </c>
      <c r="AH21" s="0" t="s">
        <v>3396</v>
      </c>
      <c r="AI21" s="0" t="s">
        <v>3397</v>
      </c>
      <c r="AJ21" s="0" t="s">
        <v>22</v>
      </c>
      <c r="AK21" s="0" t="s">
        <v>22</v>
      </c>
    </row>
    <row customHeight="1" ht="11.25">
      <c r="A22" s="0" t="s">
        <v>22</v>
      </c>
      <c r="B22" s="0" t="s">
        <v>48</v>
      </c>
      <c r="C22" s="0" t="s">
        <v>50</v>
      </c>
      <c r="D22" s="0" t="s">
        <v>22</v>
      </c>
      <c r="E22" s="0" t="s">
        <v>1251</v>
      </c>
      <c r="F22" s="0" t="s">
        <v>1213</v>
      </c>
      <c r="G22" s="0" t="s">
        <v>1171</v>
      </c>
      <c r="H22" s="0" t="s">
        <v>1171</v>
      </c>
      <c r="I22" s="0" t="s">
        <v>1172</v>
      </c>
      <c r="J22" s="0" t="s">
        <v>1173</v>
      </c>
      <c r="K22" s="0" t="s">
        <v>1174</v>
      </c>
      <c r="L22" s="0" t="s">
        <v>1252</v>
      </c>
      <c r="M22" s="0" t="s">
        <v>1155</v>
      </c>
      <c r="N22" s="0" t="s">
        <v>89</v>
      </c>
      <c r="O22" s="0" t="s">
        <v>1171</v>
      </c>
      <c r="P22" s="0" t="s">
        <v>1171</v>
      </c>
      <c r="Q22" s="0" t="s">
        <v>1172</v>
      </c>
      <c r="R22" s="0" t="s">
        <v>3406</v>
      </c>
      <c r="S22" s="0" t="s">
        <v>3407</v>
      </c>
      <c r="T22" s="0" t="s">
        <v>3341</v>
      </c>
      <c r="U22" s="0" t="s">
        <v>3342</v>
      </c>
      <c r="V22" s="0" t="s">
        <v>3392</v>
      </c>
      <c r="W22" s="0" t="s">
        <v>3344</v>
      </c>
      <c r="X22" s="0" t="s">
        <v>3345</v>
      </c>
      <c r="Y22" s="0" t="s">
        <v>3342</v>
      </c>
      <c r="Z22" s="0" t="s">
        <v>3393</v>
      </c>
      <c r="AA22" s="0" t="s">
        <v>3394</v>
      </c>
      <c r="AB22" s="0" t="s">
        <v>3395</v>
      </c>
      <c r="AC22" s="0" t="s">
        <v>19</v>
      </c>
      <c r="AD22" s="0" t="s">
        <v>61</v>
      </c>
      <c r="AE22" s="0" t="s">
        <v>19</v>
      </c>
      <c r="AF22" s="0" t="s">
        <v>22</v>
      </c>
      <c r="AG22" s="0" t="s">
        <v>22</v>
      </c>
      <c r="AH22" s="0" t="s">
        <v>3396</v>
      </c>
      <c r="AI22" s="0" t="s">
        <v>3397</v>
      </c>
      <c r="AJ22" s="0" t="s">
        <v>22</v>
      </c>
      <c r="AK22" s="0" t="s">
        <v>22</v>
      </c>
    </row>
    <row customHeight="1" ht="11.25">
      <c r="A23" s="0" t="s">
        <v>22</v>
      </c>
      <c r="B23" s="0" t="s">
        <v>48</v>
      </c>
      <c r="C23" s="0" t="s">
        <v>50</v>
      </c>
      <c r="D23" s="0" t="s">
        <v>22</v>
      </c>
      <c r="E23" s="0" t="s">
        <v>1251</v>
      </c>
      <c r="F23" s="0" t="s">
        <v>1213</v>
      </c>
      <c r="G23" s="0" t="s">
        <v>1171</v>
      </c>
      <c r="H23" s="0" t="s">
        <v>1171</v>
      </c>
      <c r="I23" s="0" t="s">
        <v>1172</v>
      </c>
      <c r="J23" s="0" t="s">
        <v>1173</v>
      </c>
      <c r="K23" s="0" t="s">
        <v>1174</v>
      </c>
      <c r="L23" s="0" t="s">
        <v>1252</v>
      </c>
      <c r="M23" s="0" t="s">
        <v>1155</v>
      </c>
      <c r="N23" s="0" t="s">
        <v>112</v>
      </c>
      <c r="O23" s="0" t="s">
        <v>1171</v>
      </c>
      <c r="P23" s="0" t="s">
        <v>1171</v>
      </c>
      <c r="Q23" s="0" t="s">
        <v>1172</v>
      </c>
      <c r="R23" s="0" t="s">
        <v>3408</v>
      </c>
      <c r="S23" s="0" t="s">
        <v>3409</v>
      </c>
      <c r="T23" s="0" t="s">
        <v>3341</v>
      </c>
      <c r="U23" s="0" t="s">
        <v>3342</v>
      </c>
      <c r="V23" s="0" t="s">
        <v>3392</v>
      </c>
      <c r="W23" s="0" t="s">
        <v>3344</v>
      </c>
      <c r="X23" s="0" t="s">
        <v>3345</v>
      </c>
      <c r="Y23" s="0" t="s">
        <v>3342</v>
      </c>
      <c r="Z23" s="0" t="s">
        <v>3393</v>
      </c>
      <c r="AA23" s="0" t="s">
        <v>3394</v>
      </c>
      <c r="AB23" s="0" t="s">
        <v>3395</v>
      </c>
      <c r="AC23" s="0" t="s">
        <v>19</v>
      </c>
      <c r="AD23" s="0" t="s">
        <v>61</v>
      </c>
      <c r="AE23" s="0" t="s">
        <v>19</v>
      </c>
      <c r="AF23" s="0" t="s">
        <v>22</v>
      </c>
      <c r="AG23" s="0" t="s">
        <v>22</v>
      </c>
      <c r="AH23" s="0" t="s">
        <v>3396</v>
      </c>
      <c r="AI23" s="0" t="s">
        <v>3397</v>
      </c>
      <c r="AJ23" s="0" t="s">
        <v>22</v>
      </c>
      <c r="AK23" s="0" t="s">
        <v>22</v>
      </c>
    </row>
    <row customHeight="1" ht="11.25">
      <c r="A24" s="0" t="s">
        <v>22</v>
      </c>
      <c r="B24" s="0" t="s">
        <v>48</v>
      </c>
      <c r="C24" s="0" t="s">
        <v>50</v>
      </c>
      <c r="D24" s="0" t="s">
        <v>22</v>
      </c>
      <c r="E24" s="0" t="s">
        <v>1251</v>
      </c>
      <c r="F24" s="0" t="s">
        <v>1213</v>
      </c>
      <c r="G24" s="0" t="s">
        <v>1171</v>
      </c>
      <c r="H24" s="0" t="s">
        <v>1171</v>
      </c>
      <c r="I24" s="0" t="s">
        <v>1172</v>
      </c>
      <c r="J24" s="0" t="s">
        <v>1173</v>
      </c>
      <c r="K24" s="0" t="s">
        <v>1174</v>
      </c>
      <c r="L24" s="0" t="s">
        <v>1252</v>
      </c>
      <c r="M24" s="0" t="s">
        <v>1155</v>
      </c>
      <c r="N24" s="0" t="s">
        <v>118</v>
      </c>
      <c r="O24" s="0" t="s">
        <v>1171</v>
      </c>
      <c r="P24" s="0" t="s">
        <v>1171</v>
      </c>
      <c r="Q24" s="0" t="s">
        <v>1172</v>
      </c>
      <c r="R24" s="0" t="s">
        <v>3410</v>
      </c>
      <c r="S24" s="0" t="s">
        <v>3411</v>
      </c>
      <c r="T24" s="0" t="s">
        <v>3341</v>
      </c>
      <c r="U24" s="0" t="s">
        <v>3342</v>
      </c>
      <c r="V24" s="0" t="s">
        <v>3392</v>
      </c>
      <c r="W24" s="0" t="s">
        <v>3344</v>
      </c>
      <c r="X24" s="0" t="s">
        <v>3345</v>
      </c>
      <c r="Y24" s="0" t="s">
        <v>3342</v>
      </c>
      <c r="Z24" s="0" t="s">
        <v>3393</v>
      </c>
      <c r="AA24" s="0" t="s">
        <v>3394</v>
      </c>
      <c r="AB24" s="0" t="s">
        <v>3395</v>
      </c>
      <c r="AC24" s="0" t="s">
        <v>19</v>
      </c>
      <c r="AD24" s="0" t="s">
        <v>61</v>
      </c>
      <c r="AE24" s="0" t="s">
        <v>19</v>
      </c>
      <c r="AF24" s="0" t="s">
        <v>22</v>
      </c>
      <c r="AG24" s="0" t="s">
        <v>22</v>
      </c>
      <c r="AH24" s="0" t="s">
        <v>3396</v>
      </c>
      <c r="AI24" s="0" t="s">
        <v>3397</v>
      </c>
      <c r="AJ24" s="0" t="s">
        <v>22</v>
      </c>
      <c r="AK24" s="0" t="s">
        <v>22</v>
      </c>
    </row>
    <row customHeight="1" ht="11.25">
      <c r="A25" s="0" t="s">
        <v>22</v>
      </c>
      <c r="B25" s="0" t="s">
        <v>48</v>
      </c>
      <c r="C25" s="0" t="s">
        <v>50</v>
      </c>
      <c r="D25" s="0" t="s">
        <v>22</v>
      </c>
      <c r="E25" s="0" t="s">
        <v>1251</v>
      </c>
      <c r="F25" s="0" t="s">
        <v>1213</v>
      </c>
      <c r="G25" s="0" t="s">
        <v>1171</v>
      </c>
      <c r="H25" s="0" t="s">
        <v>1171</v>
      </c>
      <c r="I25" s="0" t="s">
        <v>1172</v>
      </c>
      <c r="J25" s="0" t="s">
        <v>1173</v>
      </c>
      <c r="K25" s="0" t="s">
        <v>1174</v>
      </c>
      <c r="L25" s="0" t="s">
        <v>1252</v>
      </c>
      <c r="M25" s="0" t="s">
        <v>1155</v>
      </c>
      <c r="N25" s="0" t="s">
        <v>101</v>
      </c>
      <c r="O25" s="0" t="s">
        <v>1171</v>
      </c>
      <c r="P25" s="0" t="s">
        <v>1171</v>
      </c>
      <c r="Q25" s="0" t="s">
        <v>1172</v>
      </c>
      <c r="R25" s="0" t="s">
        <v>3412</v>
      </c>
      <c r="S25" s="0" t="s">
        <v>3413</v>
      </c>
      <c r="T25" s="0" t="s">
        <v>3341</v>
      </c>
      <c r="U25" s="0" t="s">
        <v>3342</v>
      </c>
      <c r="V25" s="0" t="s">
        <v>3392</v>
      </c>
      <c r="W25" s="0" t="s">
        <v>3344</v>
      </c>
      <c r="X25" s="0" t="s">
        <v>3345</v>
      </c>
      <c r="Y25" s="0" t="s">
        <v>3342</v>
      </c>
      <c r="Z25" s="0" t="s">
        <v>3393</v>
      </c>
      <c r="AA25" s="0" t="s">
        <v>3394</v>
      </c>
      <c r="AB25" s="0" t="s">
        <v>3395</v>
      </c>
      <c r="AC25" s="0" t="s">
        <v>19</v>
      </c>
      <c r="AD25" s="0" t="s">
        <v>61</v>
      </c>
      <c r="AE25" s="0" t="s">
        <v>19</v>
      </c>
      <c r="AF25" s="0" t="s">
        <v>22</v>
      </c>
      <c r="AG25" s="0" t="s">
        <v>22</v>
      </c>
      <c r="AH25" s="0" t="s">
        <v>3396</v>
      </c>
      <c r="AI25" s="0" t="s">
        <v>3397</v>
      </c>
      <c r="AJ25" s="0" t="s">
        <v>22</v>
      </c>
      <c r="AK25" s="0" t="s">
        <v>22</v>
      </c>
    </row>
    <row customHeight="1" ht="11.25">
      <c r="A26" s="0" t="s">
        <v>22</v>
      </c>
      <c r="B26" s="0" t="s">
        <v>48</v>
      </c>
      <c r="C26" s="0" t="s">
        <v>50</v>
      </c>
      <c r="D26" s="0" t="s">
        <v>22</v>
      </c>
      <c r="E26" s="0" t="s">
        <v>1251</v>
      </c>
      <c r="F26" s="0" t="s">
        <v>1213</v>
      </c>
      <c r="G26" s="0" t="s">
        <v>1171</v>
      </c>
      <c r="H26" s="0" t="s">
        <v>1171</v>
      </c>
      <c r="I26" s="0" t="s">
        <v>1172</v>
      </c>
      <c r="J26" s="0" t="s">
        <v>1173</v>
      </c>
      <c r="K26" s="0" t="s">
        <v>1174</v>
      </c>
      <c r="L26" s="0" t="s">
        <v>1252</v>
      </c>
      <c r="M26" s="0" t="s">
        <v>1155</v>
      </c>
      <c r="N26" s="0" t="s">
        <v>91</v>
      </c>
      <c r="O26" s="0" t="s">
        <v>1171</v>
      </c>
      <c r="P26" s="0" t="s">
        <v>1171</v>
      </c>
      <c r="Q26" s="0" t="s">
        <v>1172</v>
      </c>
      <c r="R26" s="0" t="s">
        <v>3414</v>
      </c>
      <c r="S26" s="0" t="s">
        <v>3415</v>
      </c>
      <c r="T26" s="0" t="s">
        <v>3341</v>
      </c>
      <c r="U26" s="0" t="s">
        <v>3342</v>
      </c>
      <c r="V26" s="0" t="s">
        <v>3392</v>
      </c>
      <c r="W26" s="0" t="s">
        <v>3344</v>
      </c>
      <c r="X26" s="0" t="s">
        <v>3345</v>
      </c>
      <c r="Y26" s="0" t="s">
        <v>3342</v>
      </c>
      <c r="Z26" s="0" t="s">
        <v>3393</v>
      </c>
      <c r="AA26" s="0" t="s">
        <v>3394</v>
      </c>
      <c r="AB26" s="0" t="s">
        <v>3395</v>
      </c>
      <c r="AC26" s="0" t="s">
        <v>19</v>
      </c>
      <c r="AD26" s="0" t="s">
        <v>61</v>
      </c>
      <c r="AE26" s="0" t="s">
        <v>19</v>
      </c>
      <c r="AF26" s="0" t="s">
        <v>22</v>
      </c>
      <c r="AG26" s="0" t="s">
        <v>22</v>
      </c>
      <c r="AH26" s="0" t="s">
        <v>3396</v>
      </c>
      <c r="AI26" s="0" t="s">
        <v>3397</v>
      </c>
      <c r="AJ26" s="0" t="s">
        <v>22</v>
      </c>
      <c r="AK26" s="0" t="s">
        <v>22</v>
      </c>
    </row>
    <row customHeight="1" ht="11.25">
      <c r="A27" s="0" t="s">
        <v>22</v>
      </c>
      <c r="B27" s="0" t="s">
        <v>48</v>
      </c>
      <c r="C27" s="0" t="s">
        <v>50</v>
      </c>
      <c r="D27" s="0" t="s">
        <v>22</v>
      </c>
      <c r="E27" s="0" t="s">
        <v>1251</v>
      </c>
      <c r="F27" s="0" t="s">
        <v>1213</v>
      </c>
      <c r="G27" s="0" t="s">
        <v>153</v>
      </c>
      <c r="H27" s="0" t="s">
        <v>153</v>
      </c>
      <c r="I27" s="0" t="s">
        <v>154</v>
      </c>
      <c r="J27" s="0" t="s">
        <v>1173</v>
      </c>
      <c r="K27" s="0" t="s">
        <v>1255</v>
      </c>
      <c r="L27" s="0" t="s">
        <v>1252</v>
      </c>
      <c r="M27" s="0" t="s">
        <v>1155</v>
      </c>
      <c r="N27" s="0" t="s">
        <v>98</v>
      </c>
      <c r="O27" s="0" t="s">
        <v>153</v>
      </c>
      <c r="P27" s="0" t="s">
        <v>153</v>
      </c>
      <c r="Q27" s="0" t="s">
        <v>154</v>
      </c>
      <c r="R27" s="0" t="s">
        <v>1173</v>
      </c>
      <c r="S27" s="0" t="s">
        <v>1255</v>
      </c>
      <c r="T27" s="0" t="s">
        <v>3341</v>
      </c>
      <c r="U27" s="0" t="s">
        <v>3342</v>
      </c>
      <c r="V27" s="0" t="s">
        <v>3392</v>
      </c>
      <c r="W27" s="0" t="s">
        <v>3344</v>
      </c>
      <c r="X27" s="0" t="s">
        <v>3345</v>
      </c>
      <c r="Y27" s="0" t="s">
        <v>3342</v>
      </c>
      <c r="Z27" s="0" t="s">
        <v>3393</v>
      </c>
      <c r="AA27" s="0" t="s">
        <v>3394</v>
      </c>
      <c r="AB27" s="0" t="s">
        <v>3395</v>
      </c>
      <c r="AC27" s="0" t="s">
        <v>19</v>
      </c>
      <c r="AD27" s="0" t="s">
        <v>61</v>
      </c>
      <c r="AE27" s="0" t="s">
        <v>19</v>
      </c>
      <c r="AF27" s="0" t="s">
        <v>22</v>
      </c>
      <c r="AG27" s="0" t="s">
        <v>22</v>
      </c>
      <c r="AH27" s="0" t="s">
        <v>3396</v>
      </c>
      <c r="AI27" s="0" t="s">
        <v>3397</v>
      </c>
      <c r="AJ27" s="0" t="s">
        <v>22</v>
      </c>
      <c r="AK27" s="0" t="s">
        <v>22</v>
      </c>
    </row>
    <row customHeight="1" ht="11.25">
      <c r="A28" s="0" t="s">
        <v>22</v>
      </c>
      <c r="B28" s="0" t="s">
        <v>48</v>
      </c>
      <c r="C28" s="0" t="s">
        <v>50</v>
      </c>
      <c r="D28" s="0" t="s">
        <v>22</v>
      </c>
      <c r="E28" s="0" t="s">
        <v>1251</v>
      </c>
      <c r="F28" s="0" t="s">
        <v>1213</v>
      </c>
      <c r="G28" s="0" t="s">
        <v>153</v>
      </c>
      <c r="H28" s="0" t="s">
        <v>153</v>
      </c>
      <c r="I28" s="0" t="s">
        <v>154</v>
      </c>
      <c r="J28" s="0" t="s">
        <v>1173</v>
      </c>
      <c r="K28" s="0" t="s">
        <v>1255</v>
      </c>
      <c r="L28" s="0" t="s">
        <v>1252</v>
      </c>
      <c r="M28" s="0" t="s">
        <v>1155</v>
      </c>
      <c r="N28" s="0" t="s">
        <v>115</v>
      </c>
      <c r="O28" s="0" t="s">
        <v>153</v>
      </c>
      <c r="P28" s="0" t="s">
        <v>153</v>
      </c>
      <c r="Q28" s="0" t="s">
        <v>154</v>
      </c>
      <c r="R28" s="0" t="s">
        <v>3398</v>
      </c>
      <c r="S28" s="0" t="s">
        <v>3416</v>
      </c>
      <c r="T28" s="0" t="s">
        <v>3341</v>
      </c>
      <c r="U28" s="0" t="s">
        <v>3342</v>
      </c>
      <c r="V28" s="0" t="s">
        <v>3392</v>
      </c>
      <c r="W28" s="0" t="s">
        <v>3344</v>
      </c>
      <c r="X28" s="0" t="s">
        <v>3345</v>
      </c>
      <c r="Y28" s="0" t="s">
        <v>3342</v>
      </c>
      <c r="Z28" s="0" t="s">
        <v>3393</v>
      </c>
      <c r="AA28" s="0" t="s">
        <v>3394</v>
      </c>
      <c r="AB28" s="0" t="s">
        <v>3395</v>
      </c>
      <c r="AC28" s="0" t="s">
        <v>19</v>
      </c>
      <c r="AD28" s="0" t="s">
        <v>61</v>
      </c>
      <c r="AE28" s="0" t="s">
        <v>19</v>
      </c>
      <c r="AF28" s="0" t="s">
        <v>22</v>
      </c>
      <c r="AG28" s="0" t="s">
        <v>22</v>
      </c>
      <c r="AH28" s="0" t="s">
        <v>3396</v>
      </c>
      <c r="AI28" s="0" t="s">
        <v>3397</v>
      </c>
      <c r="AJ28" s="0" t="s">
        <v>22</v>
      </c>
      <c r="AK28" s="0" t="s">
        <v>22</v>
      </c>
    </row>
    <row customHeight="1" ht="11.25">
      <c r="A29" s="0" t="s">
        <v>22</v>
      </c>
      <c r="B29" s="0" t="s">
        <v>48</v>
      </c>
      <c r="C29" s="0" t="s">
        <v>50</v>
      </c>
      <c r="D29" s="0" t="s">
        <v>22</v>
      </c>
      <c r="E29" s="0" t="s">
        <v>1251</v>
      </c>
      <c r="F29" s="0" t="s">
        <v>1213</v>
      </c>
      <c r="G29" s="0" t="s">
        <v>153</v>
      </c>
      <c r="H29" s="0" t="s">
        <v>153</v>
      </c>
      <c r="I29" s="0" t="s">
        <v>154</v>
      </c>
      <c r="J29" s="0" t="s">
        <v>1173</v>
      </c>
      <c r="K29" s="0" t="s">
        <v>1255</v>
      </c>
      <c r="L29" s="0" t="s">
        <v>1252</v>
      </c>
      <c r="M29" s="0" t="s">
        <v>1155</v>
      </c>
      <c r="N29" s="0" t="s">
        <v>90</v>
      </c>
      <c r="O29" s="0" t="s">
        <v>153</v>
      </c>
      <c r="P29" s="0" t="s">
        <v>153</v>
      </c>
      <c r="Q29" s="0" t="s">
        <v>154</v>
      </c>
      <c r="R29" s="0" t="s">
        <v>3400</v>
      </c>
      <c r="S29" s="0" t="s">
        <v>3417</v>
      </c>
      <c r="T29" s="0" t="s">
        <v>3341</v>
      </c>
      <c r="U29" s="0" t="s">
        <v>3342</v>
      </c>
      <c r="V29" s="0" t="s">
        <v>3392</v>
      </c>
      <c r="W29" s="0" t="s">
        <v>3344</v>
      </c>
      <c r="X29" s="0" t="s">
        <v>3345</v>
      </c>
      <c r="Y29" s="0" t="s">
        <v>3342</v>
      </c>
      <c r="Z29" s="0" t="s">
        <v>3393</v>
      </c>
      <c r="AA29" s="0" t="s">
        <v>3394</v>
      </c>
      <c r="AB29" s="0" t="s">
        <v>3395</v>
      </c>
      <c r="AC29" s="0" t="s">
        <v>19</v>
      </c>
      <c r="AD29" s="0" t="s">
        <v>61</v>
      </c>
      <c r="AE29" s="0" t="s">
        <v>19</v>
      </c>
      <c r="AF29" s="0" t="s">
        <v>22</v>
      </c>
      <c r="AG29" s="0" t="s">
        <v>22</v>
      </c>
      <c r="AH29" s="0" t="s">
        <v>3396</v>
      </c>
      <c r="AI29" s="0" t="s">
        <v>3397</v>
      </c>
      <c r="AJ29" s="0" t="s">
        <v>22</v>
      </c>
      <c r="AK29" s="0" t="s">
        <v>22</v>
      </c>
    </row>
    <row customHeight="1" ht="11.25">
      <c r="A30" s="0" t="s">
        <v>22</v>
      </c>
      <c r="B30" s="0" t="s">
        <v>48</v>
      </c>
      <c r="C30" s="0" t="s">
        <v>50</v>
      </c>
      <c r="D30" s="0" t="s">
        <v>22</v>
      </c>
      <c r="E30" s="0" t="s">
        <v>1251</v>
      </c>
      <c r="F30" s="0" t="s">
        <v>1213</v>
      </c>
      <c r="G30" s="0" t="s">
        <v>153</v>
      </c>
      <c r="H30" s="0" t="s">
        <v>153</v>
      </c>
      <c r="I30" s="0" t="s">
        <v>154</v>
      </c>
      <c r="J30" s="0" t="s">
        <v>1173</v>
      </c>
      <c r="K30" s="0" t="s">
        <v>1255</v>
      </c>
      <c r="L30" s="0" t="s">
        <v>1252</v>
      </c>
      <c r="M30" s="0" t="s">
        <v>1155</v>
      </c>
      <c r="N30" s="0" t="s">
        <v>109</v>
      </c>
      <c r="O30" s="0" t="s">
        <v>153</v>
      </c>
      <c r="P30" s="0" t="s">
        <v>153</v>
      </c>
      <c r="Q30" s="0" t="s">
        <v>154</v>
      </c>
      <c r="R30" s="0" t="s">
        <v>3402</v>
      </c>
      <c r="S30" s="0" t="s">
        <v>3418</v>
      </c>
      <c r="T30" s="0" t="s">
        <v>3341</v>
      </c>
      <c r="U30" s="0" t="s">
        <v>3342</v>
      </c>
      <c r="V30" s="0" t="s">
        <v>3392</v>
      </c>
      <c r="W30" s="0" t="s">
        <v>3344</v>
      </c>
      <c r="X30" s="0" t="s">
        <v>3345</v>
      </c>
      <c r="Y30" s="0" t="s">
        <v>3342</v>
      </c>
      <c r="Z30" s="0" t="s">
        <v>3393</v>
      </c>
      <c r="AA30" s="0" t="s">
        <v>3394</v>
      </c>
      <c r="AB30" s="0" t="s">
        <v>3395</v>
      </c>
      <c r="AC30" s="0" t="s">
        <v>19</v>
      </c>
      <c r="AD30" s="0" t="s">
        <v>61</v>
      </c>
      <c r="AE30" s="0" t="s">
        <v>19</v>
      </c>
      <c r="AF30" s="0" t="s">
        <v>22</v>
      </c>
      <c r="AG30" s="0" t="s">
        <v>22</v>
      </c>
      <c r="AH30" s="0" t="s">
        <v>3396</v>
      </c>
      <c r="AI30" s="0" t="s">
        <v>3397</v>
      </c>
      <c r="AJ30" s="0" t="s">
        <v>22</v>
      </c>
      <c r="AK30" s="0" t="s">
        <v>22</v>
      </c>
    </row>
    <row customHeight="1" ht="11.25">
      <c r="A31" s="0" t="s">
        <v>22</v>
      </c>
      <c r="B31" s="0" t="s">
        <v>48</v>
      </c>
      <c r="C31" s="0" t="s">
        <v>50</v>
      </c>
      <c r="D31" s="0" t="s">
        <v>22</v>
      </c>
      <c r="E31" s="0" t="s">
        <v>1251</v>
      </c>
      <c r="F31" s="0" t="s">
        <v>1213</v>
      </c>
      <c r="G31" s="0" t="s">
        <v>153</v>
      </c>
      <c r="H31" s="0" t="s">
        <v>153</v>
      </c>
      <c r="I31" s="0" t="s">
        <v>154</v>
      </c>
      <c r="J31" s="0" t="s">
        <v>1173</v>
      </c>
      <c r="K31" s="0" t="s">
        <v>1255</v>
      </c>
      <c r="L31" s="0" t="s">
        <v>1252</v>
      </c>
      <c r="M31" s="0" t="s">
        <v>1155</v>
      </c>
      <c r="N31" s="0" t="s">
        <v>92</v>
      </c>
      <c r="O31" s="0" t="s">
        <v>153</v>
      </c>
      <c r="P31" s="0" t="s">
        <v>153</v>
      </c>
      <c r="Q31" s="0" t="s">
        <v>154</v>
      </c>
      <c r="R31" s="0" t="s">
        <v>3404</v>
      </c>
      <c r="S31" s="0" t="s">
        <v>3419</v>
      </c>
      <c r="T31" s="0" t="s">
        <v>3341</v>
      </c>
      <c r="U31" s="0" t="s">
        <v>3342</v>
      </c>
      <c r="V31" s="0" t="s">
        <v>3392</v>
      </c>
      <c r="W31" s="0" t="s">
        <v>3344</v>
      </c>
      <c r="X31" s="0" t="s">
        <v>3345</v>
      </c>
      <c r="Y31" s="0" t="s">
        <v>3342</v>
      </c>
      <c r="Z31" s="0" t="s">
        <v>3393</v>
      </c>
      <c r="AA31" s="0" t="s">
        <v>3394</v>
      </c>
      <c r="AB31" s="0" t="s">
        <v>3395</v>
      </c>
      <c r="AC31" s="0" t="s">
        <v>19</v>
      </c>
      <c r="AD31" s="0" t="s">
        <v>61</v>
      </c>
      <c r="AE31" s="0" t="s">
        <v>19</v>
      </c>
      <c r="AF31" s="0" t="s">
        <v>22</v>
      </c>
      <c r="AG31" s="0" t="s">
        <v>22</v>
      </c>
      <c r="AH31" s="0" t="s">
        <v>3396</v>
      </c>
      <c r="AI31" s="0" t="s">
        <v>3397</v>
      </c>
      <c r="AJ31" s="0" t="s">
        <v>22</v>
      </c>
      <c r="AK31" s="0" t="s">
        <v>22</v>
      </c>
    </row>
    <row customHeight="1" ht="11.25">
      <c r="A32" s="0" t="s">
        <v>22</v>
      </c>
      <c r="B32" s="0" t="s">
        <v>48</v>
      </c>
      <c r="C32" s="0" t="s">
        <v>50</v>
      </c>
      <c r="D32" s="0" t="s">
        <v>22</v>
      </c>
      <c r="E32" s="0" t="s">
        <v>1251</v>
      </c>
      <c r="F32" s="0" t="s">
        <v>1213</v>
      </c>
      <c r="G32" s="0" t="s">
        <v>153</v>
      </c>
      <c r="H32" s="0" t="s">
        <v>153</v>
      </c>
      <c r="I32" s="0" t="s">
        <v>154</v>
      </c>
      <c r="J32" s="0" t="s">
        <v>1173</v>
      </c>
      <c r="K32" s="0" t="s">
        <v>1255</v>
      </c>
      <c r="L32" s="0" t="s">
        <v>1252</v>
      </c>
      <c r="M32" s="0" t="s">
        <v>1155</v>
      </c>
      <c r="N32" s="0" t="s">
        <v>89</v>
      </c>
      <c r="O32" s="0" t="s">
        <v>153</v>
      </c>
      <c r="P32" s="0" t="s">
        <v>153</v>
      </c>
      <c r="Q32" s="0" t="s">
        <v>154</v>
      </c>
      <c r="R32" s="0" t="s">
        <v>3406</v>
      </c>
      <c r="S32" s="0" t="s">
        <v>3420</v>
      </c>
      <c r="T32" s="0" t="s">
        <v>3341</v>
      </c>
      <c r="U32" s="0" t="s">
        <v>3342</v>
      </c>
      <c r="V32" s="0" t="s">
        <v>3392</v>
      </c>
      <c r="W32" s="0" t="s">
        <v>3344</v>
      </c>
      <c r="X32" s="0" t="s">
        <v>3345</v>
      </c>
      <c r="Y32" s="0" t="s">
        <v>3342</v>
      </c>
      <c r="Z32" s="0" t="s">
        <v>3393</v>
      </c>
      <c r="AA32" s="0" t="s">
        <v>3394</v>
      </c>
      <c r="AB32" s="0" t="s">
        <v>3395</v>
      </c>
      <c r="AC32" s="0" t="s">
        <v>19</v>
      </c>
      <c r="AD32" s="0" t="s">
        <v>61</v>
      </c>
      <c r="AE32" s="0" t="s">
        <v>19</v>
      </c>
      <c r="AF32" s="0" t="s">
        <v>22</v>
      </c>
      <c r="AG32" s="0" t="s">
        <v>22</v>
      </c>
      <c r="AH32" s="0" t="s">
        <v>3396</v>
      </c>
      <c r="AI32" s="0" t="s">
        <v>3397</v>
      </c>
      <c r="AJ32" s="0" t="s">
        <v>22</v>
      </c>
      <c r="AK32" s="0" t="s">
        <v>22</v>
      </c>
    </row>
    <row customHeight="1" ht="11.25">
      <c r="A33" s="0" t="s">
        <v>22</v>
      </c>
      <c r="B33" s="0" t="s">
        <v>48</v>
      </c>
      <c r="C33" s="0" t="s">
        <v>50</v>
      </c>
      <c r="D33" s="0" t="s">
        <v>22</v>
      </c>
      <c r="E33" s="0" t="s">
        <v>1251</v>
      </c>
      <c r="F33" s="0" t="s">
        <v>1213</v>
      </c>
      <c r="G33" s="0" t="s">
        <v>153</v>
      </c>
      <c r="H33" s="0" t="s">
        <v>153</v>
      </c>
      <c r="I33" s="0" t="s">
        <v>154</v>
      </c>
      <c r="J33" s="0" t="s">
        <v>1173</v>
      </c>
      <c r="K33" s="0" t="s">
        <v>1255</v>
      </c>
      <c r="L33" s="0" t="s">
        <v>1252</v>
      </c>
      <c r="M33" s="0" t="s">
        <v>1155</v>
      </c>
      <c r="N33" s="0" t="s">
        <v>112</v>
      </c>
      <c r="O33" s="0" t="s">
        <v>153</v>
      </c>
      <c r="P33" s="0" t="s">
        <v>153</v>
      </c>
      <c r="Q33" s="0" t="s">
        <v>154</v>
      </c>
      <c r="R33" s="0" t="s">
        <v>3408</v>
      </c>
      <c r="S33" s="0" t="s">
        <v>3421</v>
      </c>
      <c r="T33" s="0" t="s">
        <v>3341</v>
      </c>
      <c r="U33" s="0" t="s">
        <v>3342</v>
      </c>
      <c r="V33" s="0" t="s">
        <v>3392</v>
      </c>
      <c r="W33" s="0" t="s">
        <v>3344</v>
      </c>
      <c r="X33" s="0" t="s">
        <v>3345</v>
      </c>
      <c r="Y33" s="0" t="s">
        <v>3342</v>
      </c>
      <c r="Z33" s="0" t="s">
        <v>3393</v>
      </c>
      <c r="AA33" s="0" t="s">
        <v>3394</v>
      </c>
      <c r="AB33" s="0" t="s">
        <v>3395</v>
      </c>
      <c r="AC33" s="0" t="s">
        <v>19</v>
      </c>
      <c r="AD33" s="0" t="s">
        <v>61</v>
      </c>
      <c r="AE33" s="0" t="s">
        <v>19</v>
      </c>
      <c r="AF33" s="0" t="s">
        <v>22</v>
      </c>
      <c r="AG33" s="0" t="s">
        <v>22</v>
      </c>
      <c r="AH33" s="0" t="s">
        <v>3396</v>
      </c>
      <c r="AI33" s="0" t="s">
        <v>3397</v>
      </c>
      <c r="AJ33" s="0" t="s">
        <v>22</v>
      </c>
      <c r="AK33" s="0" t="s">
        <v>22</v>
      </c>
    </row>
    <row customHeight="1" ht="11.25">
      <c r="A34" s="0" t="s">
        <v>22</v>
      </c>
      <c r="B34" s="0" t="s">
        <v>48</v>
      </c>
      <c r="C34" s="0" t="s">
        <v>50</v>
      </c>
      <c r="D34" s="0" t="s">
        <v>22</v>
      </c>
      <c r="E34" s="0" t="s">
        <v>1251</v>
      </c>
      <c r="F34" s="0" t="s">
        <v>1213</v>
      </c>
      <c r="G34" s="0" t="s">
        <v>153</v>
      </c>
      <c r="H34" s="0" t="s">
        <v>153</v>
      </c>
      <c r="I34" s="0" t="s">
        <v>154</v>
      </c>
      <c r="J34" s="0" t="s">
        <v>1173</v>
      </c>
      <c r="K34" s="0" t="s">
        <v>1255</v>
      </c>
      <c r="L34" s="0" t="s">
        <v>1252</v>
      </c>
      <c r="M34" s="0" t="s">
        <v>1155</v>
      </c>
      <c r="N34" s="0" t="s">
        <v>118</v>
      </c>
      <c r="O34" s="0" t="s">
        <v>153</v>
      </c>
      <c r="P34" s="0" t="s">
        <v>153</v>
      </c>
      <c r="Q34" s="0" t="s">
        <v>154</v>
      </c>
      <c r="R34" s="0" t="s">
        <v>3410</v>
      </c>
      <c r="S34" s="0" t="s">
        <v>3422</v>
      </c>
      <c r="T34" s="0" t="s">
        <v>3341</v>
      </c>
      <c r="U34" s="0" t="s">
        <v>3342</v>
      </c>
      <c r="V34" s="0" t="s">
        <v>3392</v>
      </c>
      <c r="W34" s="0" t="s">
        <v>3344</v>
      </c>
      <c r="X34" s="0" t="s">
        <v>3345</v>
      </c>
      <c r="Y34" s="0" t="s">
        <v>3342</v>
      </c>
      <c r="Z34" s="0" t="s">
        <v>3393</v>
      </c>
      <c r="AA34" s="0" t="s">
        <v>3394</v>
      </c>
      <c r="AB34" s="0" t="s">
        <v>3395</v>
      </c>
      <c r="AC34" s="0" t="s">
        <v>19</v>
      </c>
      <c r="AD34" s="0" t="s">
        <v>61</v>
      </c>
      <c r="AE34" s="0" t="s">
        <v>19</v>
      </c>
      <c r="AF34" s="0" t="s">
        <v>22</v>
      </c>
      <c r="AG34" s="0" t="s">
        <v>22</v>
      </c>
      <c r="AH34" s="0" t="s">
        <v>3396</v>
      </c>
      <c r="AI34" s="0" t="s">
        <v>3397</v>
      </c>
      <c r="AJ34" s="0" t="s">
        <v>22</v>
      </c>
      <c r="AK34" s="0" t="s">
        <v>22</v>
      </c>
    </row>
    <row customHeight="1" ht="11.25">
      <c r="A35" s="0" t="s">
        <v>22</v>
      </c>
      <c r="B35" s="0" t="s">
        <v>48</v>
      </c>
      <c r="C35" s="0" t="s">
        <v>50</v>
      </c>
      <c r="D35" s="0" t="s">
        <v>22</v>
      </c>
      <c r="E35" s="0" t="s">
        <v>1251</v>
      </c>
      <c r="F35" s="0" t="s">
        <v>1213</v>
      </c>
      <c r="G35" s="0" t="s">
        <v>153</v>
      </c>
      <c r="H35" s="0" t="s">
        <v>153</v>
      </c>
      <c r="I35" s="0" t="s">
        <v>154</v>
      </c>
      <c r="J35" s="0" t="s">
        <v>1173</v>
      </c>
      <c r="K35" s="0" t="s">
        <v>1255</v>
      </c>
      <c r="L35" s="0" t="s">
        <v>1252</v>
      </c>
      <c r="M35" s="0" t="s">
        <v>1155</v>
      </c>
      <c r="N35" s="0" t="s">
        <v>101</v>
      </c>
      <c r="O35" s="0" t="s">
        <v>153</v>
      </c>
      <c r="P35" s="0" t="s">
        <v>153</v>
      </c>
      <c r="Q35" s="0" t="s">
        <v>154</v>
      </c>
      <c r="R35" s="0" t="s">
        <v>3412</v>
      </c>
      <c r="S35" s="0" t="s">
        <v>3423</v>
      </c>
      <c r="T35" s="0" t="s">
        <v>3341</v>
      </c>
      <c r="U35" s="0" t="s">
        <v>3342</v>
      </c>
      <c r="V35" s="0" t="s">
        <v>3392</v>
      </c>
      <c r="W35" s="0" t="s">
        <v>3344</v>
      </c>
      <c r="X35" s="0" t="s">
        <v>3345</v>
      </c>
      <c r="Y35" s="0" t="s">
        <v>3342</v>
      </c>
      <c r="Z35" s="0" t="s">
        <v>3393</v>
      </c>
      <c r="AA35" s="0" t="s">
        <v>3394</v>
      </c>
      <c r="AB35" s="0" t="s">
        <v>3395</v>
      </c>
      <c r="AC35" s="0" t="s">
        <v>19</v>
      </c>
      <c r="AD35" s="0" t="s">
        <v>61</v>
      </c>
      <c r="AE35" s="0" t="s">
        <v>19</v>
      </c>
      <c r="AF35" s="0" t="s">
        <v>22</v>
      </c>
      <c r="AG35" s="0" t="s">
        <v>22</v>
      </c>
      <c r="AH35" s="0" t="s">
        <v>3396</v>
      </c>
      <c r="AI35" s="0" t="s">
        <v>3397</v>
      </c>
      <c r="AJ35" s="0" t="s">
        <v>22</v>
      </c>
      <c r="AK35" s="0" t="s">
        <v>22</v>
      </c>
    </row>
    <row customHeight="1" ht="11.25">
      <c r="A36" s="0" t="s">
        <v>22</v>
      </c>
      <c r="B36" s="0" t="s">
        <v>48</v>
      </c>
      <c r="C36" s="0" t="s">
        <v>50</v>
      </c>
      <c r="D36" s="0" t="s">
        <v>22</v>
      </c>
      <c r="E36" s="0" t="s">
        <v>1251</v>
      </c>
      <c r="F36" s="0" t="s">
        <v>1213</v>
      </c>
      <c r="G36" s="0" t="s">
        <v>153</v>
      </c>
      <c r="H36" s="0" t="s">
        <v>153</v>
      </c>
      <c r="I36" s="0" t="s">
        <v>154</v>
      </c>
      <c r="J36" s="0" t="s">
        <v>1173</v>
      </c>
      <c r="K36" s="0" t="s">
        <v>1255</v>
      </c>
      <c r="L36" s="0" t="s">
        <v>1252</v>
      </c>
      <c r="M36" s="0" t="s">
        <v>1155</v>
      </c>
      <c r="N36" s="0" t="s">
        <v>91</v>
      </c>
      <c r="O36" s="0" t="s">
        <v>153</v>
      </c>
      <c r="P36" s="0" t="s">
        <v>153</v>
      </c>
      <c r="Q36" s="0" t="s">
        <v>154</v>
      </c>
      <c r="R36" s="0" t="s">
        <v>3414</v>
      </c>
      <c r="S36" s="0" t="s">
        <v>3424</v>
      </c>
      <c r="T36" s="0" t="s">
        <v>3341</v>
      </c>
      <c r="U36" s="0" t="s">
        <v>3342</v>
      </c>
      <c r="V36" s="0" t="s">
        <v>3392</v>
      </c>
      <c r="W36" s="0" t="s">
        <v>3344</v>
      </c>
      <c r="X36" s="0" t="s">
        <v>3345</v>
      </c>
      <c r="Y36" s="0" t="s">
        <v>3342</v>
      </c>
      <c r="Z36" s="0" t="s">
        <v>3393</v>
      </c>
      <c r="AA36" s="0" t="s">
        <v>3394</v>
      </c>
      <c r="AB36" s="0" t="s">
        <v>3395</v>
      </c>
      <c r="AC36" s="0" t="s">
        <v>19</v>
      </c>
      <c r="AD36" s="0" t="s">
        <v>61</v>
      </c>
      <c r="AE36" s="0" t="s">
        <v>19</v>
      </c>
      <c r="AF36" s="0" t="s">
        <v>22</v>
      </c>
      <c r="AG36" s="0" t="s">
        <v>22</v>
      </c>
      <c r="AH36" s="0" t="s">
        <v>3396</v>
      </c>
      <c r="AI36" s="0" t="s">
        <v>3397</v>
      </c>
      <c r="AJ36" s="0" t="s">
        <v>22</v>
      </c>
      <c r="AK36" s="0" t="s">
        <v>22</v>
      </c>
    </row>
    <row customHeight="1" ht="11.25">
      <c r="A37" s="0" t="s">
        <v>22</v>
      </c>
      <c r="B37" s="0" t="s">
        <v>48</v>
      </c>
      <c r="C37" s="0" t="s">
        <v>50</v>
      </c>
      <c r="D37" s="0" t="s">
        <v>22</v>
      </c>
      <c r="E37" s="0" t="s">
        <v>3425</v>
      </c>
      <c r="F37" s="0" t="s">
        <v>1191</v>
      </c>
      <c r="G37" s="0" t="s">
        <v>130</v>
      </c>
      <c r="H37" s="0" t="s">
        <v>130</v>
      </c>
      <c r="I37" s="0" t="s">
        <v>131</v>
      </c>
      <c r="J37" s="0" t="s">
        <v>3426</v>
      </c>
      <c r="K37" s="0" t="s">
        <v>3427</v>
      </c>
      <c r="L37" s="0" t="s">
        <v>3428</v>
      </c>
      <c r="M37" s="0" t="s">
        <v>867</v>
      </c>
      <c r="N37" s="0" t="s">
        <v>98</v>
      </c>
      <c r="O37" s="0" t="s">
        <v>130</v>
      </c>
      <c r="P37" s="0" t="s">
        <v>130</v>
      </c>
      <c r="Q37" s="0" t="s">
        <v>131</v>
      </c>
      <c r="R37" s="0" t="s">
        <v>3426</v>
      </c>
      <c r="S37" s="0" t="s">
        <v>3427</v>
      </c>
      <c r="T37" s="0" t="s">
        <v>3341</v>
      </c>
      <c r="U37" s="0" t="s">
        <v>3429</v>
      </c>
      <c r="V37" s="0" t="s">
        <v>3387</v>
      </c>
      <c r="W37" s="0" t="s">
        <v>3344</v>
      </c>
      <c r="X37" s="0" t="s">
        <v>3430</v>
      </c>
      <c r="Y37" s="0" t="s">
        <v>3342</v>
      </c>
      <c r="Z37" s="0" t="s">
        <v>1155</v>
      </c>
      <c r="AA37" s="0" t="s">
        <v>3431</v>
      </c>
      <c r="AB37" s="0" t="s">
        <v>3432</v>
      </c>
      <c r="AC37" s="0" t="s">
        <v>19</v>
      </c>
      <c r="AD37" s="0" t="s">
        <v>19</v>
      </c>
      <c r="AE37" s="0" t="s">
        <v>61</v>
      </c>
      <c r="AF37" s="0" t="s">
        <v>22</v>
      </c>
      <c r="AG37" s="0" t="s">
        <v>22</v>
      </c>
      <c r="AH37" s="0" t="s">
        <v>22</v>
      </c>
      <c r="AI37" s="0" t="s">
        <v>22</v>
      </c>
      <c r="AJ37" s="0" t="s">
        <v>831</v>
      </c>
      <c r="AK37" s="0" t="s">
        <v>831</v>
      </c>
    </row>
    <row customHeight="1" ht="11.25">
      <c r="A38" s="0" t="s">
        <v>22</v>
      </c>
      <c r="B38" s="0" t="s">
        <v>48</v>
      </c>
      <c r="C38" s="0" t="s">
        <v>50</v>
      </c>
      <c r="D38" s="0" t="s">
        <v>22</v>
      </c>
      <c r="E38" s="0" t="s">
        <v>3433</v>
      </c>
      <c r="F38" s="0" t="s">
        <v>1191</v>
      </c>
      <c r="G38" s="0" t="s">
        <v>130</v>
      </c>
      <c r="H38" s="0" t="s">
        <v>130</v>
      </c>
      <c r="I38" s="0" t="s">
        <v>131</v>
      </c>
      <c r="J38" s="0" t="s">
        <v>3434</v>
      </c>
      <c r="K38" s="0" t="s">
        <v>3435</v>
      </c>
      <c r="L38" s="0" t="s">
        <v>3436</v>
      </c>
      <c r="M38" s="0" t="s">
        <v>867</v>
      </c>
      <c r="N38" s="0" t="s">
        <v>98</v>
      </c>
      <c r="O38" s="0" t="s">
        <v>130</v>
      </c>
      <c r="P38" s="0" t="s">
        <v>130</v>
      </c>
      <c r="Q38" s="0" t="s">
        <v>131</v>
      </c>
      <c r="R38" s="0" t="s">
        <v>3434</v>
      </c>
      <c r="S38" s="0" t="s">
        <v>3435</v>
      </c>
      <c r="T38" s="0" t="s">
        <v>3341</v>
      </c>
      <c r="U38" s="0" t="s">
        <v>3429</v>
      </c>
      <c r="V38" s="0" t="s">
        <v>3387</v>
      </c>
      <c r="W38" s="0" t="s">
        <v>3344</v>
      </c>
      <c r="X38" s="0" t="s">
        <v>3430</v>
      </c>
      <c r="Y38" s="0" t="s">
        <v>3342</v>
      </c>
      <c r="Z38" s="0" t="s">
        <v>1155</v>
      </c>
      <c r="AA38" s="0" t="s">
        <v>3431</v>
      </c>
      <c r="AB38" s="0" t="s">
        <v>3432</v>
      </c>
      <c r="AC38" s="0" t="s">
        <v>19</v>
      </c>
      <c r="AD38" s="0" t="s">
        <v>19</v>
      </c>
      <c r="AE38" s="0" t="s">
        <v>61</v>
      </c>
      <c r="AF38" s="0" t="s">
        <v>22</v>
      </c>
      <c r="AG38" s="0" t="s">
        <v>22</v>
      </c>
      <c r="AH38" s="0" t="s">
        <v>22</v>
      </c>
      <c r="AI38" s="0" t="s">
        <v>22</v>
      </c>
      <c r="AJ38" s="0" t="s">
        <v>3437</v>
      </c>
      <c r="AK38" s="0" t="s">
        <v>3437</v>
      </c>
    </row>
    <row customHeight="1" ht="11.25">
      <c r="A39" s="0" t="s">
        <v>22</v>
      </c>
      <c r="B39" s="0" t="s">
        <v>48</v>
      </c>
      <c r="C39" s="0" t="s">
        <v>50</v>
      </c>
      <c r="D39" s="0" t="s">
        <v>22</v>
      </c>
      <c r="E39" s="0" t="s">
        <v>3438</v>
      </c>
      <c r="F39" s="0" t="s">
        <v>1191</v>
      </c>
      <c r="G39" s="0" t="s">
        <v>130</v>
      </c>
      <c r="H39" s="0" t="s">
        <v>130</v>
      </c>
      <c r="I39" s="0" t="s">
        <v>131</v>
      </c>
      <c r="J39" s="0" t="s">
        <v>3439</v>
      </c>
      <c r="K39" s="0" t="s">
        <v>3440</v>
      </c>
      <c r="L39" s="0" t="s">
        <v>3441</v>
      </c>
      <c r="M39" s="0" t="s">
        <v>867</v>
      </c>
      <c r="N39" s="0" t="s">
        <v>98</v>
      </c>
      <c r="O39" s="0" t="s">
        <v>130</v>
      </c>
      <c r="P39" s="0" t="s">
        <v>130</v>
      </c>
      <c r="Q39" s="0" t="s">
        <v>131</v>
      </c>
      <c r="R39" s="0" t="s">
        <v>3439</v>
      </c>
      <c r="S39" s="0" t="s">
        <v>3440</v>
      </c>
      <c r="T39" s="0" t="s">
        <v>3341</v>
      </c>
      <c r="U39" s="0" t="s">
        <v>3429</v>
      </c>
      <c r="V39" s="0" t="s">
        <v>3387</v>
      </c>
      <c r="W39" s="0" t="s">
        <v>3344</v>
      </c>
      <c r="X39" s="0" t="s">
        <v>3430</v>
      </c>
      <c r="Y39" s="0" t="s">
        <v>3342</v>
      </c>
      <c r="Z39" s="0" t="s">
        <v>1155</v>
      </c>
      <c r="AA39" s="0" t="s">
        <v>3431</v>
      </c>
      <c r="AB39" s="0" t="s">
        <v>3432</v>
      </c>
      <c r="AC39" s="0" t="s">
        <v>19</v>
      </c>
      <c r="AD39" s="0" t="s">
        <v>19</v>
      </c>
      <c r="AE39" s="0" t="s">
        <v>61</v>
      </c>
      <c r="AF39" s="0" t="s">
        <v>22</v>
      </c>
      <c r="AG39" s="0" t="s">
        <v>22</v>
      </c>
      <c r="AH39" s="0" t="s">
        <v>22</v>
      </c>
      <c r="AI39" s="0" t="s">
        <v>22</v>
      </c>
      <c r="AJ39" s="0" t="s">
        <v>3437</v>
      </c>
      <c r="AK39" s="0" t="s">
        <v>3437</v>
      </c>
    </row>
    <row customHeight="1" ht="11.25">
      <c r="A40" s="0" t="s">
        <v>22</v>
      </c>
      <c r="B40" s="0" t="s">
        <v>48</v>
      </c>
      <c r="C40" s="0" t="s">
        <v>50</v>
      </c>
      <c r="D40" s="0" t="s">
        <v>22</v>
      </c>
      <c r="E40" s="0" t="s">
        <v>3442</v>
      </c>
      <c r="F40" s="0" t="s">
        <v>1191</v>
      </c>
      <c r="G40" s="0" t="s">
        <v>170</v>
      </c>
      <c r="H40" s="0" t="s">
        <v>170</v>
      </c>
      <c r="I40" s="0" t="s">
        <v>171</v>
      </c>
      <c r="J40" s="0" t="s">
        <v>3443</v>
      </c>
      <c r="K40" s="0" t="s">
        <v>3444</v>
      </c>
      <c r="L40" s="0" t="s">
        <v>867</v>
      </c>
      <c r="M40" s="0" t="s">
        <v>867</v>
      </c>
      <c r="N40" s="0" t="s">
        <v>98</v>
      </c>
      <c r="O40" s="0" t="s">
        <v>170</v>
      </c>
      <c r="P40" s="0" t="s">
        <v>170</v>
      </c>
      <c r="Q40" s="0" t="s">
        <v>171</v>
      </c>
      <c r="R40" s="0" t="s">
        <v>3443</v>
      </c>
      <c r="S40" s="0" t="s">
        <v>3444</v>
      </c>
      <c r="T40" s="0" t="s">
        <v>3341</v>
      </c>
      <c r="U40" s="0" t="s">
        <v>3429</v>
      </c>
      <c r="V40" s="0" t="s">
        <v>3387</v>
      </c>
      <c r="W40" s="0" t="s">
        <v>3344</v>
      </c>
      <c r="X40" s="0" t="s">
        <v>3430</v>
      </c>
      <c r="Y40" s="0" t="s">
        <v>3342</v>
      </c>
      <c r="Z40" s="0" t="s">
        <v>1155</v>
      </c>
      <c r="AA40" s="0" t="s">
        <v>3445</v>
      </c>
      <c r="AB40" s="0" t="s">
        <v>3446</v>
      </c>
      <c r="AC40" s="0" t="s">
        <v>19</v>
      </c>
      <c r="AD40" s="0" t="s">
        <v>19</v>
      </c>
      <c r="AE40" s="0" t="s">
        <v>61</v>
      </c>
      <c r="AF40" s="0" t="s">
        <v>22</v>
      </c>
      <c r="AG40" s="0" t="s">
        <v>22</v>
      </c>
      <c r="AH40" s="0" t="s">
        <v>22</v>
      </c>
      <c r="AI40" s="0" t="s">
        <v>22</v>
      </c>
      <c r="AJ40" s="0" t="s">
        <v>3447</v>
      </c>
      <c r="AK40" s="0" t="s">
        <v>3447</v>
      </c>
    </row>
    <row customHeight="1" ht="11.25">
      <c r="A41" s="0" t="s">
        <v>22</v>
      </c>
      <c r="B41" s="0" t="s">
        <v>48</v>
      </c>
      <c r="C41" s="0" t="s">
        <v>50</v>
      </c>
      <c r="D41" s="0" t="s">
        <v>22</v>
      </c>
      <c r="E41" s="0" t="s">
        <v>3448</v>
      </c>
      <c r="F41" s="0" t="s">
        <v>1191</v>
      </c>
      <c r="G41" s="0" t="s">
        <v>130</v>
      </c>
      <c r="H41" s="0" t="s">
        <v>130</v>
      </c>
      <c r="I41" s="0" t="s">
        <v>131</v>
      </c>
      <c r="J41" s="0" t="s">
        <v>3426</v>
      </c>
      <c r="K41" s="0" t="s">
        <v>3427</v>
      </c>
      <c r="L41" s="0" t="s">
        <v>3449</v>
      </c>
      <c r="M41" s="0" t="s">
        <v>1155</v>
      </c>
      <c r="N41" s="0" t="s">
        <v>98</v>
      </c>
      <c r="O41" s="0" t="s">
        <v>130</v>
      </c>
      <c r="P41" s="0" t="s">
        <v>130</v>
      </c>
      <c r="Q41" s="0" t="s">
        <v>131</v>
      </c>
      <c r="R41" s="0" t="s">
        <v>3426</v>
      </c>
      <c r="S41" s="0" t="s">
        <v>3427</v>
      </c>
      <c r="T41" s="0" t="s">
        <v>3429</v>
      </c>
      <c r="U41" s="0" t="s">
        <v>3429</v>
      </c>
      <c r="V41" s="0" t="s">
        <v>3387</v>
      </c>
      <c r="W41" s="0" t="s">
        <v>3344</v>
      </c>
      <c r="X41" s="0" t="s">
        <v>3388</v>
      </c>
      <c r="Y41" s="0" t="s">
        <v>3342</v>
      </c>
      <c r="Z41" s="0" t="s">
        <v>3450</v>
      </c>
      <c r="AA41" s="0" t="s">
        <v>3451</v>
      </c>
      <c r="AB41" s="0" t="s">
        <v>3452</v>
      </c>
      <c r="AC41" s="0" t="s">
        <v>19</v>
      </c>
      <c r="AD41" s="0" t="s">
        <v>19</v>
      </c>
      <c r="AE41" s="0" t="s">
        <v>61</v>
      </c>
      <c r="AF41" s="0" t="s">
        <v>22</v>
      </c>
      <c r="AG41" s="0" t="s">
        <v>22</v>
      </c>
      <c r="AH41" s="0" t="s">
        <v>22</v>
      </c>
      <c r="AI41" s="0" t="s">
        <v>22</v>
      </c>
      <c r="AJ41" s="0" t="s">
        <v>454</v>
      </c>
      <c r="AK41" s="0" t="s">
        <v>454</v>
      </c>
    </row>
    <row customHeight="1" ht="11.25">
      <c r="A42" s="0" t="s">
        <v>22</v>
      </c>
      <c r="B42" s="0" t="s">
        <v>48</v>
      </c>
      <c r="C42" s="0" t="s">
        <v>50</v>
      </c>
      <c r="D42" s="0" t="s">
        <v>22</v>
      </c>
      <c r="E42" s="0" t="s">
        <v>3448</v>
      </c>
      <c r="F42" s="0" t="s">
        <v>1191</v>
      </c>
      <c r="G42" s="0" t="s">
        <v>130</v>
      </c>
      <c r="H42" s="0" t="s">
        <v>130</v>
      </c>
      <c r="I42" s="0" t="s">
        <v>131</v>
      </c>
      <c r="J42" s="0" t="s">
        <v>3426</v>
      </c>
      <c r="K42" s="0" t="s">
        <v>3427</v>
      </c>
      <c r="L42" s="0" t="s">
        <v>3449</v>
      </c>
      <c r="M42" s="0" t="s">
        <v>1155</v>
      </c>
      <c r="N42" s="0" t="s">
        <v>98</v>
      </c>
      <c r="O42" s="0" t="s">
        <v>130</v>
      </c>
      <c r="P42" s="0" t="s">
        <v>130</v>
      </c>
      <c r="Q42" s="0" t="s">
        <v>131</v>
      </c>
      <c r="R42" s="0" t="s">
        <v>3426</v>
      </c>
      <c r="S42" s="0" t="s">
        <v>3427</v>
      </c>
      <c r="T42" s="0" t="s">
        <v>3429</v>
      </c>
      <c r="U42" s="0" t="s">
        <v>3429</v>
      </c>
      <c r="V42" s="0" t="s">
        <v>3387</v>
      </c>
      <c r="W42" s="0" t="s">
        <v>3344</v>
      </c>
      <c r="X42" s="0" t="s">
        <v>3388</v>
      </c>
      <c r="Y42" s="0" t="s">
        <v>3342</v>
      </c>
      <c r="Z42" s="0" t="s">
        <v>3450</v>
      </c>
      <c r="AA42" s="0" t="s">
        <v>3451</v>
      </c>
      <c r="AB42" s="0" t="s">
        <v>3452</v>
      </c>
      <c r="AC42" s="0" t="s">
        <v>19</v>
      </c>
      <c r="AD42" s="0" t="s">
        <v>19</v>
      </c>
      <c r="AE42" s="0" t="s">
        <v>61</v>
      </c>
      <c r="AF42" s="0" t="s">
        <v>22</v>
      </c>
      <c r="AG42" s="0" t="s">
        <v>22</v>
      </c>
      <c r="AH42" s="0" t="s">
        <v>22</v>
      </c>
      <c r="AI42" s="0" t="s">
        <v>22</v>
      </c>
      <c r="AJ42" s="0" t="s">
        <v>454</v>
      </c>
      <c r="AK42" s="0" t="s">
        <v>454</v>
      </c>
    </row>
    <row customHeight="1" ht="11.25">
      <c r="A43" s="0" t="s">
        <v>22</v>
      </c>
      <c r="B43" s="0" t="s">
        <v>48</v>
      </c>
      <c r="C43" s="0" t="s">
        <v>50</v>
      </c>
      <c r="D43" s="0" t="s">
        <v>22</v>
      </c>
      <c r="E43" s="0" t="s">
        <v>3453</v>
      </c>
      <c r="F43" s="0" t="s">
        <v>1213</v>
      </c>
      <c r="G43" s="0" t="s">
        <v>1171</v>
      </c>
      <c r="H43" s="0" t="s">
        <v>1171</v>
      </c>
      <c r="I43" s="0" t="s">
        <v>1172</v>
      </c>
      <c r="J43" s="0" t="s">
        <v>1173</v>
      </c>
      <c r="K43" s="0" t="s">
        <v>1174</v>
      </c>
      <c r="L43" s="0" t="s">
        <v>1252</v>
      </c>
      <c r="M43" s="0" t="s">
        <v>1155</v>
      </c>
      <c r="N43" s="0" t="s">
        <v>128</v>
      </c>
      <c r="O43" s="0" t="s">
        <v>123</v>
      </c>
      <c r="P43" s="0" t="s">
        <v>123</v>
      </c>
      <c r="Q43" s="0" t="s">
        <v>124</v>
      </c>
      <c r="R43" s="0" t="s">
        <v>1153</v>
      </c>
      <c r="S43" s="0" t="s">
        <v>1154</v>
      </c>
      <c r="T43" s="0" t="s">
        <v>3341</v>
      </c>
      <c r="U43" s="0" t="s">
        <v>3342</v>
      </c>
      <c r="V43" s="0" t="s">
        <v>3454</v>
      </c>
      <c r="W43" s="0" t="s">
        <v>3344</v>
      </c>
      <c r="X43" s="0" t="s">
        <v>3345</v>
      </c>
      <c r="Y43" s="0" t="s">
        <v>3342</v>
      </c>
      <c r="Z43" s="0" t="s">
        <v>3455</v>
      </c>
      <c r="AA43" s="0" t="s">
        <v>3394</v>
      </c>
      <c r="AB43" s="0" t="s">
        <v>3456</v>
      </c>
      <c r="AC43" s="0" t="s">
        <v>19</v>
      </c>
      <c r="AD43" s="0" t="s">
        <v>61</v>
      </c>
      <c r="AE43" s="0" t="s">
        <v>19</v>
      </c>
      <c r="AF43" s="0" t="s">
        <v>22</v>
      </c>
      <c r="AG43" s="0" t="s">
        <v>22</v>
      </c>
      <c r="AH43" s="0" t="s">
        <v>3396</v>
      </c>
      <c r="AI43" s="0" t="s">
        <v>3397</v>
      </c>
      <c r="AJ43" s="0" t="s">
        <v>22</v>
      </c>
      <c r="AK43" s="0" t="s">
        <v>22</v>
      </c>
    </row>
    <row customHeight="1" ht="11.25">
      <c r="A44" s="0" t="s">
        <v>22</v>
      </c>
      <c r="B44" s="0" t="s">
        <v>48</v>
      </c>
      <c r="C44" s="0" t="s">
        <v>50</v>
      </c>
      <c r="D44" s="0" t="s">
        <v>22</v>
      </c>
      <c r="E44" s="0" t="s">
        <v>3453</v>
      </c>
      <c r="F44" s="0" t="s">
        <v>1213</v>
      </c>
      <c r="G44" s="0" t="s">
        <v>153</v>
      </c>
      <c r="H44" s="0" t="s">
        <v>153</v>
      </c>
      <c r="I44" s="0" t="s">
        <v>154</v>
      </c>
      <c r="J44" s="0" t="s">
        <v>1173</v>
      </c>
      <c r="K44" s="0" t="s">
        <v>1255</v>
      </c>
      <c r="L44" s="0" t="s">
        <v>1252</v>
      </c>
      <c r="M44" s="0" t="s">
        <v>1155</v>
      </c>
      <c r="N44" s="0" t="s">
        <v>128</v>
      </c>
      <c r="O44" s="0" t="s">
        <v>123</v>
      </c>
      <c r="P44" s="0" t="s">
        <v>123</v>
      </c>
      <c r="Q44" s="0" t="s">
        <v>124</v>
      </c>
      <c r="R44" s="0" t="s">
        <v>1153</v>
      </c>
      <c r="S44" s="0" t="s">
        <v>1154</v>
      </c>
      <c r="T44" s="0" t="s">
        <v>3341</v>
      </c>
      <c r="U44" s="0" t="s">
        <v>3342</v>
      </c>
      <c r="V44" s="0" t="s">
        <v>3454</v>
      </c>
      <c r="W44" s="0" t="s">
        <v>3344</v>
      </c>
      <c r="X44" s="0" t="s">
        <v>3345</v>
      </c>
      <c r="Y44" s="0" t="s">
        <v>3342</v>
      </c>
      <c r="Z44" s="0" t="s">
        <v>3455</v>
      </c>
      <c r="AA44" s="0" t="s">
        <v>3394</v>
      </c>
      <c r="AB44" s="0" t="s">
        <v>3456</v>
      </c>
      <c r="AC44" s="0" t="s">
        <v>19</v>
      </c>
      <c r="AD44" s="0" t="s">
        <v>61</v>
      </c>
      <c r="AE44" s="0" t="s">
        <v>19</v>
      </c>
      <c r="AF44" s="0" t="s">
        <v>22</v>
      </c>
      <c r="AG44" s="0" t="s">
        <v>22</v>
      </c>
      <c r="AH44" s="0" t="s">
        <v>3396</v>
      </c>
      <c r="AI44" s="0" t="s">
        <v>3397</v>
      </c>
      <c r="AJ44" s="0" t="s">
        <v>22</v>
      </c>
      <c r="AK44" s="0" t="s">
        <v>22</v>
      </c>
    </row>
    <row customHeight="1" ht="11.25">
      <c r="A45" s="0" t="s">
        <v>22</v>
      </c>
      <c r="B45" s="0" t="s">
        <v>48</v>
      </c>
      <c r="C45" s="0" t="s">
        <v>50</v>
      </c>
      <c r="D45" s="0" t="s">
        <v>22</v>
      </c>
      <c r="E45" s="0" t="s">
        <v>3453</v>
      </c>
      <c r="F45" s="0" t="s">
        <v>1213</v>
      </c>
      <c r="G45" s="0" t="s">
        <v>153</v>
      </c>
      <c r="H45" s="0" t="s">
        <v>153</v>
      </c>
      <c r="I45" s="0" t="s">
        <v>154</v>
      </c>
      <c r="J45" s="0" t="s">
        <v>1173</v>
      </c>
      <c r="K45" s="0" t="s">
        <v>1255</v>
      </c>
      <c r="L45" s="0" t="s">
        <v>1252</v>
      </c>
      <c r="M45" s="0" t="s">
        <v>1155</v>
      </c>
      <c r="N45" s="0" t="s">
        <v>132</v>
      </c>
      <c r="O45" s="0" t="s">
        <v>123</v>
      </c>
      <c r="P45" s="0" t="s">
        <v>123</v>
      </c>
      <c r="Q45" s="0" t="s">
        <v>124</v>
      </c>
      <c r="R45" s="0" t="s">
        <v>1201</v>
      </c>
      <c r="S45" s="0" t="s">
        <v>1202</v>
      </c>
      <c r="T45" s="0" t="s">
        <v>3341</v>
      </c>
      <c r="U45" s="0" t="s">
        <v>3342</v>
      </c>
      <c r="V45" s="0" t="s">
        <v>3454</v>
      </c>
      <c r="W45" s="0" t="s">
        <v>3344</v>
      </c>
      <c r="X45" s="0" t="s">
        <v>3345</v>
      </c>
      <c r="Y45" s="0" t="s">
        <v>3342</v>
      </c>
      <c r="Z45" s="0" t="s">
        <v>3455</v>
      </c>
      <c r="AA45" s="0" t="s">
        <v>3394</v>
      </c>
      <c r="AB45" s="0" t="s">
        <v>3456</v>
      </c>
      <c r="AC45" s="0" t="s">
        <v>19</v>
      </c>
      <c r="AD45" s="0" t="s">
        <v>61</v>
      </c>
      <c r="AE45" s="0" t="s">
        <v>19</v>
      </c>
      <c r="AF45" s="0" t="s">
        <v>22</v>
      </c>
      <c r="AG45" s="0" t="s">
        <v>22</v>
      </c>
      <c r="AH45" s="0" t="s">
        <v>3396</v>
      </c>
      <c r="AI45" s="0" t="s">
        <v>3397</v>
      </c>
      <c r="AJ45" s="0" t="s">
        <v>22</v>
      </c>
      <c r="AK45" s="0" t="s">
        <v>22</v>
      </c>
    </row>
    <row customHeight="1" ht="11.25">
      <c r="A46" s="0" t="s">
        <v>22</v>
      </c>
      <c r="B46" s="0" t="s">
        <v>48</v>
      </c>
      <c r="C46" s="0" t="s">
        <v>50</v>
      </c>
      <c r="D46" s="0" t="s">
        <v>22</v>
      </c>
      <c r="E46" s="0" t="s">
        <v>3453</v>
      </c>
      <c r="F46" s="0" t="s">
        <v>1213</v>
      </c>
      <c r="G46" s="0" t="s">
        <v>1171</v>
      </c>
      <c r="H46" s="0" t="s">
        <v>1171</v>
      </c>
      <c r="I46" s="0" t="s">
        <v>1172</v>
      </c>
      <c r="J46" s="0" t="s">
        <v>1173</v>
      </c>
      <c r="K46" s="0" t="s">
        <v>1174</v>
      </c>
      <c r="L46" s="0" t="s">
        <v>1252</v>
      </c>
      <c r="M46" s="0" t="s">
        <v>1155</v>
      </c>
      <c r="N46" s="0" t="s">
        <v>132</v>
      </c>
      <c r="O46" s="0" t="s">
        <v>123</v>
      </c>
      <c r="P46" s="0" t="s">
        <v>123</v>
      </c>
      <c r="Q46" s="0" t="s">
        <v>124</v>
      </c>
      <c r="R46" s="0" t="s">
        <v>1201</v>
      </c>
      <c r="S46" s="0" t="s">
        <v>1202</v>
      </c>
      <c r="T46" s="0" t="s">
        <v>3341</v>
      </c>
      <c r="U46" s="0" t="s">
        <v>3342</v>
      </c>
      <c r="V46" s="0" t="s">
        <v>3454</v>
      </c>
      <c r="W46" s="0" t="s">
        <v>3344</v>
      </c>
      <c r="X46" s="0" t="s">
        <v>3345</v>
      </c>
      <c r="Y46" s="0" t="s">
        <v>3342</v>
      </c>
      <c r="Z46" s="0" t="s">
        <v>3455</v>
      </c>
      <c r="AA46" s="0" t="s">
        <v>3394</v>
      </c>
      <c r="AB46" s="0" t="s">
        <v>3456</v>
      </c>
      <c r="AC46" s="0" t="s">
        <v>19</v>
      </c>
      <c r="AD46" s="0" t="s">
        <v>61</v>
      </c>
      <c r="AE46" s="0" t="s">
        <v>19</v>
      </c>
      <c r="AF46" s="0" t="s">
        <v>22</v>
      </c>
      <c r="AG46" s="0" t="s">
        <v>22</v>
      </c>
      <c r="AH46" s="0" t="s">
        <v>3396</v>
      </c>
      <c r="AI46" s="0" t="s">
        <v>3397</v>
      </c>
      <c r="AJ46" s="0" t="s">
        <v>22</v>
      </c>
      <c r="AK46" s="0" t="s">
        <v>22</v>
      </c>
    </row>
    <row customHeight="1" ht="11.25">
      <c r="A47" s="0" t="s">
        <v>22</v>
      </c>
      <c r="B47" s="0" t="s">
        <v>48</v>
      </c>
      <c r="C47" s="0" t="s">
        <v>50</v>
      </c>
      <c r="D47" s="0" t="s">
        <v>22</v>
      </c>
      <c r="E47" s="0" t="s">
        <v>3453</v>
      </c>
      <c r="F47" s="0" t="s">
        <v>1213</v>
      </c>
      <c r="G47" s="0" t="s">
        <v>1171</v>
      </c>
      <c r="H47" s="0" t="s">
        <v>1171</v>
      </c>
      <c r="I47" s="0" t="s">
        <v>1172</v>
      </c>
      <c r="J47" s="0" t="s">
        <v>1173</v>
      </c>
      <c r="K47" s="0" t="s">
        <v>1174</v>
      </c>
      <c r="L47" s="0" t="s">
        <v>1252</v>
      </c>
      <c r="M47" s="0" t="s">
        <v>1155</v>
      </c>
      <c r="N47" s="0" t="s">
        <v>98</v>
      </c>
      <c r="O47" s="0" t="s">
        <v>1171</v>
      </c>
      <c r="P47" s="0" t="s">
        <v>1171</v>
      </c>
      <c r="Q47" s="0" t="s">
        <v>1172</v>
      </c>
      <c r="R47" s="0" t="s">
        <v>1173</v>
      </c>
      <c r="S47" s="0" t="s">
        <v>1174</v>
      </c>
      <c r="T47" s="0" t="s">
        <v>3341</v>
      </c>
      <c r="U47" s="0" t="s">
        <v>3342</v>
      </c>
      <c r="V47" s="0" t="s">
        <v>3454</v>
      </c>
      <c r="W47" s="0" t="s">
        <v>3344</v>
      </c>
      <c r="X47" s="0" t="s">
        <v>3345</v>
      </c>
      <c r="Y47" s="0" t="s">
        <v>3342</v>
      </c>
      <c r="Z47" s="0" t="s">
        <v>3455</v>
      </c>
      <c r="AA47" s="0" t="s">
        <v>3394</v>
      </c>
      <c r="AB47" s="0" t="s">
        <v>3456</v>
      </c>
      <c r="AC47" s="0" t="s">
        <v>19</v>
      </c>
      <c r="AD47" s="0" t="s">
        <v>61</v>
      </c>
      <c r="AE47" s="0" t="s">
        <v>19</v>
      </c>
      <c r="AF47" s="0" t="s">
        <v>22</v>
      </c>
      <c r="AG47" s="0" t="s">
        <v>22</v>
      </c>
      <c r="AH47" s="0" t="s">
        <v>3396</v>
      </c>
      <c r="AI47" s="0" t="s">
        <v>3397</v>
      </c>
      <c r="AJ47" s="0" t="s">
        <v>22</v>
      </c>
      <c r="AK47" s="0" t="s">
        <v>22</v>
      </c>
    </row>
    <row customHeight="1" ht="11.25">
      <c r="A48" s="0" t="s">
        <v>22</v>
      </c>
      <c r="B48" s="0" t="s">
        <v>48</v>
      </c>
      <c r="C48" s="0" t="s">
        <v>50</v>
      </c>
      <c r="D48" s="0" t="s">
        <v>22</v>
      </c>
      <c r="E48" s="0" t="s">
        <v>3453</v>
      </c>
      <c r="F48" s="0" t="s">
        <v>1213</v>
      </c>
      <c r="G48" s="0" t="s">
        <v>1171</v>
      </c>
      <c r="H48" s="0" t="s">
        <v>1171</v>
      </c>
      <c r="I48" s="0" t="s">
        <v>1172</v>
      </c>
      <c r="J48" s="0" t="s">
        <v>1173</v>
      </c>
      <c r="K48" s="0" t="s">
        <v>1174</v>
      </c>
      <c r="L48" s="0" t="s">
        <v>1252</v>
      </c>
      <c r="M48" s="0" t="s">
        <v>1155</v>
      </c>
      <c r="N48" s="0" t="s">
        <v>115</v>
      </c>
      <c r="O48" s="0" t="s">
        <v>1171</v>
      </c>
      <c r="P48" s="0" t="s">
        <v>1171</v>
      </c>
      <c r="Q48" s="0" t="s">
        <v>1172</v>
      </c>
      <c r="R48" s="0" t="s">
        <v>3398</v>
      </c>
      <c r="S48" s="0" t="s">
        <v>3399</v>
      </c>
      <c r="T48" s="0" t="s">
        <v>3341</v>
      </c>
      <c r="U48" s="0" t="s">
        <v>3342</v>
      </c>
      <c r="V48" s="0" t="s">
        <v>3454</v>
      </c>
      <c r="W48" s="0" t="s">
        <v>3344</v>
      </c>
      <c r="X48" s="0" t="s">
        <v>3345</v>
      </c>
      <c r="Y48" s="0" t="s">
        <v>3342</v>
      </c>
      <c r="Z48" s="0" t="s">
        <v>3455</v>
      </c>
      <c r="AA48" s="0" t="s">
        <v>3394</v>
      </c>
      <c r="AB48" s="0" t="s">
        <v>3456</v>
      </c>
      <c r="AC48" s="0" t="s">
        <v>19</v>
      </c>
      <c r="AD48" s="0" t="s">
        <v>61</v>
      </c>
      <c r="AE48" s="0" t="s">
        <v>19</v>
      </c>
      <c r="AF48" s="0" t="s">
        <v>22</v>
      </c>
      <c r="AG48" s="0" t="s">
        <v>22</v>
      </c>
      <c r="AH48" s="0" t="s">
        <v>3396</v>
      </c>
      <c r="AI48" s="0" t="s">
        <v>3397</v>
      </c>
      <c r="AJ48" s="0" t="s">
        <v>22</v>
      </c>
      <c r="AK48" s="0" t="s">
        <v>22</v>
      </c>
    </row>
    <row customHeight="1" ht="11.25">
      <c r="A49" s="0" t="s">
        <v>22</v>
      </c>
      <c r="B49" s="0" t="s">
        <v>48</v>
      </c>
      <c r="C49" s="0" t="s">
        <v>50</v>
      </c>
      <c r="D49" s="0" t="s">
        <v>22</v>
      </c>
      <c r="E49" s="0" t="s">
        <v>3453</v>
      </c>
      <c r="F49" s="0" t="s">
        <v>1213</v>
      </c>
      <c r="G49" s="0" t="s">
        <v>1171</v>
      </c>
      <c r="H49" s="0" t="s">
        <v>1171</v>
      </c>
      <c r="I49" s="0" t="s">
        <v>1172</v>
      </c>
      <c r="J49" s="0" t="s">
        <v>1173</v>
      </c>
      <c r="K49" s="0" t="s">
        <v>1174</v>
      </c>
      <c r="L49" s="0" t="s">
        <v>1252</v>
      </c>
      <c r="M49" s="0" t="s">
        <v>1155</v>
      </c>
      <c r="N49" s="0" t="s">
        <v>90</v>
      </c>
      <c r="O49" s="0" t="s">
        <v>1171</v>
      </c>
      <c r="P49" s="0" t="s">
        <v>1171</v>
      </c>
      <c r="Q49" s="0" t="s">
        <v>1172</v>
      </c>
      <c r="R49" s="0" t="s">
        <v>3400</v>
      </c>
      <c r="S49" s="0" t="s">
        <v>3401</v>
      </c>
      <c r="T49" s="0" t="s">
        <v>3341</v>
      </c>
      <c r="U49" s="0" t="s">
        <v>3342</v>
      </c>
      <c r="V49" s="0" t="s">
        <v>3454</v>
      </c>
      <c r="W49" s="0" t="s">
        <v>3344</v>
      </c>
      <c r="X49" s="0" t="s">
        <v>3345</v>
      </c>
      <c r="Y49" s="0" t="s">
        <v>3342</v>
      </c>
      <c r="Z49" s="0" t="s">
        <v>3455</v>
      </c>
      <c r="AA49" s="0" t="s">
        <v>3394</v>
      </c>
      <c r="AB49" s="0" t="s">
        <v>3456</v>
      </c>
      <c r="AC49" s="0" t="s">
        <v>19</v>
      </c>
      <c r="AD49" s="0" t="s">
        <v>61</v>
      </c>
      <c r="AE49" s="0" t="s">
        <v>19</v>
      </c>
      <c r="AF49" s="0" t="s">
        <v>22</v>
      </c>
      <c r="AG49" s="0" t="s">
        <v>22</v>
      </c>
      <c r="AH49" s="0" t="s">
        <v>3396</v>
      </c>
      <c r="AI49" s="0" t="s">
        <v>3397</v>
      </c>
      <c r="AJ49" s="0" t="s">
        <v>22</v>
      </c>
      <c r="AK49" s="0" t="s">
        <v>22</v>
      </c>
    </row>
    <row customHeight="1" ht="11.25">
      <c r="A50" s="0" t="s">
        <v>22</v>
      </c>
      <c r="B50" s="0" t="s">
        <v>48</v>
      </c>
      <c r="C50" s="0" t="s">
        <v>50</v>
      </c>
      <c r="D50" s="0" t="s">
        <v>22</v>
      </c>
      <c r="E50" s="0" t="s">
        <v>3453</v>
      </c>
      <c r="F50" s="0" t="s">
        <v>1213</v>
      </c>
      <c r="G50" s="0" t="s">
        <v>1171</v>
      </c>
      <c r="H50" s="0" t="s">
        <v>1171</v>
      </c>
      <c r="I50" s="0" t="s">
        <v>1172</v>
      </c>
      <c r="J50" s="0" t="s">
        <v>1173</v>
      </c>
      <c r="K50" s="0" t="s">
        <v>1174</v>
      </c>
      <c r="L50" s="0" t="s">
        <v>1252</v>
      </c>
      <c r="M50" s="0" t="s">
        <v>1155</v>
      </c>
      <c r="N50" s="0" t="s">
        <v>109</v>
      </c>
      <c r="O50" s="0" t="s">
        <v>1171</v>
      </c>
      <c r="P50" s="0" t="s">
        <v>1171</v>
      </c>
      <c r="Q50" s="0" t="s">
        <v>1172</v>
      </c>
      <c r="R50" s="0" t="s">
        <v>3402</v>
      </c>
      <c r="S50" s="0" t="s">
        <v>3403</v>
      </c>
      <c r="T50" s="0" t="s">
        <v>3341</v>
      </c>
      <c r="U50" s="0" t="s">
        <v>3342</v>
      </c>
      <c r="V50" s="0" t="s">
        <v>3454</v>
      </c>
      <c r="W50" s="0" t="s">
        <v>3344</v>
      </c>
      <c r="X50" s="0" t="s">
        <v>3345</v>
      </c>
      <c r="Y50" s="0" t="s">
        <v>3342</v>
      </c>
      <c r="Z50" s="0" t="s">
        <v>3455</v>
      </c>
      <c r="AA50" s="0" t="s">
        <v>3394</v>
      </c>
      <c r="AB50" s="0" t="s">
        <v>3456</v>
      </c>
      <c r="AC50" s="0" t="s">
        <v>19</v>
      </c>
      <c r="AD50" s="0" t="s">
        <v>61</v>
      </c>
      <c r="AE50" s="0" t="s">
        <v>19</v>
      </c>
      <c r="AF50" s="0" t="s">
        <v>22</v>
      </c>
      <c r="AG50" s="0" t="s">
        <v>22</v>
      </c>
      <c r="AH50" s="0" t="s">
        <v>3396</v>
      </c>
      <c r="AI50" s="0" t="s">
        <v>3397</v>
      </c>
      <c r="AJ50" s="0" t="s">
        <v>22</v>
      </c>
      <c r="AK50" s="0" t="s">
        <v>22</v>
      </c>
    </row>
    <row customHeight="1" ht="11.25">
      <c r="A51" s="0" t="s">
        <v>22</v>
      </c>
      <c r="B51" s="0" t="s">
        <v>48</v>
      </c>
      <c r="C51" s="0" t="s">
        <v>50</v>
      </c>
      <c r="D51" s="0" t="s">
        <v>22</v>
      </c>
      <c r="E51" s="0" t="s">
        <v>3453</v>
      </c>
      <c r="F51" s="0" t="s">
        <v>1213</v>
      </c>
      <c r="G51" s="0" t="s">
        <v>1171</v>
      </c>
      <c r="H51" s="0" t="s">
        <v>1171</v>
      </c>
      <c r="I51" s="0" t="s">
        <v>1172</v>
      </c>
      <c r="J51" s="0" t="s">
        <v>1173</v>
      </c>
      <c r="K51" s="0" t="s">
        <v>1174</v>
      </c>
      <c r="L51" s="0" t="s">
        <v>1252</v>
      </c>
      <c r="M51" s="0" t="s">
        <v>1155</v>
      </c>
      <c r="N51" s="0" t="s">
        <v>92</v>
      </c>
      <c r="O51" s="0" t="s">
        <v>1171</v>
      </c>
      <c r="P51" s="0" t="s">
        <v>1171</v>
      </c>
      <c r="Q51" s="0" t="s">
        <v>1172</v>
      </c>
      <c r="R51" s="0" t="s">
        <v>3404</v>
      </c>
      <c r="S51" s="0" t="s">
        <v>3405</v>
      </c>
      <c r="T51" s="0" t="s">
        <v>3341</v>
      </c>
      <c r="U51" s="0" t="s">
        <v>3342</v>
      </c>
      <c r="V51" s="0" t="s">
        <v>3454</v>
      </c>
      <c r="W51" s="0" t="s">
        <v>3344</v>
      </c>
      <c r="X51" s="0" t="s">
        <v>3345</v>
      </c>
      <c r="Y51" s="0" t="s">
        <v>3342</v>
      </c>
      <c r="Z51" s="0" t="s">
        <v>3455</v>
      </c>
      <c r="AA51" s="0" t="s">
        <v>3394</v>
      </c>
      <c r="AB51" s="0" t="s">
        <v>3456</v>
      </c>
      <c r="AC51" s="0" t="s">
        <v>19</v>
      </c>
      <c r="AD51" s="0" t="s">
        <v>61</v>
      </c>
      <c r="AE51" s="0" t="s">
        <v>19</v>
      </c>
      <c r="AF51" s="0" t="s">
        <v>22</v>
      </c>
      <c r="AG51" s="0" t="s">
        <v>22</v>
      </c>
      <c r="AH51" s="0" t="s">
        <v>3396</v>
      </c>
      <c r="AI51" s="0" t="s">
        <v>3397</v>
      </c>
      <c r="AJ51" s="0" t="s">
        <v>22</v>
      </c>
      <c r="AK51" s="0" t="s">
        <v>22</v>
      </c>
    </row>
    <row customHeight="1" ht="11.25">
      <c r="A52" s="0" t="s">
        <v>22</v>
      </c>
      <c r="B52" s="0" t="s">
        <v>48</v>
      </c>
      <c r="C52" s="0" t="s">
        <v>50</v>
      </c>
      <c r="D52" s="0" t="s">
        <v>22</v>
      </c>
      <c r="E52" s="0" t="s">
        <v>3453</v>
      </c>
      <c r="F52" s="0" t="s">
        <v>1213</v>
      </c>
      <c r="G52" s="0" t="s">
        <v>1171</v>
      </c>
      <c r="H52" s="0" t="s">
        <v>1171</v>
      </c>
      <c r="I52" s="0" t="s">
        <v>1172</v>
      </c>
      <c r="J52" s="0" t="s">
        <v>1173</v>
      </c>
      <c r="K52" s="0" t="s">
        <v>1174</v>
      </c>
      <c r="L52" s="0" t="s">
        <v>1252</v>
      </c>
      <c r="M52" s="0" t="s">
        <v>1155</v>
      </c>
      <c r="N52" s="0" t="s">
        <v>89</v>
      </c>
      <c r="O52" s="0" t="s">
        <v>1171</v>
      </c>
      <c r="P52" s="0" t="s">
        <v>1171</v>
      </c>
      <c r="Q52" s="0" t="s">
        <v>1172</v>
      </c>
      <c r="R52" s="0" t="s">
        <v>3406</v>
      </c>
      <c r="S52" s="0" t="s">
        <v>3407</v>
      </c>
      <c r="T52" s="0" t="s">
        <v>3341</v>
      </c>
      <c r="U52" s="0" t="s">
        <v>3342</v>
      </c>
      <c r="V52" s="0" t="s">
        <v>3454</v>
      </c>
      <c r="W52" s="0" t="s">
        <v>3344</v>
      </c>
      <c r="X52" s="0" t="s">
        <v>3345</v>
      </c>
      <c r="Y52" s="0" t="s">
        <v>3342</v>
      </c>
      <c r="Z52" s="0" t="s">
        <v>3455</v>
      </c>
      <c r="AA52" s="0" t="s">
        <v>3394</v>
      </c>
      <c r="AB52" s="0" t="s">
        <v>3456</v>
      </c>
      <c r="AC52" s="0" t="s">
        <v>19</v>
      </c>
      <c r="AD52" s="0" t="s">
        <v>61</v>
      </c>
      <c r="AE52" s="0" t="s">
        <v>19</v>
      </c>
      <c r="AF52" s="0" t="s">
        <v>22</v>
      </c>
      <c r="AG52" s="0" t="s">
        <v>22</v>
      </c>
      <c r="AH52" s="0" t="s">
        <v>3396</v>
      </c>
      <c r="AI52" s="0" t="s">
        <v>3397</v>
      </c>
      <c r="AJ52" s="0" t="s">
        <v>22</v>
      </c>
      <c r="AK52" s="0" t="s">
        <v>22</v>
      </c>
    </row>
    <row customHeight="1" ht="11.25">
      <c r="A53" s="0" t="s">
        <v>22</v>
      </c>
      <c r="B53" s="0" t="s">
        <v>48</v>
      </c>
      <c r="C53" s="0" t="s">
        <v>50</v>
      </c>
      <c r="D53" s="0" t="s">
        <v>22</v>
      </c>
      <c r="E53" s="0" t="s">
        <v>3453</v>
      </c>
      <c r="F53" s="0" t="s">
        <v>1213</v>
      </c>
      <c r="G53" s="0" t="s">
        <v>1171</v>
      </c>
      <c r="H53" s="0" t="s">
        <v>1171</v>
      </c>
      <c r="I53" s="0" t="s">
        <v>1172</v>
      </c>
      <c r="J53" s="0" t="s">
        <v>1173</v>
      </c>
      <c r="K53" s="0" t="s">
        <v>1174</v>
      </c>
      <c r="L53" s="0" t="s">
        <v>1252</v>
      </c>
      <c r="M53" s="0" t="s">
        <v>1155</v>
      </c>
      <c r="N53" s="0" t="s">
        <v>112</v>
      </c>
      <c r="O53" s="0" t="s">
        <v>1171</v>
      </c>
      <c r="P53" s="0" t="s">
        <v>1171</v>
      </c>
      <c r="Q53" s="0" t="s">
        <v>1172</v>
      </c>
      <c r="R53" s="0" t="s">
        <v>3408</v>
      </c>
      <c r="S53" s="0" t="s">
        <v>3409</v>
      </c>
      <c r="T53" s="0" t="s">
        <v>3341</v>
      </c>
      <c r="U53" s="0" t="s">
        <v>3342</v>
      </c>
      <c r="V53" s="0" t="s">
        <v>3454</v>
      </c>
      <c r="W53" s="0" t="s">
        <v>3344</v>
      </c>
      <c r="X53" s="0" t="s">
        <v>3345</v>
      </c>
      <c r="Y53" s="0" t="s">
        <v>3342</v>
      </c>
      <c r="Z53" s="0" t="s">
        <v>3455</v>
      </c>
      <c r="AA53" s="0" t="s">
        <v>3394</v>
      </c>
      <c r="AB53" s="0" t="s">
        <v>3456</v>
      </c>
      <c r="AC53" s="0" t="s">
        <v>19</v>
      </c>
      <c r="AD53" s="0" t="s">
        <v>61</v>
      </c>
      <c r="AE53" s="0" t="s">
        <v>19</v>
      </c>
      <c r="AF53" s="0" t="s">
        <v>22</v>
      </c>
      <c r="AG53" s="0" t="s">
        <v>22</v>
      </c>
      <c r="AH53" s="0" t="s">
        <v>3396</v>
      </c>
      <c r="AI53" s="0" t="s">
        <v>3397</v>
      </c>
      <c r="AJ53" s="0" t="s">
        <v>22</v>
      </c>
      <c r="AK53" s="0" t="s">
        <v>22</v>
      </c>
    </row>
    <row customHeight="1" ht="11.25">
      <c r="A54" s="0" t="s">
        <v>22</v>
      </c>
      <c r="B54" s="0" t="s">
        <v>48</v>
      </c>
      <c r="C54" s="0" t="s">
        <v>50</v>
      </c>
      <c r="D54" s="0" t="s">
        <v>22</v>
      </c>
      <c r="E54" s="0" t="s">
        <v>3453</v>
      </c>
      <c r="F54" s="0" t="s">
        <v>1213</v>
      </c>
      <c r="G54" s="0" t="s">
        <v>1171</v>
      </c>
      <c r="H54" s="0" t="s">
        <v>1171</v>
      </c>
      <c r="I54" s="0" t="s">
        <v>1172</v>
      </c>
      <c r="J54" s="0" t="s">
        <v>1173</v>
      </c>
      <c r="K54" s="0" t="s">
        <v>1174</v>
      </c>
      <c r="L54" s="0" t="s">
        <v>1252</v>
      </c>
      <c r="M54" s="0" t="s">
        <v>1155</v>
      </c>
      <c r="N54" s="0" t="s">
        <v>118</v>
      </c>
      <c r="O54" s="0" t="s">
        <v>1171</v>
      </c>
      <c r="P54" s="0" t="s">
        <v>1171</v>
      </c>
      <c r="Q54" s="0" t="s">
        <v>1172</v>
      </c>
      <c r="R54" s="0" t="s">
        <v>3410</v>
      </c>
      <c r="S54" s="0" t="s">
        <v>3411</v>
      </c>
      <c r="T54" s="0" t="s">
        <v>3341</v>
      </c>
      <c r="U54" s="0" t="s">
        <v>3342</v>
      </c>
      <c r="V54" s="0" t="s">
        <v>3454</v>
      </c>
      <c r="W54" s="0" t="s">
        <v>3344</v>
      </c>
      <c r="X54" s="0" t="s">
        <v>3345</v>
      </c>
      <c r="Y54" s="0" t="s">
        <v>3342</v>
      </c>
      <c r="Z54" s="0" t="s">
        <v>3455</v>
      </c>
      <c r="AA54" s="0" t="s">
        <v>3394</v>
      </c>
      <c r="AB54" s="0" t="s">
        <v>3456</v>
      </c>
      <c r="AC54" s="0" t="s">
        <v>19</v>
      </c>
      <c r="AD54" s="0" t="s">
        <v>61</v>
      </c>
      <c r="AE54" s="0" t="s">
        <v>19</v>
      </c>
      <c r="AF54" s="0" t="s">
        <v>22</v>
      </c>
      <c r="AG54" s="0" t="s">
        <v>22</v>
      </c>
      <c r="AH54" s="0" t="s">
        <v>3396</v>
      </c>
      <c r="AI54" s="0" t="s">
        <v>3397</v>
      </c>
      <c r="AJ54" s="0" t="s">
        <v>22</v>
      </c>
      <c r="AK54" s="0" t="s">
        <v>22</v>
      </c>
    </row>
    <row customHeight="1" ht="11.25">
      <c r="A55" s="0" t="s">
        <v>22</v>
      </c>
      <c r="B55" s="0" t="s">
        <v>48</v>
      </c>
      <c r="C55" s="0" t="s">
        <v>50</v>
      </c>
      <c r="D55" s="0" t="s">
        <v>22</v>
      </c>
      <c r="E55" s="0" t="s">
        <v>3453</v>
      </c>
      <c r="F55" s="0" t="s">
        <v>1213</v>
      </c>
      <c r="G55" s="0" t="s">
        <v>1171</v>
      </c>
      <c r="H55" s="0" t="s">
        <v>1171</v>
      </c>
      <c r="I55" s="0" t="s">
        <v>1172</v>
      </c>
      <c r="J55" s="0" t="s">
        <v>1173</v>
      </c>
      <c r="K55" s="0" t="s">
        <v>1174</v>
      </c>
      <c r="L55" s="0" t="s">
        <v>1252</v>
      </c>
      <c r="M55" s="0" t="s">
        <v>1155</v>
      </c>
      <c r="N55" s="0" t="s">
        <v>101</v>
      </c>
      <c r="O55" s="0" t="s">
        <v>1171</v>
      </c>
      <c r="P55" s="0" t="s">
        <v>1171</v>
      </c>
      <c r="Q55" s="0" t="s">
        <v>1172</v>
      </c>
      <c r="R55" s="0" t="s">
        <v>3412</v>
      </c>
      <c r="S55" s="0" t="s">
        <v>3413</v>
      </c>
      <c r="T55" s="0" t="s">
        <v>3341</v>
      </c>
      <c r="U55" s="0" t="s">
        <v>3342</v>
      </c>
      <c r="V55" s="0" t="s">
        <v>3454</v>
      </c>
      <c r="W55" s="0" t="s">
        <v>3344</v>
      </c>
      <c r="X55" s="0" t="s">
        <v>3345</v>
      </c>
      <c r="Y55" s="0" t="s">
        <v>3342</v>
      </c>
      <c r="Z55" s="0" t="s">
        <v>3455</v>
      </c>
      <c r="AA55" s="0" t="s">
        <v>3394</v>
      </c>
      <c r="AB55" s="0" t="s">
        <v>3456</v>
      </c>
      <c r="AC55" s="0" t="s">
        <v>19</v>
      </c>
      <c r="AD55" s="0" t="s">
        <v>61</v>
      </c>
      <c r="AE55" s="0" t="s">
        <v>19</v>
      </c>
      <c r="AF55" s="0" t="s">
        <v>22</v>
      </c>
      <c r="AG55" s="0" t="s">
        <v>22</v>
      </c>
      <c r="AH55" s="0" t="s">
        <v>3396</v>
      </c>
      <c r="AI55" s="0" t="s">
        <v>3397</v>
      </c>
      <c r="AJ55" s="0" t="s">
        <v>22</v>
      </c>
      <c r="AK55" s="0" t="s">
        <v>22</v>
      </c>
    </row>
    <row customHeight="1" ht="11.25">
      <c r="A56" s="0" t="s">
        <v>22</v>
      </c>
      <c r="B56" s="0" t="s">
        <v>48</v>
      </c>
      <c r="C56" s="0" t="s">
        <v>50</v>
      </c>
      <c r="D56" s="0" t="s">
        <v>22</v>
      </c>
      <c r="E56" s="0" t="s">
        <v>3453</v>
      </c>
      <c r="F56" s="0" t="s">
        <v>1213</v>
      </c>
      <c r="G56" s="0" t="s">
        <v>1171</v>
      </c>
      <c r="H56" s="0" t="s">
        <v>1171</v>
      </c>
      <c r="I56" s="0" t="s">
        <v>1172</v>
      </c>
      <c r="J56" s="0" t="s">
        <v>1173</v>
      </c>
      <c r="K56" s="0" t="s">
        <v>1174</v>
      </c>
      <c r="L56" s="0" t="s">
        <v>1252</v>
      </c>
      <c r="M56" s="0" t="s">
        <v>1155</v>
      </c>
      <c r="N56" s="0" t="s">
        <v>91</v>
      </c>
      <c r="O56" s="0" t="s">
        <v>1171</v>
      </c>
      <c r="P56" s="0" t="s">
        <v>1171</v>
      </c>
      <c r="Q56" s="0" t="s">
        <v>1172</v>
      </c>
      <c r="R56" s="0" t="s">
        <v>3414</v>
      </c>
      <c r="S56" s="0" t="s">
        <v>3415</v>
      </c>
      <c r="T56" s="0" t="s">
        <v>3341</v>
      </c>
      <c r="U56" s="0" t="s">
        <v>3342</v>
      </c>
      <c r="V56" s="0" t="s">
        <v>3454</v>
      </c>
      <c r="W56" s="0" t="s">
        <v>3344</v>
      </c>
      <c r="X56" s="0" t="s">
        <v>3345</v>
      </c>
      <c r="Y56" s="0" t="s">
        <v>3342</v>
      </c>
      <c r="Z56" s="0" t="s">
        <v>3455</v>
      </c>
      <c r="AA56" s="0" t="s">
        <v>3394</v>
      </c>
      <c r="AB56" s="0" t="s">
        <v>3456</v>
      </c>
      <c r="AC56" s="0" t="s">
        <v>19</v>
      </c>
      <c r="AD56" s="0" t="s">
        <v>61</v>
      </c>
      <c r="AE56" s="0" t="s">
        <v>19</v>
      </c>
      <c r="AF56" s="0" t="s">
        <v>22</v>
      </c>
      <c r="AG56" s="0" t="s">
        <v>22</v>
      </c>
      <c r="AH56" s="0" t="s">
        <v>3396</v>
      </c>
      <c r="AI56" s="0" t="s">
        <v>3397</v>
      </c>
      <c r="AJ56" s="0" t="s">
        <v>22</v>
      </c>
      <c r="AK56" s="0" t="s">
        <v>22</v>
      </c>
    </row>
    <row customHeight="1" ht="11.25">
      <c r="A57" s="0" t="s">
        <v>22</v>
      </c>
      <c r="B57" s="0" t="s">
        <v>48</v>
      </c>
      <c r="C57" s="0" t="s">
        <v>50</v>
      </c>
      <c r="D57" s="0" t="s">
        <v>22</v>
      </c>
      <c r="E57" s="0" t="s">
        <v>3453</v>
      </c>
      <c r="F57" s="0" t="s">
        <v>1213</v>
      </c>
      <c r="G57" s="0" t="s">
        <v>153</v>
      </c>
      <c r="H57" s="0" t="s">
        <v>153</v>
      </c>
      <c r="I57" s="0" t="s">
        <v>154</v>
      </c>
      <c r="J57" s="0" t="s">
        <v>1173</v>
      </c>
      <c r="K57" s="0" t="s">
        <v>1255</v>
      </c>
      <c r="L57" s="0" t="s">
        <v>1252</v>
      </c>
      <c r="M57" s="0" t="s">
        <v>1155</v>
      </c>
      <c r="N57" s="0" t="s">
        <v>98</v>
      </c>
      <c r="O57" s="0" t="s">
        <v>153</v>
      </c>
      <c r="P57" s="0" t="s">
        <v>153</v>
      </c>
      <c r="Q57" s="0" t="s">
        <v>154</v>
      </c>
      <c r="R57" s="0" t="s">
        <v>1173</v>
      </c>
      <c r="S57" s="0" t="s">
        <v>1255</v>
      </c>
      <c r="T57" s="0" t="s">
        <v>3341</v>
      </c>
      <c r="U57" s="0" t="s">
        <v>3342</v>
      </c>
      <c r="V57" s="0" t="s">
        <v>3454</v>
      </c>
      <c r="W57" s="0" t="s">
        <v>3344</v>
      </c>
      <c r="X57" s="0" t="s">
        <v>3345</v>
      </c>
      <c r="Y57" s="0" t="s">
        <v>3342</v>
      </c>
      <c r="Z57" s="0" t="s">
        <v>3455</v>
      </c>
      <c r="AA57" s="0" t="s">
        <v>3394</v>
      </c>
      <c r="AB57" s="0" t="s">
        <v>3456</v>
      </c>
      <c r="AC57" s="0" t="s">
        <v>19</v>
      </c>
      <c r="AD57" s="0" t="s">
        <v>61</v>
      </c>
      <c r="AE57" s="0" t="s">
        <v>19</v>
      </c>
      <c r="AF57" s="0" t="s">
        <v>22</v>
      </c>
      <c r="AG57" s="0" t="s">
        <v>22</v>
      </c>
      <c r="AH57" s="0" t="s">
        <v>3396</v>
      </c>
      <c r="AI57" s="0" t="s">
        <v>3397</v>
      </c>
      <c r="AJ57" s="0" t="s">
        <v>22</v>
      </c>
      <c r="AK57" s="0" t="s">
        <v>22</v>
      </c>
    </row>
    <row customHeight="1" ht="11.25">
      <c r="A58" s="0" t="s">
        <v>22</v>
      </c>
      <c r="B58" s="0" t="s">
        <v>48</v>
      </c>
      <c r="C58" s="0" t="s">
        <v>50</v>
      </c>
      <c r="D58" s="0" t="s">
        <v>22</v>
      </c>
      <c r="E58" s="0" t="s">
        <v>3453</v>
      </c>
      <c r="F58" s="0" t="s">
        <v>1213</v>
      </c>
      <c r="G58" s="0" t="s">
        <v>153</v>
      </c>
      <c r="H58" s="0" t="s">
        <v>153</v>
      </c>
      <c r="I58" s="0" t="s">
        <v>154</v>
      </c>
      <c r="J58" s="0" t="s">
        <v>1173</v>
      </c>
      <c r="K58" s="0" t="s">
        <v>1255</v>
      </c>
      <c r="L58" s="0" t="s">
        <v>1252</v>
      </c>
      <c r="M58" s="0" t="s">
        <v>1155</v>
      </c>
      <c r="N58" s="0" t="s">
        <v>115</v>
      </c>
      <c r="O58" s="0" t="s">
        <v>153</v>
      </c>
      <c r="P58" s="0" t="s">
        <v>153</v>
      </c>
      <c r="Q58" s="0" t="s">
        <v>154</v>
      </c>
      <c r="R58" s="0" t="s">
        <v>3398</v>
      </c>
      <c r="S58" s="0" t="s">
        <v>3416</v>
      </c>
      <c r="T58" s="0" t="s">
        <v>3341</v>
      </c>
      <c r="U58" s="0" t="s">
        <v>3342</v>
      </c>
      <c r="V58" s="0" t="s">
        <v>3454</v>
      </c>
      <c r="W58" s="0" t="s">
        <v>3344</v>
      </c>
      <c r="X58" s="0" t="s">
        <v>3345</v>
      </c>
      <c r="Y58" s="0" t="s">
        <v>3342</v>
      </c>
      <c r="Z58" s="0" t="s">
        <v>3455</v>
      </c>
      <c r="AA58" s="0" t="s">
        <v>3394</v>
      </c>
      <c r="AB58" s="0" t="s">
        <v>3456</v>
      </c>
      <c r="AC58" s="0" t="s">
        <v>19</v>
      </c>
      <c r="AD58" s="0" t="s">
        <v>61</v>
      </c>
      <c r="AE58" s="0" t="s">
        <v>19</v>
      </c>
      <c r="AF58" s="0" t="s">
        <v>22</v>
      </c>
      <c r="AG58" s="0" t="s">
        <v>22</v>
      </c>
      <c r="AH58" s="0" t="s">
        <v>3396</v>
      </c>
      <c r="AI58" s="0" t="s">
        <v>3397</v>
      </c>
      <c r="AJ58" s="0" t="s">
        <v>22</v>
      </c>
      <c r="AK58" s="0" t="s">
        <v>22</v>
      </c>
    </row>
    <row customHeight="1" ht="11.25">
      <c r="A59" s="0" t="s">
        <v>22</v>
      </c>
      <c r="B59" s="0" t="s">
        <v>48</v>
      </c>
      <c r="C59" s="0" t="s">
        <v>50</v>
      </c>
      <c r="D59" s="0" t="s">
        <v>22</v>
      </c>
      <c r="E59" s="0" t="s">
        <v>3453</v>
      </c>
      <c r="F59" s="0" t="s">
        <v>1213</v>
      </c>
      <c r="G59" s="0" t="s">
        <v>153</v>
      </c>
      <c r="H59" s="0" t="s">
        <v>153</v>
      </c>
      <c r="I59" s="0" t="s">
        <v>154</v>
      </c>
      <c r="J59" s="0" t="s">
        <v>1173</v>
      </c>
      <c r="K59" s="0" t="s">
        <v>1255</v>
      </c>
      <c r="L59" s="0" t="s">
        <v>1252</v>
      </c>
      <c r="M59" s="0" t="s">
        <v>1155</v>
      </c>
      <c r="N59" s="0" t="s">
        <v>90</v>
      </c>
      <c r="O59" s="0" t="s">
        <v>153</v>
      </c>
      <c r="P59" s="0" t="s">
        <v>153</v>
      </c>
      <c r="Q59" s="0" t="s">
        <v>154</v>
      </c>
      <c r="R59" s="0" t="s">
        <v>3400</v>
      </c>
      <c r="S59" s="0" t="s">
        <v>3417</v>
      </c>
      <c r="T59" s="0" t="s">
        <v>3341</v>
      </c>
      <c r="U59" s="0" t="s">
        <v>3342</v>
      </c>
      <c r="V59" s="0" t="s">
        <v>3454</v>
      </c>
      <c r="W59" s="0" t="s">
        <v>3344</v>
      </c>
      <c r="X59" s="0" t="s">
        <v>3345</v>
      </c>
      <c r="Y59" s="0" t="s">
        <v>3342</v>
      </c>
      <c r="Z59" s="0" t="s">
        <v>3455</v>
      </c>
      <c r="AA59" s="0" t="s">
        <v>3394</v>
      </c>
      <c r="AB59" s="0" t="s">
        <v>3456</v>
      </c>
      <c r="AC59" s="0" t="s">
        <v>19</v>
      </c>
      <c r="AD59" s="0" t="s">
        <v>61</v>
      </c>
      <c r="AE59" s="0" t="s">
        <v>19</v>
      </c>
      <c r="AF59" s="0" t="s">
        <v>22</v>
      </c>
      <c r="AG59" s="0" t="s">
        <v>22</v>
      </c>
      <c r="AH59" s="0" t="s">
        <v>3396</v>
      </c>
      <c r="AI59" s="0" t="s">
        <v>3397</v>
      </c>
      <c r="AJ59" s="0" t="s">
        <v>22</v>
      </c>
      <c r="AK59" s="0" t="s">
        <v>22</v>
      </c>
    </row>
    <row customHeight="1" ht="11.25">
      <c r="A60" s="0" t="s">
        <v>22</v>
      </c>
      <c r="B60" s="0" t="s">
        <v>48</v>
      </c>
      <c r="C60" s="0" t="s">
        <v>50</v>
      </c>
      <c r="D60" s="0" t="s">
        <v>22</v>
      </c>
      <c r="E60" s="0" t="s">
        <v>3453</v>
      </c>
      <c r="F60" s="0" t="s">
        <v>1213</v>
      </c>
      <c r="G60" s="0" t="s">
        <v>153</v>
      </c>
      <c r="H60" s="0" t="s">
        <v>153</v>
      </c>
      <c r="I60" s="0" t="s">
        <v>154</v>
      </c>
      <c r="J60" s="0" t="s">
        <v>1173</v>
      </c>
      <c r="K60" s="0" t="s">
        <v>1255</v>
      </c>
      <c r="L60" s="0" t="s">
        <v>1252</v>
      </c>
      <c r="M60" s="0" t="s">
        <v>1155</v>
      </c>
      <c r="N60" s="0" t="s">
        <v>109</v>
      </c>
      <c r="O60" s="0" t="s">
        <v>153</v>
      </c>
      <c r="P60" s="0" t="s">
        <v>153</v>
      </c>
      <c r="Q60" s="0" t="s">
        <v>154</v>
      </c>
      <c r="R60" s="0" t="s">
        <v>3402</v>
      </c>
      <c r="S60" s="0" t="s">
        <v>3418</v>
      </c>
      <c r="T60" s="0" t="s">
        <v>3341</v>
      </c>
      <c r="U60" s="0" t="s">
        <v>3342</v>
      </c>
      <c r="V60" s="0" t="s">
        <v>3454</v>
      </c>
      <c r="W60" s="0" t="s">
        <v>3344</v>
      </c>
      <c r="X60" s="0" t="s">
        <v>3345</v>
      </c>
      <c r="Y60" s="0" t="s">
        <v>3342</v>
      </c>
      <c r="Z60" s="0" t="s">
        <v>3455</v>
      </c>
      <c r="AA60" s="0" t="s">
        <v>3394</v>
      </c>
      <c r="AB60" s="0" t="s">
        <v>3456</v>
      </c>
      <c r="AC60" s="0" t="s">
        <v>19</v>
      </c>
      <c r="AD60" s="0" t="s">
        <v>61</v>
      </c>
      <c r="AE60" s="0" t="s">
        <v>19</v>
      </c>
      <c r="AF60" s="0" t="s">
        <v>22</v>
      </c>
      <c r="AG60" s="0" t="s">
        <v>22</v>
      </c>
      <c r="AH60" s="0" t="s">
        <v>3396</v>
      </c>
      <c r="AI60" s="0" t="s">
        <v>3397</v>
      </c>
      <c r="AJ60" s="0" t="s">
        <v>22</v>
      </c>
      <c r="AK60" s="0" t="s">
        <v>22</v>
      </c>
    </row>
    <row customHeight="1" ht="11.25">
      <c r="A61" s="0" t="s">
        <v>22</v>
      </c>
      <c r="B61" s="0" t="s">
        <v>48</v>
      </c>
      <c r="C61" s="0" t="s">
        <v>50</v>
      </c>
      <c r="D61" s="0" t="s">
        <v>22</v>
      </c>
      <c r="E61" s="0" t="s">
        <v>3453</v>
      </c>
      <c r="F61" s="0" t="s">
        <v>1213</v>
      </c>
      <c r="G61" s="0" t="s">
        <v>153</v>
      </c>
      <c r="H61" s="0" t="s">
        <v>153</v>
      </c>
      <c r="I61" s="0" t="s">
        <v>154</v>
      </c>
      <c r="J61" s="0" t="s">
        <v>1173</v>
      </c>
      <c r="K61" s="0" t="s">
        <v>1255</v>
      </c>
      <c r="L61" s="0" t="s">
        <v>1252</v>
      </c>
      <c r="M61" s="0" t="s">
        <v>1155</v>
      </c>
      <c r="N61" s="0" t="s">
        <v>92</v>
      </c>
      <c r="O61" s="0" t="s">
        <v>153</v>
      </c>
      <c r="P61" s="0" t="s">
        <v>153</v>
      </c>
      <c r="Q61" s="0" t="s">
        <v>154</v>
      </c>
      <c r="R61" s="0" t="s">
        <v>3404</v>
      </c>
      <c r="S61" s="0" t="s">
        <v>3419</v>
      </c>
      <c r="T61" s="0" t="s">
        <v>3341</v>
      </c>
      <c r="U61" s="0" t="s">
        <v>3342</v>
      </c>
      <c r="V61" s="0" t="s">
        <v>3454</v>
      </c>
      <c r="W61" s="0" t="s">
        <v>3344</v>
      </c>
      <c r="X61" s="0" t="s">
        <v>3345</v>
      </c>
      <c r="Y61" s="0" t="s">
        <v>3342</v>
      </c>
      <c r="Z61" s="0" t="s">
        <v>3455</v>
      </c>
      <c r="AA61" s="0" t="s">
        <v>3394</v>
      </c>
      <c r="AB61" s="0" t="s">
        <v>3456</v>
      </c>
      <c r="AC61" s="0" t="s">
        <v>19</v>
      </c>
      <c r="AD61" s="0" t="s">
        <v>61</v>
      </c>
      <c r="AE61" s="0" t="s">
        <v>19</v>
      </c>
      <c r="AF61" s="0" t="s">
        <v>22</v>
      </c>
      <c r="AG61" s="0" t="s">
        <v>22</v>
      </c>
      <c r="AH61" s="0" t="s">
        <v>3396</v>
      </c>
      <c r="AI61" s="0" t="s">
        <v>3397</v>
      </c>
      <c r="AJ61" s="0" t="s">
        <v>22</v>
      </c>
      <c r="AK61" s="0" t="s">
        <v>22</v>
      </c>
    </row>
    <row customHeight="1" ht="11.25">
      <c r="A62" s="0" t="s">
        <v>22</v>
      </c>
      <c r="B62" s="0" t="s">
        <v>48</v>
      </c>
      <c r="C62" s="0" t="s">
        <v>50</v>
      </c>
      <c r="D62" s="0" t="s">
        <v>22</v>
      </c>
      <c r="E62" s="0" t="s">
        <v>3453</v>
      </c>
      <c r="F62" s="0" t="s">
        <v>1213</v>
      </c>
      <c r="G62" s="0" t="s">
        <v>153</v>
      </c>
      <c r="H62" s="0" t="s">
        <v>153</v>
      </c>
      <c r="I62" s="0" t="s">
        <v>154</v>
      </c>
      <c r="J62" s="0" t="s">
        <v>1173</v>
      </c>
      <c r="K62" s="0" t="s">
        <v>1255</v>
      </c>
      <c r="L62" s="0" t="s">
        <v>1252</v>
      </c>
      <c r="M62" s="0" t="s">
        <v>1155</v>
      </c>
      <c r="N62" s="0" t="s">
        <v>89</v>
      </c>
      <c r="O62" s="0" t="s">
        <v>153</v>
      </c>
      <c r="P62" s="0" t="s">
        <v>153</v>
      </c>
      <c r="Q62" s="0" t="s">
        <v>154</v>
      </c>
      <c r="R62" s="0" t="s">
        <v>3406</v>
      </c>
      <c r="S62" s="0" t="s">
        <v>3420</v>
      </c>
      <c r="T62" s="0" t="s">
        <v>3341</v>
      </c>
      <c r="U62" s="0" t="s">
        <v>3342</v>
      </c>
      <c r="V62" s="0" t="s">
        <v>3454</v>
      </c>
      <c r="W62" s="0" t="s">
        <v>3344</v>
      </c>
      <c r="X62" s="0" t="s">
        <v>3345</v>
      </c>
      <c r="Y62" s="0" t="s">
        <v>3342</v>
      </c>
      <c r="Z62" s="0" t="s">
        <v>3455</v>
      </c>
      <c r="AA62" s="0" t="s">
        <v>3394</v>
      </c>
      <c r="AB62" s="0" t="s">
        <v>3456</v>
      </c>
      <c r="AC62" s="0" t="s">
        <v>19</v>
      </c>
      <c r="AD62" s="0" t="s">
        <v>61</v>
      </c>
      <c r="AE62" s="0" t="s">
        <v>19</v>
      </c>
      <c r="AF62" s="0" t="s">
        <v>22</v>
      </c>
      <c r="AG62" s="0" t="s">
        <v>22</v>
      </c>
      <c r="AH62" s="0" t="s">
        <v>3396</v>
      </c>
      <c r="AI62" s="0" t="s">
        <v>3397</v>
      </c>
      <c r="AJ62" s="0" t="s">
        <v>22</v>
      </c>
      <c r="AK62" s="0" t="s">
        <v>22</v>
      </c>
    </row>
    <row customHeight="1" ht="11.25">
      <c r="A63" s="0" t="s">
        <v>22</v>
      </c>
      <c r="B63" s="0" t="s">
        <v>48</v>
      </c>
      <c r="C63" s="0" t="s">
        <v>50</v>
      </c>
      <c r="D63" s="0" t="s">
        <v>22</v>
      </c>
      <c r="E63" s="0" t="s">
        <v>3453</v>
      </c>
      <c r="F63" s="0" t="s">
        <v>1213</v>
      </c>
      <c r="G63" s="0" t="s">
        <v>153</v>
      </c>
      <c r="H63" s="0" t="s">
        <v>153</v>
      </c>
      <c r="I63" s="0" t="s">
        <v>154</v>
      </c>
      <c r="J63" s="0" t="s">
        <v>1173</v>
      </c>
      <c r="K63" s="0" t="s">
        <v>1255</v>
      </c>
      <c r="L63" s="0" t="s">
        <v>1252</v>
      </c>
      <c r="M63" s="0" t="s">
        <v>1155</v>
      </c>
      <c r="N63" s="0" t="s">
        <v>112</v>
      </c>
      <c r="O63" s="0" t="s">
        <v>153</v>
      </c>
      <c r="P63" s="0" t="s">
        <v>153</v>
      </c>
      <c r="Q63" s="0" t="s">
        <v>154</v>
      </c>
      <c r="R63" s="0" t="s">
        <v>3408</v>
      </c>
      <c r="S63" s="0" t="s">
        <v>3421</v>
      </c>
      <c r="T63" s="0" t="s">
        <v>3341</v>
      </c>
      <c r="U63" s="0" t="s">
        <v>3342</v>
      </c>
      <c r="V63" s="0" t="s">
        <v>3454</v>
      </c>
      <c r="W63" s="0" t="s">
        <v>3344</v>
      </c>
      <c r="X63" s="0" t="s">
        <v>3345</v>
      </c>
      <c r="Y63" s="0" t="s">
        <v>3342</v>
      </c>
      <c r="Z63" s="0" t="s">
        <v>3455</v>
      </c>
      <c r="AA63" s="0" t="s">
        <v>3394</v>
      </c>
      <c r="AB63" s="0" t="s">
        <v>3456</v>
      </c>
      <c r="AC63" s="0" t="s">
        <v>19</v>
      </c>
      <c r="AD63" s="0" t="s">
        <v>61</v>
      </c>
      <c r="AE63" s="0" t="s">
        <v>19</v>
      </c>
      <c r="AF63" s="0" t="s">
        <v>22</v>
      </c>
      <c r="AG63" s="0" t="s">
        <v>22</v>
      </c>
      <c r="AH63" s="0" t="s">
        <v>3396</v>
      </c>
      <c r="AI63" s="0" t="s">
        <v>3397</v>
      </c>
      <c r="AJ63" s="0" t="s">
        <v>22</v>
      </c>
      <c r="AK63" s="0" t="s">
        <v>22</v>
      </c>
    </row>
    <row customHeight="1" ht="11.25">
      <c r="A64" s="0" t="s">
        <v>22</v>
      </c>
      <c r="B64" s="0" t="s">
        <v>48</v>
      </c>
      <c r="C64" s="0" t="s">
        <v>50</v>
      </c>
      <c r="D64" s="0" t="s">
        <v>22</v>
      </c>
      <c r="E64" s="0" t="s">
        <v>3453</v>
      </c>
      <c r="F64" s="0" t="s">
        <v>1213</v>
      </c>
      <c r="G64" s="0" t="s">
        <v>153</v>
      </c>
      <c r="H64" s="0" t="s">
        <v>153</v>
      </c>
      <c r="I64" s="0" t="s">
        <v>154</v>
      </c>
      <c r="J64" s="0" t="s">
        <v>1173</v>
      </c>
      <c r="K64" s="0" t="s">
        <v>1255</v>
      </c>
      <c r="L64" s="0" t="s">
        <v>1252</v>
      </c>
      <c r="M64" s="0" t="s">
        <v>1155</v>
      </c>
      <c r="N64" s="0" t="s">
        <v>118</v>
      </c>
      <c r="O64" s="0" t="s">
        <v>153</v>
      </c>
      <c r="P64" s="0" t="s">
        <v>153</v>
      </c>
      <c r="Q64" s="0" t="s">
        <v>154</v>
      </c>
      <c r="R64" s="0" t="s">
        <v>3410</v>
      </c>
      <c r="S64" s="0" t="s">
        <v>3422</v>
      </c>
      <c r="T64" s="0" t="s">
        <v>3341</v>
      </c>
      <c r="U64" s="0" t="s">
        <v>3342</v>
      </c>
      <c r="V64" s="0" t="s">
        <v>3454</v>
      </c>
      <c r="W64" s="0" t="s">
        <v>3344</v>
      </c>
      <c r="X64" s="0" t="s">
        <v>3345</v>
      </c>
      <c r="Y64" s="0" t="s">
        <v>3342</v>
      </c>
      <c r="Z64" s="0" t="s">
        <v>3455</v>
      </c>
      <c r="AA64" s="0" t="s">
        <v>3394</v>
      </c>
      <c r="AB64" s="0" t="s">
        <v>3456</v>
      </c>
      <c r="AC64" s="0" t="s">
        <v>19</v>
      </c>
      <c r="AD64" s="0" t="s">
        <v>61</v>
      </c>
      <c r="AE64" s="0" t="s">
        <v>19</v>
      </c>
      <c r="AF64" s="0" t="s">
        <v>22</v>
      </c>
      <c r="AG64" s="0" t="s">
        <v>22</v>
      </c>
      <c r="AH64" s="0" t="s">
        <v>3396</v>
      </c>
      <c r="AI64" s="0" t="s">
        <v>3397</v>
      </c>
      <c r="AJ64" s="0" t="s">
        <v>22</v>
      </c>
      <c r="AK64" s="0" t="s">
        <v>22</v>
      </c>
    </row>
    <row customHeight="1" ht="11.25">
      <c r="A65" s="0" t="s">
        <v>22</v>
      </c>
      <c r="B65" s="0" t="s">
        <v>48</v>
      </c>
      <c r="C65" s="0" t="s">
        <v>50</v>
      </c>
      <c r="D65" s="0" t="s">
        <v>22</v>
      </c>
      <c r="E65" s="0" t="s">
        <v>3453</v>
      </c>
      <c r="F65" s="0" t="s">
        <v>1213</v>
      </c>
      <c r="G65" s="0" t="s">
        <v>153</v>
      </c>
      <c r="H65" s="0" t="s">
        <v>153</v>
      </c>
      <c r="I65" s="0" t="s">
        <v>154</v>
      </c>
      <c r="J65" s="0" t="s">
        <v>1173</v>
      </c>
      <c r="K65" s="0" t="s">
        <v>1255</v>
      </c>
      <c r="L65" s="0" t="s">
        <v>1252</v>
      </c>
      <c r="M65" s="0" t="s">
        <v>1155</v>
      </c>
      <c r="N65" s="0" t="s">
        <v>101</v>
      </c>
      <c r="O65" s="0" t="s">
        <v>153</v>
      </c>
      <c r="P65" s="0" t="s">
        <v>153</v>
      </c>
      <c r="Q65" s="0" t="s">
        <v>154</v>
      </c>
      <c r="R65" s="0" t="s">
        <v>3412</v>
      </c>
      <c r="S65" s="0" t="s">
        <v>3423</v>
      </c>
      <c r="T65" s="0" t="s">
        <v>3341</v>
      </c>
      <c r="U65" s="0" t="s">
        <v>3342</v>
      </c>
      <c r="V65" s="0" t="s">
        <v>3454</v>
      </c>
      <c r="W65" s="0" t="s">
        <v>3344</v>
      </c>
      <c r="X65" s="0" t="s">
        <v>3345</v>
      </c>
      <c r="Y65" s="0" t="s">
        <v>3342</v>
      </c>
      <c r="Z65" s="0" t="s">
        <v>3455</v>
      </c>
      <c r="AA65" s="0" t="s">
        <v>3394</v>
      </c>
      <c r="AB65" s="0" t="s">
        <v>3456</v>
      </c>
      <c r="AC65" s="0" t="s">
        <v>19</v>
      </c>
      <c r="AD65" s="0" t="s">
        <v>61</v>
      </c>
      <c r="AE65" s="0" t="s">
        <v>19</v>
      </c>
      <c r="AF65" s="0" t="s">
        <v>22</v>
      </c>
      <c r="AG65" s="0" t="s">
        <v>22</v>
      </c>
      <c r="AH65" s="0" t="s">
        <v>3396</v>
      </c>
      <c r="AI65" s="0" t="s">
        <v>3397</v>
      </c>
      <c r="AJ65" s="0" t="s">
        <v>22</v>
      </c>
      <c r="AK65" s="0" t="s">
        <v>22</v>
      </c>
    </row>
    <row customHeight="1" ht="11.25">
      <c r="A66" s="0" t="s">
        <v>22</v>
      </c>
      <c r="B66" s="0" t="s">
        <v>48</v>
      </c>
      <c r="C66" s="0" t="s">
        <v>50</v>
      </c>
      <c r="D66" s="0" t="s">
        <v>22</v>
      </c>
      <c r="E66" s="0" t="s">
        <v>3453</v>
      </c>
      <c r="F66" s="0" t="s">
        <v>1213</v>
      </c>
      <c r="G66" s="0" t="s">
        <v>153</v>
      </c>
      <c r="H66" s="0" t="s">
        <v>153</v>
      </c>
      <c r="I66" s="0" t="s">
        <v>154</v>
      </c>
      <c r="J66" s="0" t="s">
        <v>1173</v>
      </c>
      <c r="K66" s="0" t="s">
        <v>1255</v>
      </c>
      <c r="L66" s="0" t="s">
        <v>1252</v>
      </c>
      <c r="M66" s="0" t="s">
        <v>1155</v>
      </c>
      <c r="N66" s="0" t="s">
        <v>91</v>
      </c>
      <c r="O66" s="0" t="s">
        <v>153</v>
      </c>
      <c r="P66" s="0" t="s">
        <v>153</v>
      </c>
      <c r="Q66" s="0" t="s">
        <v>154</v>
      </c>
      <c r="R66" s="0" t="s">
        <v>3414</v>
      </c>
      <c r="S66" s="0" t="s">
        <v>3424</v>
      </c>
      <c r="T66" s="0" t="s">
        <v>3341</v>
      </c>
      <c r="U66" s="0" t="s">
        <v>3342</v>
      </c>
      <c r="V66" s="0" t="s">
        <v>3454</v>
      </c>
      <c r="W66" s="0" t="s">
        <v>3344</v>
      </c>
      <c r="X66" s="0" t="s">
        <v>3345</v>
      </c>
      <c r="Y66" s="0" t="s">
        <v>3342</v>
      </c>
      <c r="Z66" s="0" t="s">
        <v>3455</v>
      </c>
      <c r="AA66" s="0" t="s">
        <v>3394</v>
      </c>
      <c r="AB66" s="0" t="s">
        <v>3456</v>
      </c>
      <c r="AC66" s="0" t="s">
        <v>19</v>
      </c>
      <c r="AD66" s="0" t="s">
        <v>61</v>
      </c>
      <c r="AE66" s="0" t="s">
        <v>19</v>
      </c>
      <c r="AF66" s="0" t="s">
        <v>22</v>
      </c>
      <c r="AG66" s="0" t="s">
        <v>22</v>
      </c>
      <c r="AH66" s="0" t="s">
        <v>3396</v>
      </c>
      <c r="AI66" s="0" t="s">
        <v>3397</v>
      </c>
      <c r="AJ66" s="0" t="s">
        <v>22</v>
      </c>
      <c r="AK66" s="0" t="s">
        <v>22</v>
      </c>
    </row>
    <row customHeight="1" ht="11.25">
      <c r="A67" s="0" t="s">
        <v>22</v>
      </c>
      <c r="B67" s="0" t="s">
        <v>48</v>
      </c>
      <c r="C67" s="0" t="s">
        <v>50</v>
      </c>
      <c r="D67" s="0" t="s">
        <v>22</v>
      </c>
      <c r="E67" s="0" t="s">
        <v>3457</v>
      </c>
      <c r="F67" s="0" t="s">
        <v>1213</v>
      </c>
      <c r="G67" s="0" t="s">
        <v>1171</v>
      </c>
      <c r="H67" s="0" t="s">
        <v>1171</v>
      </c>
      <c r="I67" s="0" t="s">
        <v>1172</v>
      </c>
      <c r="J67" s="0" t="s">
        <v>3373</v>
      </c>
      <c r="K67" s="0" t="s">
        <v>3374</v>
      </c>
      <c r="L67" s="0" t="s">
        <v>3375</v>
      </c>
      <c r="M67" s="0" t="s">
        <v>179</v>
      </c>
      <c r="N67" s="0" t="s">
        <v>98</v>
      </c>
      <c r="O67" s="0" t="s">
        <v>1171</v>
      </c>
      <c r="P67" s="0" t="s">
        <v>1171</v>
      </c>
      <c r="Q67" s="0" t="s">
        <v>1172</v>
      </c>
      <c r="R67" s="0" t="s">
        <v>3373</v>
      </c>
      <c r="S67" s="0" t="s">
        <v>3374</v>
      </c>
      <c r="T67" s="0" t="s">
        <v>3341</v>
      </c>
      <c r="U67" s="0" t="s">
        <v>3342</v>
      </c>
      <c r="V67" s="0" t="s">
        <v>3343</v>
      </c>
      <c r="W67" s="0" t="s">
        <v>3344</v>
      </c>
      <c r="X67" s="0" t="s">
        <v>3345</v>
      </c>
      <c r="Y67" s="0" t="s">
        <v>3342</v>
      </c>
      <c r="Z67" s="0" t="s">
        <v>3458</v>
      </c>
      <c r="AA67" s="0" t="s">
        <v>3377</v>
      </c>
      <c r="AB67" s="0" t="s">
        <v>3459</v>
      </c>
      <c r="AC67" s="0" t="s">
        <v>19</v>
      </c>
      <c r="AD67" s="0" t="s">
        <v>61</v>
      </c>
      <c r="AE67" s="0" t="s">
        <v>19</v>
      </c>
      <c r="AF67" s="0" t="s">
        <v>22</v>
      </c>
      <c r="AG67" s="0" t="s">
        <v>22</v>
      </c>
      <c r="AH67" s="0" t="s">
        <v>3379</v>
      </c>
      <c r="AI67" s="0" t="s">
        <v>3380</v>
      </c>
      <c r="AJ67" s="0" t="s">
        <v>22</v>
      </c>
      <c r="AK67" s="0" t="s">
        <v>22</v>
      </c>
    </row>
    <row customHeight="1" ht="11.25">
      <c r="A68" s="0" t="s">
        <v>22</v>
      </c>
      <c r="B68" s="0" t="s">
        <v>48</v>
      </c>
      <c r="C68" s="0" t="s">
        <v>50</v>
      </c>
      <c r="D68" s="0" t="s">
        <v>22</v>
      </c>
      <c r="E68" s="0" t="s">
        <v>3457</v>
      </c>
      <c r="F68" s="0" t="s">
        <v>1213</v>
      </c>
      <c r="G68" s="0" t="s">
        <v>153</v>
      </c>
      <c r="H68" s="0" t="s">
        <v>153</v>
      </c>
      <c r="I68" s="0" t="s">
        <v>154</v>
      </c>
      <c r="J68" s="0" t="s">
        <v>3373</v>
      </c>
      <c r="K68" s="0" t="s">
        <v>3381</v>
      </c>
      <c r="L68" s="0" t="s">
        <v>3375</v>
      </c>
      <c r="M68" s="0" t="s">
        <v>179</v>
      </c>
      <c r="N68" s="0" t="s">
        <v>98</v>
      </c>
      <c r="O68" s="0" t="s">
        <v>153</v>
      </c>
      <c r="P68" s="0" t="s">
        <v>153</v>
      </c>
      <c r="Q68" s="0" t="s">
        <v>154</v>
      </c>
      <c r="R68" s="0" t="s">
        <v>3373</v>
      </c>
      <c r="S68" s="0" t="s">
        <v>3381</v>
      </c>
      <c r="T68" s="0" t="s">
        <v>3341</v>
      </c>
      <c r="U68" s="0" t="s">
        <v>3342</v>
      </c>
      <c r="V68" s="0" t="s">
        <v>3343</v>
      </c>
      <c r="W68" s="0" t="s">
        <v>3344</v>
      </c>
      <c r="X68" s="0" t="s">
        <v>3345</v>
      </c>
      <c r="Y68" s="0" t="s">
        <v>3342</v>
      </c>
      <c r="Z68" s="0" t="s">
        <v>3458</v>
      </c>
      <c r="AA68" s="0" t="s">
        <v>3377</v>
      </c>
      <c r="AB68" s="0" t="s">
        <v>3459</v>
      </c>
      <c r="AC68" s="0" t="s">
        <v>19</v>
      </c>
      <c r="AD68" s="0" t="s">
        <v>61</v>
      </c>
      <c r="AE68" s="0" t="s">
        <v>19</v>
      </c>
      <c r="AF68" s="0" t="s">
        <v>22</v>
      </c>
      <c r="AG68" s="0" t="s">
        <v>22</v>
      </c>
      <c r="AH68" s="0" t="s">
        <v>3379</v>
      </c>
      <c r="AI68" s="0" t="s">
        <v>3380</v>
      </c>
      <c r="AJ68" s="0" t="s">
        <v>22</v>
      </c>
      <c r="AK68" s="0" t="s">
        <v>22</v>
      </c>
    </row>
    <row customHeight="1" ht="11.25">
      <c r="A69" s="0" t="s">
        <v>22</v>
      </c>
      <c r="B69" s="0" t="s">
        <v>48</v>
      </c>
      <c r="C69" s="0" t="s">
        <v>50</v>
      </c>
      <c r="D69" s="0" t="s">
        <v>22</v>
      </c>
      <c r="E69" s="0" t="s">
        <v>3460</v>
      </c>
      <c r="F69" s="0" t="s">
        <v>1213</v>
      </c>
      <c r="G69" s="0" t="s">
        <v>1171</v>
      </c>
      <c r="H69" s="0" t="s">
        <v>1171</v>
      </c>
      <c r="I69" s="0" t="s">
        <v>1172</v>
      </c>
      <c r="J69" s="0" t="s">
        <v>3373</v>
      </c>
      <c r="K69" s="0" t="s">
        <v>3374</v>
      </c>
      <c r="L69" s="0" t="s">
        <v>3375</v>
      </c>
      <c r="M69" s="0" t="s">
        <v>179</v>
      </c>
      <c r="N69" s="0" t="s">
        <v>98</v>
      </c>
      <c r="O69" s="0" t="s">
        <v>1171</v>
      </c>
      <c r="P69" s="0" t="s">
        <v>1171</v>
      </c>
      <c r="Q69" s="0" t="s">
        <v>1172</v>
      </c>
      <c r="R69" s="0" t="s">
        <v>3373</v>
      </c>
      <c r="S69" s="0" t="s">
        <v>3374</v>
      </c>
      <c r="T69" s="0" t="s">
        <v>3341</v>
      </c>
      <c r="U69" s="0" t="s">
        <v>3342</v>
      </c>
      <c r="V69" s="0" t="s">
        <v>3343</v>
      </c>
      <c r="W69" s="0" t="s">
        <v>3344</v>
      </c>
      <c r="X69" s="0" t="s">
        <v>3345</v>
      </c>
      <c r="Y69" s="0" t="s">
        <v>3342</v>
      </c>
      <c r="Z69" s="0" t="s">
        <v>3461</v>
      </c>
      <c r="AA69" s="0" t="s">
        <v>3377</v>
      </c>
      <c r="AB69" s="0" t="s">
        <v>3462</v>
      </c>
      <c r="AC69" s="0" t="s">
        <v>19</v>
      </c>
      <c r="AD69" s="0" t="s">
        <v>61</v>
      </c>
      <c r="AE69" s="0" t="s">
        <v>19</v>
      </c>
      <c r="AF69" s="0" t="s">
        <v>22</v>
      </c>
      <c r="AG69" s="0" t="s">
        <v>22</v>
      </c>
      <c r="AH69" s="0" t="s">
        <v>3379</v>
      </c>
      <c r="AI69" s="0" t="s">
        <v>3380</v>
      </c>
      <c r="AJ69" s="0" t="s">
        <v>22</v>
      </c>
      <c r="AK69" s="0" t="s">
        <v>22</v>
      </c>
    </row>
    <row customHeight="1" ht="11.25">
      <c r="A70" s="0" t="s">
        <v>22</v>
      </c>
      <c r="B70" s="0" t="s">
        <v>48</v>
      </c>
      <c r="C70" s="0" t="s">
        <v>50</v>
      </c>
      <c r="D70" s="0" t="s">
        <v>22</v>
      </c>
      <c r="E70" s="0" t="s">
        <v>3460</v>
      </c>
      <c r="F70" s="0" t="s">
        <v>1213</v>
      </c>
      <c r="G70" s="0" t="s">
        <v>153</v>
      </c>
      <c r="H70" s="0" t="s">
        <v>153</v>
      </c>
      <c r="I70" s="0" t="s">
        <v>154</v>
      </c>
      <c r="J70" s="0" t="s">
        <v>3373</v>
      </c>
      <c r="K70" s="0" t="s">
        <v>3381</v>
      </c>
      <c r="L70" s="0" t="s">
        <v>3375</v>
      </c>
      <c r="M70" s="0" t="s">
        <v>179</v>
      </c>
      <c r="N70" s="0" t="s">
        <v>98</v>
      </c>
      <c r="O70" s="0" t="s">
        <v>153</v>
      </c>
      <c r="P70" s="0" t="s">
        <v>153</v>
      </c>
      <c r="Q70" s="0" t="s">
        <v>154</v>
      </c>
      <c r="R70" s="0" t="s">
        <v>3373</v>
      </c>
      <c r="S70" s="0" t="s">
        <v>3381</v>
      </c>
      <c r="T70" s="0" t="s">
        <v>3341</v>
      </c>
      <c r="U70" s="0" t="s">
        <v>3342</v>
      </c>
      <c r="V70" s="0" t="s">
        <v>3343</v>
      </c>
      <c r="W70" s="0" t="s">
        <v>3344</v>
      </c>
      <c r="X70" s="0" t="s">
        <v>3345</v>
      </c>
      <c r="Y70" s="0" t="s">
        <v>3342</v>
      </c>
      <c r="Z70" s="0" t="s">
        <v>3461</v>
      </c>
      <c r="AA70" s="0" t="s">
        <v>3377</v>
      </c>
      <c r="AB70" s="0" t="s">
        <v>3462</v>
      </c>
      <c r="AC70" s="0" t="s">
        <v>19</v>
      </c>
      <c r="AD70" s="0" t="s">
        <v>61</v>
      </c>
      <c r="AE70" s="0" t="s">
        <v>19</v>
      </c>
      <c r="AF70" s="0" t="s">
        <v>22</v>
      </c>
      <c r="AG70" s="0" t="s">
        <v>22</v>
      </c>
      <c r="AH70" s="0" t="s">
        <v>3379</v>
      </c>
      <c r="AI70" s="0" t="s">
        <v>3380</v>
      </c>
      <c r="AJ70" s="0" t="s">
        <v>22</v>
      </c>
      <c r="AK70" s="0" t="s">
        <v>22</v>
      </c>
    </row>
    <row customHeight="1" ht="11.25">
      <c r="A71" s="0" t="s">
        <v>22</v>
      </c>
      <c r="B71" s="0" t="s">
        <v>48</v>
      </c>
      <c r="C71" s="0" t="s">
        <v>50</v>
      </c>
      <c r="D71" s="0" t="s">
        <v>22</v>
      </c>
      <c r="E71" s="0" t="s">
        <v>3463</v>
      </c>
      <c r="F71" s="0" t="s">
        <v>1213</v>
      </c>
      <c r="G71" s="0" t="s">
        <v>153</v>
      </c>
      <c r="H71" s="0" t="s">
        <v>153</v>
      </c>
      <c r="I71" s="0" t="s">
        <v>154</v>
      </c>
      <c r="J71" s="0" t="s">
        <v>1173</v>
      </c>
      <c r="K71" s="0" t="s">
        <v>1255</v>
      </c>
      <c r="L71" s="0" t="s">
        <v>1252</v>
      </c>
      <c r="M71" s="0" t="s">
        <v>1155</v>
      </c>
      <c r="N71" s="0" t="s">
        <v>128</v>
      </c>
      <c r="O71" s="0" t="s">
        <v>123</v>
      </c>
      <c r="P71" s="0" t="s">
        <v>123</v>
      </c>
      <c r="Q71" s="0" t="s">
        <v>124</v>
      </c>
      <c r="R71" s="0" t="s">
        <v>1153</v>
      </c>
      <c r="S71" s="0" t="s">
        <v>1154</v>
      </c>
      <c r="T71" s="0" t="s">
        <v>3341</v>
      </c>
      <c r="U71" s="0" t="s">
        <v>3342</v>
      </c>
      <c r="V71" s="0" t="s">
        <v>3464</v>
      </c>
      <c r="W71" s="0" t="s">
        <v>3344</v>
      </c>
      <c r="X71" s="0" t="s">
        <v>3345</v>
      </c>
      <c r="Y71" s="0" t="s">
        <v>3342</v>
      </c>
      <c r="Z71" s="0" t="s">
        <v>3465</v>
      </c>
      <c r="AA71" s="0" t="s">
        <v>3394</v>
      </c>
      <c r="AB71" s="0" t="s">
        <v>3466</v>
      </c>
      <c r="AC71" s="0" t="s">
        <v>19</v>
      </c>
      <c r="AD71" s="0" t="s">
        <v>61</v>
      </c>
      <c r="AE71" s="0" t="s">
        <v>19</v>
      </c>
      <c r="AF71" s="0" t="s">
        <v>22</v>
      </c>
      <c r="AG71" s="0" t="s">
        <v>22</v>
      </c>
      <c r="AH71" s="0" t="s">
        <v>3396</v>
      </c>
      <c r="AI71" s="0" t="s">
        <v>3397</v>
      </c>
      <c r="AJ71" s="0" t="s">
        <v>22</v>
      </c>
      <c r="AK71" s="0" t="s">
        <v>22</v>
      </c>
    </row>
    <row customHeight="1" ht="11.25">
      <c r="A72" s="0" t="s">
        <v>22</v>
      </c>
      <c r="B72" s="0" t="s">
        <v>48</v>
      </c>
      <c r="C72" s="0" t="s">
        <v>50</v>
      </c>
      <c r="D72" s="0" t="s">
        <v>22</v>
      </c>
      <c r="E72" s="0" t="s">
        <v>3463</v>
      </c>
      <c r="F72" s="0" t="s">
        <v>1213</v>
      </c>
      <c r="G72" s="0" t="s">
        <v>1171</v>
      </c>
      <c r="H72" s="0" t="s">
        <v>1171</v>
      </c>
      <c r="I72" s="0" t="s">
        <v>1172</v>
      </c>
      <c r="J72" s="0" t="s">
        <v>1173</v>
      </c>
      <c r="K72" s="0" t="s">
        <v>1174</v>
      </c>
      <c r="L72" s="0" t="s">
        <v>1252</v>
      </c>
      <c r="M72" s="0" t="s">
        <v>1155</v>
      </c>
      <c r="N72" s="0" t="s">
        <v>128</v>
      </c>
      <c r="O72" s="0" t="s">
        <v>123</v>
      </c>
      <c r="P72" s="0" t="s">
        <v>123</v>
      </c>
      <c r="Q72" s="0" t="s">
        <v>124</v>
      </c>
      <c r="R72" s="0" t="s">
        <v>1153</v>
      </c>
      <c r="S72" s="0" t="s">
        <v>1154</v>
      </c>
      <c r="T72" s="0" t="s">
        <v>3341</v>
      </c>
      <c r="U72" s="0" t="s">
        <v>3342</v>
      </c>
      <c r="V72" s="0" t="s">
        <v>3464</v>
      </c>
      <c r="W72" s="0" t="s">
        <v>3344</v>
      </c>
      <c r="X72" s="0" t="s">
        <v>3345</v>
      </c>
      <c r="Y72" s="0" t="s">
        <v>3342</v>
      </c>
      <c r="Z72" s="0" t="s">
        <v>3465</v>
      </c>
      <c r="AA72" s="0" t="s">
        <v>3394</v>
      </c>
      <c r="AB72" s="0" t="s">
        <v>3466</v>
      </c>
      <c r="AC72" s="0" t="s">
        <v>19</v>
      </c>
      <c r="AD72" s="0" t="s">
        <v>61</v>
      </c>
      <c r="AE72" s="0" t="s">
        <v>19</v>
      </c>
      <c r="AF72" s="0" t="s">
        <v>22</v>
      </c>
      <c r="AG72" s="0" t="s">
        <v>22</v>
      </c>
      <c r="AH72" s="0" t="s">
        <v>3396</v>
      </c>
      <c r="AI72" s="0" t="s">
        <v>3397</v>
      </c>
      <c r="AJ72" s="0" t="s">
        <v>22</v>
      </c>
      <c r="AK72" s="0" t="s">
        <v>22</v>
      </c>
    </row>
    <row customHeight="1" ht="11.25">
      <c r="A73" s="0" t="s">
        <v>22</v>
      </c>
      <c r="B73" s="0" t="s">
        <v>48</v>
      </c>
      <c r="C73" s="0" t="s">
        <v>50</v>
      </c>
      <c r="D73" s="0" t="s">
        <v>22</v>
      </c>
      <c r="E73" s="0" t="s">
        <v>3463</v>
      </c>
      <c r="F73" s="0" t="s">
        <v>1213</v>
      </c>
      <c r="G73" s="0" t="s">
        <v>1171</v>
      </c>
      <c r="H73" s="0" t="s">
        <v>1171</v>
      </c>
      <c r="I73" s="0" t="s">
        <v>1172</v>
      </c>
      <c r="J73" s="0" t="s">
        <v>1173</v>
      </c>
      <c r="K73" s="0" t="s">
        <v>1174</v>
      </c>
      <c r="L73" s="0" t="s">
        <v>1252</v>
      </c>
      <c r="M73" s="0" t="s">
        <v>1155</v>
      </c>
      <c r="N73" s="0" t="s">
        <v>132</v>
      </c>
      <c r="O73" s="0" t="s">
        <v>123</v>
      </c>
      <c r="P73" s="0" t="s">
        <v>123</v>
      </c>
      <c r="Q73" s="0" t="s">
        <v>124</v>
      </c>
      <c r="R73" s="0" t="s">
        <v>1201</v>
      </c>
      <c r="S73" s="0" t="s">
        <v>1202</v>
      </c>
      <c r="T73" s="0" t="s">
        <v>3341</v>
      </c>
      <c r="U73" s="0" t="s">
        <v>3342</v>
      </c>
      <c r="V73" s="0" t="s">
        <v>3464</v>
      </c>
      <c r="W73" s="0" t="s">
        <v>3344</v>
      </c>
      <c r="X73" s="0" t="s">
        <v>3345</v>
      </c>
      <c r="Y73" s="0" t="s">
        <v>3342</v>
      </c>
      <c r="Z73" s="0" t="s">
        <v>3465</v>
      </c>
      <c r="AA73" s="0" t="s">
        <v>3394</v>
      </c>
      <c r="AB73" s="0" t="s">
        <v>3466</v>
      </c>
      <c r="AC73" s="0" t="s">
        <v>19</v>
      </c>
      <c r="AD73" s="0" t="s">
        <v>61</v>
      </c>
      <c r="AE73" s="0" t="s">
        <v>19</v>
      </c>
      <c r="AF73" s="0" t="s">
        <v>22</v>
      </c>
      <c r="AG73" s="0" t="s">
        <v>22</v>
      </c>
      <c r="AH73" s="0" t="s">
        <v>3396</v>
      </c>
      <c r="AI73" s="0" t="s">
        <v>3397</v>
      </c>
      <c r="AJ73" s="0" t="s">
        <v>22</v>
      </c>
      <c r="AK73" s="0" t="s">
        <v>22</v>
      </c>
    </row>
    <row customHeight="1" ht="11.25">
      <c r="A74" s="0" t="s">
        <v>22</v>
      </c>
      <c r="B74" s="0" t="s">
        <v>48</v>
      </c>
      <c r="C74" s="0" t="s">
        <v>50</v>
      </c>
      <c r="D74" s="0" t="s">
        <v>22</v>
      </c>
      <c r="E74" s="0" t="s">
        <v>3463</v>
      </c>
      <c r="F74" s="0" t="s">
        <v>1213</v>
      </c>
      <c r="G74" s="0" t="s">
        <v>153</v>
      </c>
      <c r="H74" s="0" t="s">
        <v>153</v>
      </c>
      <c r="I74" s="0" t="s">
        <v>154</v>
      </c>
      <c r="J74" s="0" t="s">
        <v>1173</v>
      </c>
      <c r="K74" s="0" t="s">
        <v>1255</v>
      </c>
      <c r="L74" s="0" t="s">
        <v>1252</v>
      </c>
      <c r="M74" s="0" t="s">
        <v>1155</v>
      </c>
      <c r="N74" s="0" t="s">
        <v>132</v>
      </c>
      <c r="O74" s="0" t="s">
        <v>123</v>
      </c>
      <c r="P74" s="0" t="s">
        <v>123</v>
      </c>
      <c r="Q74" s="0" t="s">
        <v>124</v>
      </c>
      <c r="R74" s="0" t="s">
        <v>1201</v>
      </c>
      <c r="S74" s="0" t="s">
        <v>1202</v>
      </c>
      <c r="T74" s="0" t="s">
        <v>3341</v>
      </c>
      <c r="U74" s="0" t="s">
        <v>3342</v>
      </c>
      <c r="V74" s="0" t="s">
        <v>3464</v>
      </c>
      <c r="W74" s="0" t="s">
        <v>3344</v>
      </c>
      <c r="X74" s="0" t="s">
        <v>3345</v>
      </c>
      <c r="Y74" s="0" t="s">
        <v>3342</v>
      </c>
      <c r="Z74" s="0" t="s">
        <v>3465</v>
      </c>
      <c r="AA74" s="0" t="s">
        <v>3394</v>
      </c>
      <c r="AB74" s="0" t="s">
        <v>3466</v>
      </c>
      <c r="AC74" s="0" t="s">
        <v>19</v>
      </c>
      <c r="AD74" s="0" t="s">
        <v>61</v>
      </c>
      <c r="AE74" s="0" t="s">
        <v>19</v>
      </c>
      <c r="AF74" s="0" t="s">
        <v>22</v>
      </c>
      <c r="AG74" s="0" t="s">
        <v>22</v>
      </c>
      <c r="AH74" s="0" t="s">
        <v>3396</v>
      </c>
      <c r="AI74" s="0" t="s">
        <v>3397</v>
      </c>
      <c r="AJ74" s="0" t="s">
        <v>22</v>
      </c>
      <c r="AK74" s="0" t="s">
        <v>22</v>
      </c>
    </row>
    <row customHeight="1" ht="11.25">
      <c r="A75" s="0" t="s">
        <v>22</v>
      </c>
      <c r="B75" s="0" t="s">
        <v>48</v>
      </c>
      <c r="C75" s="0" t="s">
        <v>50</v>
      </c>
      <c r="D75" s="0" t="s">
        <v>22</v>
      </c>
      <c r="E75" s="0" t="s">
        <v>3463</v>
      </c>
      <c r="F75" s="0" t="s">
        <v>1213</v>
      </c>
      <c r="G75" s="0" t="s">
        <v>1171</v>
      </c>
      <c r="H75" s="0" t="s">
        <v>1171</v>
      </c>
      <c r="I75" s="0" t="s">
        <v>1172</v>
      </c>
      <c r="J75" s="0" t="s">
        <v>1173</v>
      </c>
      <c r="K75" s="0" t="s">
        <v>1174</v>
      </c>
      <c r="L75" s="0" t="s">
        <v>1252</v>
      </c>
      <c r="M75" s="0" t="s">
        <v>1155</v>
      </c>
      <c r="N75" s="0" t="s">
        <v>98</v>
      </c>
      <c r="O75" s="0" t="s">
        <v>1171</v>
      </c>
      <c r="P75" s="0" t="s">
        <v>1171</v>
      </c>
      <c r="Q75" s="0" t="s">
        <v>1172</v>
      </c>
      <c r="R75" s="0" t="s">
        <v>1173</v>
      </c>
      <c r="S75" s="0" t="s">
        <v>1174</v>
      </c>
      <c r="T75" s="0" t="s">
        <v>3341</v>
      </c>
      <c r="U75" s="0" t="s">
        <v>3342</v>
      </c>
      <c r="V75" s="0" t="s">
        <v>3464</v>
      </c>
      <c r="W75" s="0" t="s">
        <v>3344</v>
      </c>
      <c r="X75" s="0" t="s">
        <v>3345</v>
      </c>
      <c r="Y75" s="0" t="s">
        <v>3342</v>
      </c>
      <c r="Z75" s="0" t="s">
        <v>3465</v>
      </c>
      <c r="AA75" s="0" t="s">
        <v>3394</v>
      </c>
      <c r="AB75" s="0" t="s">
        <v>3466</v>
      </c>
      <c r="AC75" s="0" t="s">
        <v>19</v>
      </c>
      <c r="AD75" s="0" t="s">
        <v>61</v>
      </c>
      <c r="AE75" s="0" t="s">
        <v>19</v>
      </c>
      <c r="AF75" s="0" t="s">
        <v>22</v>
      </c>
      <c r="AG75" s="0" t="s">
        <v>22</v>
      </c>
      <c r="AH75" s="0" t="s">
        <v>3396</v>
      </c>
      <c r="AI75" s="0" t="s">
        <v>3397</v>
      </c>
      <c r="AJ75" s="0" t="s">
        <v>22</v>
      </c>
      <c r="AK75" s="0" t="s">
        <v>22</v>
      </c>
    </row>
    <row customHeight="1" ht="11.25">
      <c r="A76" s="0" t="s">
        <v>22</v>
      </c>
      <c r="B76" s="0" t="s">
        <v>48</v>
      </c>
      <c r="C76" s="0" t="s">
        <v>50</v>
      </c>
      <c r="D76" s="0" t="s">
        <v>22</v>
      </c>
      <c r="E76" s="0" t="s">
        <v>3463</v>
      </c>
      <c r="F76" s="0" t="s">
        <v>1213</v>
      </c>
      <c r="G76" s="0" t="s">
        <v>1171</v>
      </c>
      <c r="H76" s="0" t="s">
        <v>1171</v>
      </c>
      <c r="I76" s="0" t="s">
        <v>1172</v>
      </c>
      <c r="J76" s="0" t="s">
        <v>1173</v>
      </c>
      <c r="K76" s="0" t="s">
        <v>1174</v>
      </c>
      <c r="L76" s="0" t="s">
        <v>1252</v>
      </c>
      <c r="M76" s="0" t="s">
        <v>1155</v>
      </c>
      <c r="N76" s="0" t="s">
        <v>115</v>
      </c>
      <c r="O76" s="0" t="s">
        <v>1171</v>
      </c>
      <c r="P76" s="0" t="s">
        <v>1171</v>
      </c>
      <c r="Q76" s="0" t="s">
        <v>1172</v>
      </c>
      <c r="R76" s="0" t="s">
        <v>3398</v>
      </c>
      <c r="S76" s="0" t="s">
        <v>3399</v>
      </c>
      <c r="T76" s="0" t="s">
        <v>3341</v>
      </c>
      <c r="U76" s="0" t="s">
        <v>3342</v>
      </c>
      <c r="V76" s="0" t="s">
        <v>3464</v>
      </c>
      <c r="W76" s="0" t="s">
        <v>3344</v>
      </c>
      <c r="X76" s="0" t="s">
        <v>3345</v>
      </c>
      <c r="Y76" s="0" t="s">
        <v>3342</v>
      </c>
      <c r="Z76" s="0" t="s">
        <v>3465</v>
      </c>
      <c r="AA76" s="0" t="s">
        <v>3394</v>
      </c>
      <c r="AB76" s="0" t="s">
        <v>3466</v>
      </c>
      <c r="AC76" s="0" t="s">
        <v>19</v>
      </c>
      <c r="AD76" s="0" t="s">
        <v>61</v>
      </c>
      <c r="AE76" s="0" t="s">
        <v>19</v>
      </c>
      <c r="AF76" s="0" t="s">
        <v>22</v>
      </c>
      <c r="AG76" s="0" t="s">
        <v>22</v>
      </c>
      <c r="AH76" s="0" t="s">
        <v>3396</v>
      </c>
      <c r="AI76" s="0" t="s">
        <v>3397</v>
      </c>
      <c r="AJ76" s="0" t="s">
        <v>22</v>
      </c>
      <c r="AK76" s="0" t="s">
        <v>22</v>
      </c>
    </row>
    <row customHeight="1" ht="11.25">
      <c r="A77" s="0" t="s">
        <v>22</v>
      </c>
      <c r="B77" s="0" t="s">
        <v>48</v>
      </c>
      <c r="C77" s="0" t="s">
        <v>50</v>
      </c>
      <c r="D77" s="0" t="s">
        <v>22</v>
      </c>
      <c r="E77" s="0" t="s">
        <v>3463</v>
      </c>
      <c r="F77" s="0" t="s">
        <v>1213</v>
      </c>
      <c r="G77" s="0" t="s">
        <v>1171</v>
      </c>
      <c r="H77" s="0" t="s">
        <v>1171</v>
      </c>
      <c r="I77" s="0" t="s">
        <v>1172</v>
      </c>
      <c r="J77" s="0" t="s">
        <v>1173</v>
      </c>
      <c r="K77" s="0" t="s">
        <v>1174</v>
      </c>
      <c r="L77" s="0" t="s">
        <v>1252</v>
      </c>
      <c r="M77" s="0" t="s">
        <v>1155</v>
      </c>
      <c r="N77" s="0" t="s">
        <v>90</v>
      </c>
      <c r="O77" s="0" t="s">
        <v>1171</v>
      </c>
      <c r="P77" s="0" t="s">
        <v>1171</v>
      </c>
      <c r="Q77" s="0" t="s">
        <v>1172</v>
      </c>
      <c r="R77" s="0" t="s">
        <v>3400</v>
      </c>
      <c r="S77" s="0" t="s">
        <v>3401</v>
      </c>
      <c r="T77" s="0" t="s">
        <v>3341</v>
      </c>
      <c r="U77" s="0" t="s">
        <v>3342</v>
      </c>
      <c r="V77" s="0" t="s">
        <v>3464</v>
      </c>
      <c r="W77" s="0" t="s">
        <v>3344</v>
      </c>
      <c r="X77" s="0" t="s">
        <v>3345</v>
      </c>
      <c r="Y77" s="0" t="s">
        <v>3342</v>
      </c>
      <c r="Z77" s="0" t="s">
        <v>3465</v>
      </c>
      <c r="AA77" s="0" t="s">
        <v>3394</v>
      </c>
      <c r="AB77" s="0" t="s">
        <v>3466</v>
      </c>
      <c r="AC77" s="0" t="s">
        <v>19</v>
      </c>
      <c r="AD77" s="0" t="s">
        <v>61</v>
      </c>
      <c r="AE77" s="0" t="s">
        <v>19</v>
      </c>
      <c r="AF77" s="0" t="s">
        <v>22</v>
      </c>
      <c r="AG77" s="0" t="s">
        <v>22</v>
      </c>
      <c r="AH77" s="0" t="s">
        <v>3396</v>
      </c>
      <c r="AI77" s="0" t="s">
        <v>3397</v>
      </c>
      <c r="AJ77" s="0" t="s">
        <v>22</v>
      </c>
      <c r="AK77" s="0" t="s">
        <v>22</v>
      </c>
    </row>
    <row customHeight="1" ht="11.25">
      <c r="A78" s="0" t="s">
        <v>22</v>
      </c>
      <c r="B78" s="0" t="s">
        <v>48</v>
      </c>
      <c r="C78" s="0" t="s">
        <v>50</v>
      </c>
      <c r="D78" s="0" t="s">
        <v>22</v>
      </c>
      <c r="E78" s="0" t="s">
        <v>3463</v>
      </c>
      <c r="F78" s="0" t="s">
        <v>1213</v>
      </c>
      <c r="G78" s="0" t="s">
        <v>1171</v>
      </c>
      <c r="H78" s="0" t="s">
        <v>1171</v>
      </c>
      <c r="I78" s="0" t="s">
        <v>1172</v>
      </c>
      <c r="J78" s="0" t="s">
        <v>1173</v>
      </c>
      <c r="K78" s="0" t="s">
        <v>1174</v>
      </c>
      <c r="L78" s="0" t="s">
        <v>1252</v>
      </c>
      <c r="M78" s="0" t="s">
        <v>1155</v>
      </c>
      <c r="N78" s="0" t="s">
        <v>109</v>
      </c>
      <c r="O78" s="0" t="s">
        <v>1171</v>
      </c>
      <c r="P78" s="0" t="s">
        <v>1171</v>
      </c>
      <c r="Q78" s="0" t="s">
        <v>1172</v>
      </c>
      <c r="R78" s="0" t="s">
        <v>3402</v>
      </c>
      <c r="S78" s="0" t="s">
        <v>3403</v>
      </c>
      <c r="T78" s="0" t="s">
        <v>3341</v>
      </c>
      <c r="U78" s="0" t="s">
        <v>3342</v>
      </c>
      <c r="V78" s="0" t="s">
        <v>3464</v>
      </c>
      <c r="W78" s="0" t="s">
        <v>3344</v>
      </c>
      <c r="X78" s="0" t="s">
        <v>3345</v>
      </c>
      <c r="Y78" s="0" t="s">
        <v>3342</v>
      </c>
      <c r="Z78" s="0" t="s">
        <v>3465</v>
      </c>
      <c r="AA78" s="0" t="s">
        <v>3394</v>
      </c>
      <c r="AB78" s="0" t="s">
        <v>3466</v>
      </c>
      <c r="AC78" s="0" t="s">
        <v>19</v>
      </c>
      <c r="AD78" s="0" t="s">
        <v>61</v>
      </c>
      <c r="AE78" s="0" t="s">
        <v>19</v>
      </c>
      <c r="AF78" s="0" t="s">
        <v>22</v>
      </c>
      <c r="AG78" s="0" t="s">
        <v>22</v>
      </c>
      <c r="AH78" s="0" t="s">
        <v>3396</v>
      </c>
      <c r="AI78" s="0" t="s">
        <v>3397</v>
      </c>
      <c r="AJ78" s="0" t="s">
        <v>22</v>
      </c>
      <c r="AK78" s="0" t="s">
        <v>22</v>
      </c>
    </row>
    <row customHeight="1" ht="11.25">
      <c r="A79" s="0" t="s">
        <v>22</v>
      </c>
      <c r="B79" s="0" t="s">
        <v>48</v>
      </c>
      <c r="C79" s="0" t="s">
        <v>50</v>
      </c>
      <c r="D79" s="0" t="s">
        <v>22</v>
      </c>
      <c r="E79" s="0" t="s">
        <v>3463</v>
      </c>
      <c r="F79" s="0" t="s">
        <v>1213</v>
      </c>
      <c r="G79" s="0" t="s">
        <v>1171</v>
      </c>
      <c r="H79" s="0" t="s">
        <v>1171</v>
      </c>
      <c r="I79" s="0" t="s">
        <v>1172</v>
      </c>
      <c r="J79" s="0" t="s">
        <v>1173</v>
      </c>
      <c r="K79" s="0" t="s">
        <v>1174</v>
      </c>
      <c r="L79" s="0" t="s">
        <v>1252</v>
      </c>
      <c r="M79" s="0" t="s">
        <v>1155</v>
      </c>
      <c r="N79" s="0" t="s">
        <v>92</v>
      </c>
      <c r="O79" s="0" t="s">
        <v>1171</v>
      </c>
      <c r="P79" s="0" t="s">
        <v>1171</v>
      </c>
      <c r="Q79" s="0" t="s">
        <v>1172</v>
      </c>
      <c r="R79" s="0" t="s">
        <v>3404</v>
      </c>
      <c r="S79" s="0" t="s">
        <v>3405</v>
      </c>
      <c r="T79" s="0" t="s">
        <v>3341</v>
      </c>
      <c r="U79" s="0" t="s">
        <v>3342</v>
      </c>
      <c r="V79" s="0" t="s">
        <v>3464</v>
      </c>
      <c r="W79" s="0" t="s">
        <v>3344</v>
      </c>
      <c r="X79" s="0" t="s">
        <v>3345</v>
      </c>
      <c r="Y79" s="0" t="s">
        <v>3342</v>
      </c>
      <c r="Z79" s="0" t="s">
        <v>3465</v>
      </c>
      <c r="AA79" s="0" t="s">
        <v>3394</v>
      </c>
      <c r="AB79" s="0" t="s">
        <v>3466</v>
      </c>
      <c r="AC79" s="0" t="s">
        <v>19</v>
      </c>
      <c r="AD79" s="0" t="s">
        <v>61</v>
      </c>
      <c r="AE79" s="0" t="s">
        <v>19</v>
      </c>
      <c r="AF79" s="0" t="s">
        <v>22</v>
      </c>
      <c r="AG79" s="0" t="s">
        <v>22</v>
      </c>
      <c r="AH79" s="0" t="s">
        <v>3396</v>
      </c>
      <c r="AI79" s="0" t="s">
        <v>3397</v>
      </c>
      <c r="AJ79" s="0" t="s">
        <v>22</v>
      </c>
      <c r="AK79" s="0" t="s">
        <v>22</v>
      </c>
    </row>
    <row customHeight="1" ht="11.25">
      <c r="A80" s="0" t="s">
        <v>22</v>
      </c>
      <c r="B80" s="0" t="s">
        <v>48</v>
      </c>
      <c r="C80" s="0" t="s">
        <v>50</v>
      </c>
      <c r="D80" s="0" t="s">
        <v>22</v>
      </c>
      <c r="E80" s="0" t="s">
        <v>3463</v>
      </c>
      <c r="F80" s="0" t="s">
        <v>1213</v>
      </c>
      <c r="G80" s="0" t="s">
        <v>1171</v>
      </c>
      <c r="H80" s="0" t="s">
        <v>1171</v>
      </c>
      <c r="I80" s="0" t="s">
        <v>1172</v>
      </c>
      <c r="J80" s="0" t="s">
        <v>1173</v>
      </c>
      <c r="K80" s="0" t="s">
        <v>1174</v>
      </c>
      <c r="L80" s="0" t="s">
        <v>1252</v>
      </c>
      <c r="M80" s="0" t="s">
        <v>1155</v>
      </c>
      <c r="N80" s="0" t="s">
        <v>89</v>
      </c>
      <c r="O80" s="0" t="s">
        <v>1171</v>
      </c>
      <c r="P80" s="0" t="s">
        <v>1171</v>
      </c>
      <c r="Q80" s="0" t="s">
        <v>1172</v>
      </c>
      <c r="R80" s="0" t="s">
        <v>3406</v>
      </c>
      <c r="S80" s="0" t="s">
        <v>3407</v>
      </c>
      <c r="T80" s="0" t="s">
        <v>3341</v>
      </c>
      <c r="U80" s="0" t="s">
        <v>3342</v>
      </c>
      <c r="V80" s="0" t="s">
        <v>3464</v>
      </c>
      <c r="W80" s="0" t="s">
        <v>3344</v>
      </c>
      <c r="X80" s="0" t="s">
        <v>3345</v>
      </c>
      <c r="Y80" s="0" t="s">
        <v>3342</v>
      </c>
      <c r="Z80" s="0" t="s">
        <v>3465</v>
      </c>
      <c r="AA80" s="0" t="s">
        <v>3394</v>
      </c>
      <c r="AB80" s="0" t="s">
        <v>3466</v>
      </c>
      <c r="AC80" s="0" t="s">
        <v>19</v>
      </c>
      <c r="AD80" s="0" t="s">
        <v>61</v>
      </c>
      <c r="AE80" s="0" t="s">
        <v>19</v>
      </c>
      <c r="AF80" s="0" t="s">
        <v>22</v>
      </c>
      <c r="AG80" s="0" t="s">
        <v>22</v>
      </c>
      <c r="AH80" s="0" t="s">
        <v>3396</v>
      </c>
      <c r="AI80" s="0" t="s">
        <v>3397</v>
      </c>
      <c r="AJ80" s="0" t="s">
        <v>22</v>
      </c>
      <c r="AK80" s="0" t="s">
        <v>22</v>
      </c>
    </row>
    <row customHeight="1" ht="11.25">
      <c r="A81" s="0" t="s">
        <v>22</v>
      </c>
      <c r="B81" s="0" t="s">
        <v>48</v>
      </c>
      <c r="C81" s="0" t="s">
        <v>50</v>
      </c>
      <c r="D81" s="0" t="s">
        <v>22</v>
      </c>
      <c r="E81" s="0" t="s">
        <v>3463</v>
      </c>
      <c r="F81" s="0" t="s">
        <v>1213</v>
      </c>
      <c r="G81" s="0" t="s">
        <v>1171</v>
      </c>
      <c r="H81" s="0" t="s">
        <v>1171</v>
      </c>
      <c r="I81" s="0" t="s">
        <v>1172</v>
      </c>
      <c r="J81" s="0" t="s">
        <v>1173</v>
      </c>
      <c r="K81" s="0" t="s">
        <v>1174</v>
      </c>
      <c r="L81" s="0" t="s">
        <v>1252</v>
      </c>
      <c r="M81" s="0" t="s">
        <v>1155</v>
      </c>
      <c r="N81" s="0" t="s">
        <v>112</v>
      </c>
      <c r="O81" s="0" t="s">
        <v>1171</v>
      </c>
      <c r="P81" s="0" t="s">
        <v>1171</v>
      </c>
      <c r="Q81" s="0" t="s">
        <v>1172</v>
      </c>
      <c r="R81" s="0" t="s">
        <v>3408</v>
      </c>
      <c r="S81" s="0" t="s">
        <v>3409</v>
      </c>
      <c r="T81" s="0" t="s">
        <v>3341</v>
      </c>
      <c r="U81" s="0" t="s">
        <v>3342</v>
      </c>
      <c r="V81" s="0" t="s">
        <v>3464</v>
      </c>
      <c r="W81" s="0" t="s">
        <v>3344</v>
      </c>
      <c r="X81" s="0" t="s">
        <v>3345</v>
      </c>
      <c r="Y81" s="0" t="s">
        <v>3342</v>
      </c>
      <c r="Z81" s="0" t="s">
        <v>3465</v>
      </c>
      <c r="AA81" s="0" t="s">
        <v>3394</v>
      </c>
      <c r="AB81" s="0" t="s">
        <v>3466</v>
      </c>
      <c r="AC81" s="0" t="s">
        <v>19</v>
      </c>
      <c r="AD81" s="0" t="s">
        <v>61</v>
      </c>
      <c r="AE81" s="0" t="s">
        <v>19</v>
      </c>
      <c r="AF81" s="0" t="s">
        <v>22</v>
      </c>
      <c r="AG81" s="0" t="s">
        <v>22</v>
      </c>
      <c r="AH81" s="0" t="s">
        <v>3396</v>
      </c>
      <c r="AI81" s="0" t="s">
        <v>3397</v>
      </c>
      <c r="AJ81" s="0" t="s">
        <v>22</v>
      </c>
      <c r="AK81" s="0" t="s">
        <v>22</v>
      </c>
    </row>
    <row customHeight="1" ht="11.25">
      <c r="A82" s="0" t="s">
        <v>22</v>
      </c>
      <c r="B82" s="0" t="s">
        <v>48</v>
      </c>
      <c r="C82" s="0" t="s">
        <v>50</v>
      </c>
      <c r="D82" s="0" t="s">
        <v>22</v>
      </c>
      <c r="E82" s="0" t="s">
        <v>3463</v>
      </c>
      <c r="F82" s="0" t="s">
        <v>1213</v>
      </c>
      <c r="G82" s="0" t="s">
        <v>1171</v>
      </c>
      <c r="H82" s="0" t="s">
        <v>1171</v>
      </c>
      <c r="I82" s="0" t="s">
        <v>1172</v>
      </c>
      <c r="J82" s="0" t="s">
        <v>1173</v>
      </c>
      <c r="K82" s="0" t="s">
        <v>1174</v>
      </c>
      <c r="L82" s="0" t="s">
        <v>1252</v>
      </c>
      <c r="M82" s="0" t="s">
        <v>1155</v>
      </c>
      <c r="N82" s="0" t="s">
        <v>118</v>
      </c>
      <c r="O82" s="0" t="s">
        <v>1171</v>
      </c>
      <c r="P82" s="0" t="s">
        <v>1171</v>
      </c>
      <c r="Q82" s="0" t="s">
        <v>1172</v>
      </c>
      <c r="R82" s="0" t="s">
        <v>3410</v>
      </c>
      <c r="S82" s="0" t="s">
        <v>3411</v>
      </c>
      <c r="T82" s="0" t="s">
        <v>3341</v>
      </c>
      <c r="U82" s="0" t="s">
        <v>3342</v>
      </c>
      <c r="V82" s="0" t="s">
        <v>3464</v>
      </c>
      <c r="W82" s="0" t="s">
        <v>3344</v>
      </c>
      <c r="X82" s="0" t="s">
        <v>3345</v>
      </c>
      <c r="Y82" s="0" t="s">
        <v>3342</v>
      </c>
      <c r="Z82" s="0" t="s">
        <v>3465</v>
      </c>
      <c r="AA82" s="0" t="s">
        <v>3394</v>
      </c>
      <c r="AB82" s="0" t="s">
        <v>3466</v>
      </c>
      <c r="AC82" s="0" t="s">
        <v>19</v>
      </c>
      <c r="AD82" s="0" t="s">
        <v>61</v>
      </c>
      <c r="AE82" s="0" t="s">
        <v>19</v>
      </c>
      <c r="AF82" s="0" t="s">
        <v>22</v>
      </c>
      <c r="AG82" s="0" t="s">
        <v>22</v>
      </c>
      <c r="AH82" s="0" t="s">
        <v>3396</v>
      </c>
      <c r="AI82" s="0" t="s">
        <v>3397</v>
      </c>
      <c r="AJ82" s="0" t="s">
        <v>22</v>
      </c>
      <c r="AK82" s="0" t="s">
        <v>22</v>
      </c>
    </row>
    <row customHeight="1" ht="11.25">
      <c r="A83" s="0" t="s">
        <v>22</v>
      </c>
      <c r="B83" s="0" t="s">
        <v>48</v>
      </c>
      <c r="C83" s="0" t="s">
        <v>50</v>
      </c>
      <c r="D83" s="0" t="s">
        <v>22</v>
      </c>
      <c r="E83" s="0" t="s">
        <v>3463</v>
      </c>
      <c r="F83" s="0" t="s">
        <v>1213</v>
      </c>
      <c r="G83" s="0" t="s">
        <v>1171</v>
      </c>
      <c r="H83" s="0" t="s">
        <v>1171</v>
      </c>
      <c r="I83" s="0" t="s">
        <v>1172</v>
      </c>
      <c r="J83" s="0" t="s">
        <v>1173</v>
      </c>
      <c r="K83" s="0" t="s">
        <v>1174</v>
      </c>
      <c r="L83" s="0" t="s">
        <v>1252</v>
      </c>
      <c r="M83" s="0" t="s">
        <v>1155</v>
      </c>
      <c r="N83" s="0" t="s">
        <v>101</v>
      </c>
      <c r="O83" s="0" t="s">
        <v>1171</v>
      </c>
      <c r="P83" s="0" t="s">
        <v>1171</v>
      </c>
      <c r="Q83" s="0" t="s">
        <v>1172</v>
      </c>
      <c r="R83" s="0" t="s">
        <v>3412</v>
      </c>
      <c r="S83" s="0" t="s">
        <v>3413</v>
      </c>
      <c r="T83" s="0" t="s">
        <v>3341</v>
      </c>
      <c r="U83" s="0" t="s">
        <v>3342</v>
      </c>
      <c r="V83" s="0" t="s">
        <v>3464</v>
      </c>
      <c r="W83" s="0" t="s">
        <v>3344</v>
      </c>
      <c r="X83" s="0" t="s">
        <v>3345</v>
      </c>
      <c r="Y83" s="0" t="s">
        <v>3342</v>
      </c>
      <c r="Z83" s="0" t="s">
        <v>3465</v>
      </c>
      <c r="AA83" s="0" t="s">
        <v>3394</v>
      </c>
      <c r="AB83" s="0" t="s">
        <v>3466</v>
      </c>
      <c r="AC83" s="0" t="s">
        <v>19</v>
      </c>
      <c r="AD83" s="0" t="s">
        <v>61</v>
      </c>
      <c r="AE83" s="0" t="s">
        <v>19</v>
      </c>
      <c r="AF83" s="0" t="s">
        <v>22</v>
      </c>
      <c r="AG83" s="0" t="s">
        <v>22</v>
      </c>
      <c r="AH83" s="0" t="s">
        <v>3396</v>
      </c>
      <c r="AI83" s="0" t="s">
        <v>3397</v>
      </c>
      <c r="AJ83" s="0" t="s">
        <v>22</v>
      </c>
      <c r="AK83" s="0" t="s">
        <v>22</v>
      </c>
    </row>
    <row customHeight="1" ht="11.25">
      <c r="A84" s="0" t="s">
        <v>22</v>
      </c>
      <c r="B84" s="0" t="s">
        <v>48</v>
      </c>
      <c r="C84" s="0" t="s">
        <v>50</v>
      </c>
      <c r="D84" s="0" t="s">
        <v>22</v>
      </c>
      <c r="E84" s="0" t="s">
        <v>3463</v>
      </c>
      <c r="F84" s="0" t="s">
        <v>1213</v>
      </c>
      <c r="G84" s="0" t="s">
        <v>1171</v>
      </c>
      <c r="H84" s="0" t="s">
        <v>1171</v>
      </c>
      <c r="I84" s="0" t="s">
        <v>1172</v>
      </c>
      <c r="J84" s="0" t="s">
        <v>1173</v>
      </c>
      <c r="K84" s="0" t="s">
        <v>1174</v>
      </c>
      <c r="L84" s="0" t="s">
        <v>1252</v>
      </c>
      <c r="M84" s="0" t="s">
        <v>1155</v>
      </c>
      <c r="N84" s="0" t="s">
        <v>91</v>
      </c>
      <c r="O84" s="0" t="s">
        <v>1171</v>
      </c>
      <c r="P84" s="0" t="s">
        <v>1171</v>
      </c>
      <c r="Q84" s="0" t="s">
        <v>1172</v>
      </c>
      <c r="R84" s="0" t="s">
        <v>3414</v>
      </c>
      <c r="S84" s="0" t="s">
        <v>3415</v>
      </c>
      <c r="T84" s="0" t="s">
        <v>3341</v>
      </c>
      <c r="U84" s="0" t="s">
        <v>3342</v>
      </c>
      <c r="V84" s="0" t="s">
        <v>3464</v>
      </c>
      <c r="W84" s="0" t="s">
        <v>3344</v>
      </c>
      <c r="X84" s="0" t="s">
        <v>3345</v>
      </c>
      <c r="Y84" s="0" t="s">
        <v>3342</v>
      </c>
      <c r="Z84" s="0" t="s">
        <v>3465</v>
      </c>
      <c r="AA84" s="0" t="s">
        <v>3394</v>
      </c>
      <c r="AB84" s="0" t="s">
        <v>3466</v>
      </c>
      <c r="AC84" s="0" t="s">
        <v>19</v>
      </c>
      <c r="AD84" s="0" t="s">
        <v>61</v>
      </c>
      <c r="AE84" s="0" t="s">
        <v>19</v>
      </c>
      <c r="AF84" s="0" t="s">
        <v>22</v>
      </c>
      <c r="AG84" s="0" t="s">
        <v>22</v>
      </c>
      <c r="AH84" s="0" t="s">
        <v>3396</v>
      </c>
      <c r="AI84" s="0" t="s">
        <v>3397</v>
      </c>
      <c r="AJ84" s="0" t="s">
        <v>22</v>
      </c>
      <c r="AK84" s="0" t="s">
        <v>22</v>
      </c>
    </row>
    <row customHeight="1" ht="11.25">
      <c r="A85" s="0" t="s">
        <v>22</v>
      </c>
      <c r="B85" s="0" t="s">
        <v>48</v>
      </c>
      <c r="C85" s="0" t="s">
        <v>50</v>
      </c>
      <c r="D85" s="0" t="s">
        <v>22</v>
      </c>
      <c r="E85" s="0" t="s">
        <v>3463</v>
      </c>
      <c r="F85" s="0" t="s">
        <v>1213</v>
      </c>
      <c r="G85" s="0" t="s">
        <v>153</v>
      </c>
      <c r="H85" s="0" t="s">
        <v>153</v>
      </c>
      <c r="I85" s="0" t="s">
        <v>154</v>
      </c>
      <c r="J85" s="0" t="s">
        <v>1173</v>
      </c>
      <c r="K85" s="0" t="s">
        <v>1255</v>
      </c>
      <c r="L85" s="0" t="s">
        <v>1252</v>
      </c>
      <c r="M85" s="0" t="s">
        <v>1155</v>
      </c>
      <c r="N85" s="0" t="s">
        <v>98</v>
      </c>
      <c r="O85" s="0" t="s">
        <v>153</v>
      </c>
      <c r="P85" s="0" t="s">
        <v>153</v>
      </c>
      <c r="Q85" s="0" t="s">
        <v>154</v>
      </c>
      <c r="R85" s="0" t="s">
        <v>1173</v>
      </c>
      <c r="S85" s="0" t="s">
        <v>1255</v>
      </c>
      <c r="T85" s="0" t="s">
        <v>3341</v>
      </c>
      <c r="U85" s="0" t="s">
        <v>3342</v>
      </c>
      <c r="V85" s="0" t="s">
        <v>3464</v>
      </c>
      <c r="W85" s="0" t="s">
        <v>3344</v>
      </c>
      <c r="X85" s="0" t="s">
        <v>3345</v>
      </c>
      <c r="Y85" s="0" t="s">
        <v>3342</v>
      </c>
      <c r="Z85" s="0" t="s">
        <v>3465</v>
      </c>
      <c r="AA85" s="0" t="s">
        <v>3394</v>
      </c>
      <c r="AB85" s="0" t="s">
        <v>3466</v>
      </c>
      <c r="AC85" s="0" t="s">
        <v>19</v>
      </c>
      <c r="AD85" s="0" t="s">
        <v>61</v>
      </c>
      <c r="AE85" s="0" t="s">
        <v>19</v>
      </c>
      <c r="AF85" s="0" t="s">
        <v>22</v>
      </c>
      <c r="AG85" s="0" t="s">
        <v>22</v>
      </c>
      <c r="AH85" s="0" t="s">
        <v>3396</v>
      </c>
      <c r="AI85" s="0" t="s">
        <v>3397</v>
      </c>
      <c r="AJ85" s="0" t="s">
        <v>22</v>
      </c>
      <c r="AK85" s="0" t="s">
        <v>22</v>
      </c>
    </row>
    <row customHeight="1" ht="11.25">
      <c r="A86" s="0" t="s">
        <v>22</v>
      </c>
      <c r="B86" s="0" t="s">
        <v>48</v>
      </c>
      <c r="C86" s="0" t="s">
        <v>50</v>
      </c>
      <c r="D86" s="0" t="s">
        <v>22</v>
      </c>
      <c r="E86" s="0" t="s">
        <v>3463</v>
      </c>
      <c r="F86" s="0" t="s">
        <v>1213</v>
      </c>
      <c r="G86" s="0" t="s">
        <v>153</v>
      </c>
      <c r="H86" s="0" t="s">
        <v>153</v>
      </c>
      <c r="I86" s="0" t="s">
        <v>154</v>
      </c>
      <c r="J86" s="0" t="s">
        <v>1173</v>
      </c>
      <c r="K86" s="0" t="s">
        <v>1255</v>
      </c>
      <c r="L86" s="0" t="s">
        <v>1252</v>
      </c>
      <c r="M86" s="0" t="s">
        <v>1155</v>
      </c>
      <c r="N86" s="0" t="s">
        <v>115</v>
      </c>
      <c r="O86" s="0" t="s">
        <v>153</v>
      </c>
      <c r="P86" s="0" t="s">
        <v>153</v>
      </c>
      <c r="Q86" s="0" t="s">
        <v>154</v>
      </c>
      <c r="R86" s="0" t="s">
        <v>3398</v>
      </c>
      <c r="S86" s="0" t="s">
        <v>3416</v>
      </c>
      <c r="T86" s="0" t="s">
        <v>3341</v>
      </c>
      <c r="U86" s="0" t="s">
        <v>3342</v>
      </c>
      <c r="V86" s="0" t="s">
        <v>3464</v>
      </c>
      <c r="W86" s="0" t="s">
        <v>3344</v>
      </c>
      <c r="X86" s="0" t="s">
        <v>3345</v>
      </c>
      <c r="Y86" s="0" t="s">
        <v>3342</v>
      </c>
      <c r="Z86" s="0" t="s">
        <v>3465</v>
      </c>
      <c r="AA86" s="0" t="s">
        <v>3394</v>
      </c>
      <c r="AB86" s="0" t="s">
        <v>3466</v>
      </c>
      <c r="AC86" s="0" t="s">
        <v>19</v>
      </c>
      <c r="AD86" s="0" t="s">
        <v>61</v>
      </c>
      <c r="AE86" s="0" t="s">
        <v>19</v>
      </c>
      <c r="AF86" s="0" t="s">
        <v>22</v>
      </c>
      <c r="AG86" s="0" t="s">
        <v>22</v>
      </c>
      <c r="AH86" s="0" t="s">
        <v>3396</v>
      </c>
      <c r="AI86" s="0" t="s">
        <v>3397</v>
      </c>
      <c r="AJ86" s="0" t="s">
        <v>22</v>
      </c>
      <c r="AK86" s="0" t="s">
        <v>22</v>
      </c>
    </row>
    <row customHeight="1" ht="11.25">
      <c r="A87" s="0" t="s">
        <v>22</v>
      </c>
      <c r="B87" s="0" t="s">
        <v>48</v>
      </c>
      <c r="C87" s="0" t="s">
        <v>50</v>
      </c>
      <c r="D87" s="0" t="s">
        <v>22</v>
      </c>
      <c r="E87" s="0" t="s">
        <v>3463</v>
      </c>
      <c r="F87" s="0" t="s">
        <v>1213</v>
      </c>
      <c r="G87" s="0" t="s">
        <v>153</v>
      </c>
      <c r="H87" s="0" t="s">
        <v>153</v>
      </c>
      <c r="I87" s="0" t="s">
        <v>154</v>
      </c>
      <c r="J87" s="0" t="s">
        <v>1173</v>
      </c>
      <c r="K87" s="0" t="s">
        <v>1255</v>
      </c>
      <c r="L87" s="0" t="s">
        <v>1252</v>
      </c>
      <c r="M87" s="0" t="s">
        <v>1155</v>
      </c>
      <c r="N87" s="0" t="s">
        <v>90</v>
      </c>
      <c r="O87" s="0" t="s">
        <v>153</v>
      </c>
      <c r="P87" s="0" t="s">
        <v>153</v>
      </c>
      <c r="Q87" s="0" t="s">
        <v>154</v>
      </c>
      <c r="R87" s="0" t="s">
        <v>3400</v>
      </c>
      <c r="S87" s="0" t="s">
        <v>3417</v>
      </c>
      <c r="T87" s="0" t="s">
        <v>3341</v>
      </c>
      <c r="U87" s="0" t="s">
        <v>3342</v>
      </c>
      <c r="V87" s="0" t="s">
        <v>3464</v>
      </c>
      <c r="W87" s="0" t="s">
        <v>3344</v>
      </c>
      <c r="X87" s="0" t="s">
        <v>3345</v>
      </c>
      <c r="Y87" s="0" t="s">
        <v>3342</v>
      </c>
      <c r="Z87" s="0" t="s">
        <v>3465</v>
      </c>
      <c r="AA87" s="0" t="s">
        <v>3394</v>
      </c>
      <c r="AB87" s="0" t="s">
        <v>3466</v>
      </c>
      <c r="AC87" s="0" t="s">
        <v>19</v>
      </c>
      <c r="AD87" s="0" t="s">
        <v>61</v>
      </c>
      <c r="AE87" s="0" t="s">
        <v>19</v>
      </c>
      <c r="AF87" s="0" t="s">
        <v>22</v>
      </c>
      <c r="AG87" s="0" t="s">
        <v>22</v>
      </c>
      <c r="AH87" s="0" t="s">
        <v>3396</v>
      </c>
      <c r="AI87" s="0" t="s">
        <v>3397</v>
      </c>
      <c r="AJ87" s="0" t="s">
        <v>22</v>
      </c>
      <c r="AK87" s="0" t="s">
        <v>22</v>
      </c>
    </row>
    <row customHeight="1" ht="11.25">
      <c r="A88" s="0" t="s">
        <v>22</v>
      </c>
      <c r="B88" s="0" t="s">
        <v>48</v>
      </c>
      <c r="C88" s="0" t="s">
        <v>50</v>
      </c>
      <c r="D88" s="0" t="s">
        <v>22</v>
      </c>
      <c r="E88" s="0" t="s">
        <v>3463</v>
      </c>
      <c r="F88" s="0" t="s">
        <v>1213</v>
      </c>
      <c r="G88" s="0" t="s">
        <v>153</v>
      </c>
      <c r="H88" s="0" t="s">
        <v>153</v>
      </c>
      <c r="I88" s="0" t="s">
        <v>154</v>
      </c>
      <c r="J88" s="0" t="s">
        <v>1173</v>
      </c>
      <c r="K88" s="0" t="s">
        <v>1255</v>
      </c>
      <c r="L88" s="0" t="s">
        <v>1252</v>
      </c>
      <c r="M88" s="0" t="s">
        <v>1155</v>
      </c>
      <c r="N88" s="0" t="s">
        <v>109</v>
      </c>
      <c r="O88" s="0" t="s">
        <v>153</v>
      </c>
      <c r="P88" s="0" t="s">
        <v>153</v>
      </c>
      <c r="Q88" s="0" t="s">
        <v>154</v>
      </c>
      <c r="R88" s="0" t="s">
        <v>3402</v>
      </c>
      <c r="S88" s="0" t="s">
        <v>3418</v>
      </c>
      <c r="T88" s="0" t="s">
        <v>3341</v>
      </c>
      <c r="U88" s="0" t="s">
        <v>3342</v>
      </c>
      <c r="V88" s="0" t="s">
        <v>3464</v>
      </c>
      <c r="W88" s="0" t="s">
        <v>3344</v>
      </c>
      <c r="X88" s="0" t="s">
        <v>3345</v>
      </c>
      <c r="Y88" s="0" t="s">
        <v>3342</v>
      </c>
      <c r="Z88" s="0" t="s">
        <v>3465</v>
      </c>
      <c r="AA88" s="0" t="s">
        <v>3394</v>
      </c>
      <c r="AB88" s="0" t="s">
        <v>3466</v>
      </c>
      <c r="AC88" s="0" t="s">
        <v>19</v>
      </c>
      <c r="AD88" s="0" t="s">
        <v>61</v>
      </c>
      <c r="AE88" s="0" t="s">
        <v>19</v>
      </c>
      <c r="AF88" s="0" t="s">
        <v>22</v>
      </c>
      <c r="AG88" s="0" t="s">
        <v>22</v>
      </c>
      <c r="AH88" s="0" t="s">
        <v>3396</v>
      </c>
      <c r="AI88" s="0" t="s">
        <v>3397</v>
      </c>
      <c r="AJ88" s="0" t="s">
        <v>22</v>
      </c>
      <c r="AK88" s="0" t="s">
        <v>22</v>
      </c>
    </row>
    <row customHeight="1" ht="11.25">
      <c r="A89" s="0" t="s">
        <v>22</v>
      </c>
      <c r="B89" s="0" t="s">
        <v>48</v>
      </c>
      <c r="C89" s="0" t="s">
        <v>50</v>
      </c>
      <c r="D89" s="0" t="s">
        <v>22</v>
      </c>
      <c r="E89" s="0" t="s">
        <v>3463</v>
      </c>
      <c r="F89" s="0" t="s">
        <v>1213</v>
      </c>
      <c r="G89" s="0" t="s">
        <v>153</v>
      </c>
      <c r="H89" s="0" t="s">
        <v>153</v>
      </c>
      <c r="I89" s="0" t="s">
        <v>154</v>
      </c>
      <c r="J89" s="0" t="s">
        <v>1173</v>
      </c>
      <c r="K89" s="0" t="s">
        <v>1255</v>
      </c>
      <c r="L89" s="0" t="s">
        <v>1252</v>
      </c>
      <c r="M89" s="0" t="s">
        <v>1155</v>
      </c>
      <c r="N89" s="0" t="s">
        <v>92</v>
      </c>
      <c r="O89" s="0" t="s">
        <v>153</v>
      </c>
      <c r="P89" s="0" t="s">
        <v>153</v>
      </c>
      <c r="Q89" s="0" t="s">
        <v>154</v>
      </c>
      <c r="R89" s="0" t="s">
        <v>3404</v>
      </c>
      <c r="S89" s="0" t="s">
        <v>3419</v>
      </c>
      <c r="T89" s="0" t="s">
        <v>3341</v>
      </c>
      <c r="U89" s="0" t="s">
        <v>3342</v>
      </c>
      <c r="V89" s="0" t="s">
        <v>3464</v>
      </c>
      <c r="W89" s="0" t="s">
        <v>3344</v>
      </c>
      <c r="X89" s="0" t="s">
        <v>3345</v>
      </c>
      <c r="Y89" s="0" t="s">
        <v>3342</v>
      </c>
      <c r="Z89" s="0" t="s">
        <v>3465</v>
      </c>
      <c r="AA89" s="0" t="s">
        <v>3394</v>
      </c>
      <c r="AB89" s="0" t="s">
        <v>3466</v>
      </c>
      <c r="AC89" s="0" t="s">
        <v>19</v>
      </c>
      <c r="AD89" s="0" t="s">
        <v>61</v>
      </c>
      <c r="AE89" s="0" t="s">
        <v>19</v>
      </c>
      <c r="AF89" s="0" t="s">
        <v>22</v>
      </c>
      <c r="AG89" s="0" t="s">
        <v>22</v>
      </c>
      <c r="AH89" s="0" t="s">
        <v>3396</v>
      </c>
      <c r="AI89" s="0" t="s">
        <v>3397</v>
      </c>
      <c r="AJ89" s="0" t="s">
        <v>22</v>
      </c>
      <c r="AK89" s="0" t="s">
        <v>22</v>
      </c>
    </row>
    <row customHeight="1" ht="11.25">
      <c r="A90" s="0" t="s">
        <v>22</v>
      </c>
      <c r="B90" s="0" t="s">
        <v>48</v>
      </c>
      <c r="C90" s="0" t="s">
        <v>50</v>
      </c>
      <c r="D90" s="0" t="s">
        <v>22</v>
      </c>
      <c r="E90" s="0" t="s">
        <v>3463</v>
      </c>
      <c r="F90" s="0" t="s">
        <v>1213</v>
      </c>
      <c r="G90" s="0" t="s">
        <v>153</v>
      </c>
      <c r="H90" s="0" t="s">
        <v>153</v>
      </c>
      <c r="I90" s="0" t="s">
        <v>154</v>
      </c>
      <c r="J90" s="0" t="s">
        <v>1173</v>
      </c>
      <c r="K90" s="0" t="s">
        <v>1255</v>
      </c>
      <c r="L90" s="0" t="s">
        <v>1252</v>
      </c>
      <c r="M90" s="0" t="s">
        <v>1155</v>
      </c>
      <c r="N90" s="0" t="s">
        <v>89</v>
      </c>
      <c r="O90" s="0" t="s">
        <v>153</v>
      </c>
      <c r="P90" s="0" t="s">
        <v>153</v>
      </c>
      <c r="Q90" s="0" t="s">
        <v>154</v>
      </c>
      <c r="R90" s="0" t="s">
        <v>3406</v>
      </c>
      <c r="S90" s="0" t="s">
        <v>3420</v>
      </c>
      <c r="T90" s="0" t="s">
        <v>3341</v>
      </c>
      <c r="U90" s="0" t="s">
        <v>3342</v>
      </c>
      <c r="V90" s="0" t="s">
        <v>3464</v>
      </c>
      <c r="W90" s="0" t="s">
        <v>3344</v>
      </c>
      <c r="X90" s="0" t="s">
        <v>3345</v>
      </c>
      <c r="Y90" s="0" t="s">
        <v>3342</v>
      </c>
      <c r="Z90" s="0" t="s">
        <v>3465</v>
      </c>
      <c r="AA90" s="0" t="s">
        <v>3394</v>
      </c>
      <c r="AB90" s="0" t="s">
        <v>3466</v>
      </c>
      <c r="AC90" s="0" t="s">
        <v>19</v>
      </c>
      <c r="AD90" s="0" t="s">
        <v>61</v>
      </c>
      <c r="AE90" s="0" t="s">
        <v>19</v>
      </c>
      <c r="AF90" s="0" t="s">
        <v>22</v>
      </c>
      <c r="AG90" s="0" t="s">
        <v>22</v>
      </c>
      <c r="AH90" s="0" t="s">
        <v>3396</v>
      </c>
      <c r="AI90" s="0" t="s">
        <v>3397</v>
      </c>
      <c r="AJ90" s="0" t="s">
        <v>22</v>
      </c>
      <c r="AK90" s="0" t="s">
        <v>22</v>
      </c>
    </row>
    <row customHeight="1" ht="11.25">
      <c r="A91" s="0" t="s">
        <v>22</v>
      </c>
      <c r="B91" s="0" t="s">
        <v>48</v>
      </c>
      <c r="C91" s="0" t="s">
        <v>50</v>
      </c>
      <c r="D91" s="0" t="s">
        <v>22</v>
      </c>
      <c r="E91" s="0" t="s">
        <v>3463</v>
      </c>
      <c r="F91" s="0" t="s">
        <v>1213</v>
      </c>
      <c r="G91" s="0" t="s">
        <v>153</v>
      </c>
      <c r="H91" s="0" t="s">
        <v>153</v>
      </c>
      <c r="I91" s="0" t="s">
        <v>154</v>
      </c>
      <c r="J91" s="0" t="s">
        <v>1173</v>
      </c>
      <c r="K91" s="0" t="s">
        <v>1255</v>
      </c>
      <c r="L91" s="0" t="s">
        <v>1252</v>
      </c>
      <c r="M91" s="0" t="s">
        <v>1155</v>
      </c>
      <c r="N91" s="0" t="s">
        <v>112</v>
      </c>
      <c r="O91" s="0" t="s">
        <v>153</v>
      </c>
      <c r="P91" s="0" t="s">
        <v>153</v>
      </c>
      <c r="Q91" s="0" t="s">
        <v>154</v>
      </c>
      <c r="R91" s="0" t="s">
        <v>3408</v>
      </c>
      <c r="S91" s="0" t="s">
        <v>3421</v>
      </c>
      <c r="T91" s="0" t="s">
        <v>3341</v>
      </c>
      <c r="U91" s="0" t="s">
        <v>3342</v>
      </c>
      <c r="V91" s="0" t="s">
        <v>3464</v>
      </c>
      <c r="W91" s="0" t="s">
        <v>3344</v>
      </c>
      <c r="X91" s="0" t="s">
        <v>3345</v>
      </c>
      <c r="Y91" s="0" t="s">
        <v>3342</v>
      </c>
      <c r="Z91" s="0" t="s">
        <v>3465</v>
      </c>
      <c r="AA91" s="0" t="s">
        <v>3394</v>
      </c>
      <c r="AB91" s="0" t="s">
        <v>3466</v>
      </c>
      <c r="AC91" s="0" t="s">
        <v>19</v>
      </c>
      <c r="AD91" s="0" t="s">
        <v>61</v>
      </c>
      <c r="AE91" s="0" t="s">
        <v>19</v>
      </c>
      <c r="AF91" s="0" t="s">
        <v>22</v>
      </c>
      <c r="AG91" s="0" t="s">
        <v>22</v>
      </c>
      <c r="AH91" s="0" t="s">
        <v>3396</v>
      </c>
      <c r="AI91" s="0" t="s">
        <v>3397</v>
      </c>
      <c r="AJ91" s="0" t="s">
        <v>22</v>
      </c>
      <c r="AK91" s="0" t="s">
        <v>22</v>
      </c>
    </row>
    <row customHeight="1" ht="11.25">
      <c r="A92" s="0" t="s">
        <v>22</v>
      </c>
      <c r="B92" s="0" t="s">
        <v>48</v>
      </c>
      <c r="C92" s="0" t="s">
        <v>50</v>
      </c>
      <c r="D92" s="0" t="s">
        <v>22</v>
      </c>
      <c r="E92" s="0" t="s">
        <v>3463</v>
      </c>
      <c r="F92" s="0" t="s">
        <v>1213</v>
      </c>
      <c r="G92" s="0" t="s">
        <v>153</v>
      </c>
      <c r="H92" s="0" t="s">
        <v>153</v>
      </c>
      <c r="I92" s="0" t="s">
        <v>154</v>
      </c>
      <c r="J92" s="0" t="s">
        <v>1173</v>
      </c>
      <c r="K92" s="0" t="s">
        <v>1255</v>
      </c>
      <c r="L92" s="0" t="s">
        <v>1252</v>
      </c>
      <c r="M92" s="0" t="s">
        <v>1155</v>
      </c>
      <c r="N92" s="0" t="s">
        <v>118</v>
      </c>
      <c r="O92" s="0" t="s">
        <v>153</v>
      </c>
      <c r="P92" s="0" t="s">
        <v>153</v>
      </c>
      <c r="Q92" s="0" t="s">
        <v>154</v>
      </c>
      <c r="R92" s="0" t="s">
        <v>3410</v>
      </c>
      <c r="S92" s="0" t="s">
        <v>3422</v>
      </c>
      <c r="T92" s="0" t="s">
        <v>3341</v>
      </c>
      <c r="U92" s="0" t="s">
        <v>3342</v>
      </c>
      <c r="V92" s="0" t="s">
        <v>3464</v>
      </c>
      <c r="W92" s="0" t="s">
        <v>3344</v>
      </c>
      <c r="X92" s="0" t="s">
        <v>3345</v>
      </c>
      <c r="Y92" s="0" t="s">
        <v>3342</v>
      </c>
      <c r="Z92" s="0" t="s">
        <v>3465</v>
      </c>
      <c r="AA92" s="0" t="s">
        <v>3394</v>
      </c>
      <c r="AB92" s="0" t="s">
        <v>3466</v>
      </c>
      <c r="AC92" s="0" t="s">
        <v>19</v>
      </c>
      <c r="AD92" s="0" t="s">
        <v>61</v>
      </c>
      <c r="AE92" s="0" t="s">
        <v>19</v>
      </c>
      <c r="AF92" s="0" t="s">
        <v>22</v>
      </c>
      <c r="AG92" s="0" t="s">
        <v>22</v>
      </c>
      <c r="AH92" s="0" t="s">
        <v>3396</v>
      </c>
      <c r="AI92" s="0" t="s">
        <v>3397</v>
      </c>
      <c r="AJ92" s="0" t="s">
        <v>22</v>
      </c>
      <c r="AK92" s="0" t="s">
        <v>22</v>
      </c>
    </row>
    <row customHeight="1" ht="11.25">
      <c r="A93" s="0" t="s">
        <v>22</v>
      </c>
      <c r="B93" s="0" t="s">
        <v>48</v>
      </c>
      <c r="C93" s="0" t="s">
        <v>50</v>
      </c>
      <c r="D93" s="0" t="s">
        <v>22</v>
      </c>
      <c r="E93" s="0" t="s">
        <v>3463</v>
      </c>
      <c r="F93" s="0" t="s">
        <v>1213</v>
      </c>
      <c r="G93" s="0" t="s">
        <v>153</v>
      </c>
      <c r="H93" s="0" t="s">
        <v>153</v>
      </c>
      <c r="I93" s="0" t="s">
        <v>154</v>
      </c>
      <c r="J93" s="0" t="s">
        <v>1173</v>
      </c>
      <c r="K93" s="0" t="s">
        <v>1255</v>
      </c>
      <c r="L93" s="0" t="s">
        <v>1252</v>
      </c>
      <c r="M93" s="0" t="s">
        <v>1155</v>
      </c>
      <c r="N93" s="0" t="s">
        <v>101</v>
      </c>
      <c r="O93" s="0" t="s">
        <v>153</v>
      </c>
      <c r="P93" s="0" t="s">
        <v>153</v>
      </c>
      <c r="Q93" s="0" t="s">
        <v>154</v>
      </c>
      <c r="R93" s="0" t="s">
        <v>3412</v>
      </c>
      <c r="S93" s="0" t="s">
        <v>3423</v>
      </c>
      <c r="T93" s="0" t="s">
        <v>3341</v>
      </c>
      <c r="U93" s="0" t="s">
        <v>3342</v>
      </c>
      <c r="V93" s="0" t="s">
        <v>3464</v>
      </c>
      <c r="W93" s="0" t="s">
        <v>3344</v>
      </c>
      <c r="X93" s="0" t="s">
        <v>3345</v>
      </c>
      <c r="Y93" s="0" t="s">
        <v>3342</v>
      </c>
      <c r="Z93" s="0" t="s">
        <v>3465</v>
      </c>
      <c r="AA93" s="0" t="s">
        <v>3394</v>
      </c>
      <c r="AB93" s="0" t="s">
        <v>3466</v>
      </c>
      <c r="AC93" s="0" t="s">
        <v>19</v>
      </c>
      <c r="AD93" s="0" t="s">
        <v>61</v>
      </c>
      <c r="AE93" s="0" t="s">
        <v>19</v>
      </c>
      <c r="AF93" s="0" t="s">
        <v>22</v>
      </c>
      <c r="AG93" s="0" t="s">
        <v>22</v>
      </c>
      <c r="AH93" s="0" t="s">
        <v>3396</v>
      </c>
      <c r="AI93" s="0" t="s">
        <v>3397</v>
      </c>
      <c r="AJ93" s="0" t="s">
        <v>22</v>
      </c>
      <c r="AK93" s="0" t="s">
        <v>22</v>
      </c>
    </row>
    <row customHeight="1" ht="11.25">
      <c r="A94" s="0" t="s">
        <v>22</v>
      </c>
      <c r="B94" s="0" t="s">
        <v>48</v>
      </c>
      <c r="C94" s="0" t="s">
        <v>50</v>
      </c>
      <c r="D94" s="0" t="s">
        <v>22</v>
      </c>
      <c r="E94" s="0" t="s">
        <v>3463</v>
      </c>
      <c r="F94" s="0" t="s">
        <v>1213</v>
      </c>
      <c r="G94" s="0" t="s">
        <v>153</v>
      </c>
      <c r="H94" s="0" t="s">
        <v>153</v>
      </c>
      <c r="I94" s="0" t="s">
        <v>154</v>
      </c>
      <c r="J94" s="0" t="s">
        <v>1173</v>
      </c>
      <c r="K94" s="0" t="s">
        <v>1255</v>
      </c>
      <c r="L94" s="0" t="s">
        <v>1252</v>
      </c>
      <c r="M94" s="0" t="s">
        <v>1155</v>
      </c>
      <c r="N94" s="0" t="s">
        <v>91</v>
      </c>
      <c r="O94" s="0" t="s">
        <v>153</v>
      </c>
      <c r="P94" s="0" t="s">
        <v>153</v>
      </c>
      <c r="Q94" s="0" t="s">
        <v>154</v>
      </c>
      <c r="R94" s="0" t="s">
        <v>3414</v>
      </c>
      <c r="S94" s="0" t="s">
        <v>3424</v>
      </c>
      <c r="T94" s="0" t="s">
        <v>3341</v>
      </c>
      <c r="U94" s="0" t="s">
        <v>3342</v>
      </c>
      <c r="V94" s="0" t="s">
        <v>3464</v>
      </c>
      <c r="W94" s="0" t="s">
        <v>3344</v>
      </c>
      <c r="X94" s="0" t="s">
        <v>3345</v>
      </c>
      <c r="Y94" s="0" t="s">
        <v>3342</v>
      </c>
      <c r="Z94" s="0" t="s">
        <v>3465</v>
      </c>
      <c r="AA94" s="0" t="s">
        <v>3394</v>
      </c>
      <c r="AB94" s="0" t="s">
        <v>3466</v>
      </c>
      <c r="AC94" s="0" t="s">
        <v>19</v>
      </c>
      <c r="AD94" s="0" t="s">
        <v>61</v>
      </c>
      <c r="AE94" s="0" t="s">
        <v>19</v>
      </c>
      <c r="AF94" s="0" t="s">
        <v>22</v>
      </c>
      <c r="AG94" s="0" t="s">
        <v>22</v>
      </c>
      <c r="AH94" s="0" t="s">
        <v>3396</v>
      </c>
      <c r="AI94" s="0" t="s">
        <v>3397</v>
      </c>
      <c r="AJ94" s="0" t="s">
        <v>22</v>
      </c>
      <c r="AK94" s="0" t="s">
        <v>22</v>
      </c>
    </row>
    <row customHeight="1" ht="11.25">
      <c r="A95" s="0" t="s">
        <v>22</v>
      </c>
      <c r="B95" s="0" t="s">
        <v>48</v>
      </c>
      <c r="C95" s="0" t="s">
        <v>50</v>
      </c>
      <c r="D95" s="0" t="s">
        <v>22</v>
      </c>
      <c r="E95" s="0" t="s">
        <v>3467</v>
      </c>
      <c r="F95" s="0" t="s">
        <v>1213</v>
      </c>
      <c r="G95" s="0" t="s">
        <v>173</v>
      </c>
      <c r="H95" s="0" t="s">
        <v>173</v>
      </c>
      <c r="I95" s="0" t="s">
        <v>174</v>
      </c>
      <c r="J95" s="0" t="s">
        <v>3468</v>
      </c>
      <c r="K95" s="0" t="s">
        <v>3469</v>
      </c>
      <c r="L95" s="0" t="s">
        <v>867</v>
      </c>
      <c r="M95" s="0" t="s">
        <v>867</v>
      </c>
      <c r="N95" s="0" t="s">
        <v>98</v>
      </c>
      <c r="O95" s="0" t="s">
        <v>173</v>
      </c>
      <c r="P95" s="0" t="s">
        <v>173</v>
      </c>
      <c r="Q95" s="0" t="s">
        <v>174</v>
      </c>
      <c r="R95" s="0" t="s">
        <v>3468</v>
      </c>
      <c r="S95" s="0" t="s">
        <v>3469</v>
      </c>
      <c r="T95" s="0" t="s">
        <v>3341</v>
      </c>
      <c r="U95" s="0" t="s">
        <v>3386</v>
      </c>
      <c r="V95" s="0" t="s">
        <v>3470</v>
      </c>
      <c r="W95" s="0" t="s">
        <v>3344</v>
      </c>
      <c r="X95" s="0" t="s">
        <v>3388</v>
      </c>
      <c r="Y95" s="0" t="s">
        <v>3342</v>
      </c>
      <c r="Z95" s="0" t="s">
        <v>3471</v>
      </c>
      <c r="AA95" s="0" t="s">
        <v>3472</v>
      </c>
      <c r="AB95" s="0" t="s">
        <v>3473</v>
      </c>
      <c r="AC95" s="0" t="s">
        <v>19</v>
      </c>
      <c r="AD95" s="0" t="s">
        <v>61</v>
      </c>
      <c r="AE95" s="0" t="s">
        <v>19</v>
      </c>
      <c r="AF95" s="0" t="s">
        <v>22</v>
      </c>
      <c r="AG95" s="0" t="s">
        <v>22</v>
      </c>
      <c r="AH95" s="0" t="s">
        <v>3474</v>
      </c>
      <c r="AI95" s="0" t="s">
        <v>3475</v>
      </c>
      <c r="AJ95" s="0" t="s">
        <v>22</v>
      </c>
      <c r="AK95" s="0" t="s">
        <v>22</v>
      </c>
    </row>
    <row customHeight="1" ht="11.25">
      <c r="A96" s="0" t="s">
        <v>22</v>
      </c>
      <c r="B96" s="0" t="s">
        <v>48</v>
      </c>
      <c r="C96" s="0" t="s">
        <v>50</v>
      </c>
      <c r="D96" s="0" t="s">
        <v>22</v>
      </c>
      <c r="E96" s="0" t="s">
        <v>3476</v>
      </c>
      <c r="F96" s="0" t="s">
        <v>1213</v>
      </c>
      <c r="G96" s="0" t="s">
        <v>153</v>
      </c>
      <c r="H96" s="0" t="s">
        <v>153</v>
      </c>
      <c r="I96" s="0" t="s">
        <v>154</v>
      </c>
      <c r="J96" s="0" t="s">
        <v>1173</v>
      </c>
      <c r="K96" s="0" t="s">
        <v>1255</v>
      </c>
      <c r="L96" s="0" t="s">
        <v>1252</v>
      </c>
      <c r="M96" s="0" t="s">
        <v>1155</v>
      </c>
      <c r="N96" s="0" t="s">
        <v>128</v>
      </c>
      <c r="O96" s="0" t="s">
        <v>123</v>
      </c>
      <c r="P96" s="0" t="s">
        <v>123</v>
      </c>
      <c r="Q96" s="0" t="s">
        <v>124</v>
      </c>
      <c r="R96" s="0" t="s">
        <v>1153</v>
      </c>
      <c r="S96" s="0" t="s">
        <v>1154</v>
      </c>
      <c r="T96" s="0" t="s">
        <v>3341</v>
      </c>
      <c r="U96" s="0" t="s">
        <v>3342</v>
      </c>
      <c r="V96" s="0" t="s">
        <v>3343</v>
      </c>
      <c r="W96" s="0" t="s">
        <v>3344</v>
      </c>
      <c r="X96" s="0" t="s">
        <v>3345</v>
      </c>
      <c r="Y96" s="0" t="s">
        <v>3342</v>
      </c>
      <c r="Z96" s="0" t="s">
        <v>3477</v>
      </c>
      <c r="AA96" s="0" t="s">
        <v>3394</v>
      </c>
      <c r="AB96" s="0" t="s">
        <v>3478</v>
      </c>
      <c r="AC96" s="0" t="s">
        <v>19</v>
      </c>
      <c r="AD96" s="0" t="s">
        <v>61</v>
      </c>
      <c r="AE96" s="0" t="s">
        <v>19</v>
      </c>
      <c r="AF96" s="0" t="s">
        <v>22</v>
      </c>
      <c r="AG96" s="0" t="s">
        <v>22</v>
      </c>
      <c r="AH96" s="0" t="s">
        <v>3396</v>
      </c>
      <c r="AI96" s="0" t="s">
        <v>3397</v>
      </c>
      <c r="AJ96" s="0" t="s">
        <v>22</v>
      </c>
      <c r="AK96" s="0" t="s">
        <v>22</v>
      </c>
    </row>
    <row customHeight="1" ht="11.25">
      <c r="A97" s="0" t="s">
        <v>22</v>
      </c>
      <c r="B97" s="0" t="s">
        <v>48</v>
      </c>
      <c r="C97" s="0" t="s">
        <v>50</v>
      </c>
      <c r="D97" s="0" t="s">
        <v>22</v>
      </c>
      <c r="E97" s="0" t="s">
        <v>3476</v>
      </c>
      <c r="F97" s="0" t="s">
        <v>1213</v>
      </c>
      <c r="G97" s="0" t="s">
        <v>1171</v>
      </c>
      <c r="H97" s="0" t="s">
        <v>1171</v>
      </c>
      <c r="I97" s="0" t="s">
        <v>1172</v>
      </c>
      <c r="J97" s="0" t="s">
        <v>1173</v>
      </c>
      <c r="K97" s="0" t="s">
        <v>1174</v>
      </c>
      <c r="L97" s="0" t="s">
        <v>1252</v>
      </c>
      <c r="M97" s="0" t="s">
        <v>1155</v>
      </c>
      <c r="N97" s="0" t="s">
        <v>128</v>
      </c>
      <c r="O97" s="0" t="s">
        <v>123</v>
      </c>
      <c r="P97" s="0" t="s">
        <v>123</v>
      </c>
      <c r="Q97" s="0" t="s">
        <v>124</v>
      </c>
      <c r="R97" s="0" t="s">
        <v>1153</v>
      </c>
      <c r="S97" s="0" t="s">
        <v>1154</v>
      </c>
      <c r="T97" s="0" t="s">
        <v>3341</v>
      </c>
      <c r="U97" s="0" t="s">
        <v>3342</v>
      </c>
      <c r="V97" s="0" t="s">
        <v>3343</v>
      </c>
      <c r="W97" s="0" t="s">
        <v>3344</v>
      </c>
      <c r="X97" s="0" t="s">
        <v>3345</v>
      </c>
      <c r="Y97" s="0" t="s">
        <v>3342</v>
      </c>
      <c r="Z97" s="0" t="s">
        <v>3477</v>
      </c>
      <c r="AA97" s="0" t="s">
        <v>3394</v>
      </c>
      <c r="AB97" s="0" t="s">
        <v>3478</v>
      </c>
      <c r="AC97" s="0" t="s">
        <v>19</v>
      </c>
      <c r="AD97" s="0" t="s">
        <v>61</v>
      </c>
      <c r="AE97" s="0" t="s">
        <v>19</v>
      </c>
      <c r="AF97" s="0" t="s">
        <v>22</v>
      </c>
      <c r="AG97" s="0" t="s">
        <v>22</v>
      </c>
      <c r="AH97" s="0" t="s">
        <v>3396</v>
      </c>
      <c r="AI97" s="0" t="s">
        <v>3397</v>
      </c>
      <c r="AJ97" s="0" t="s">
        <v>22</v>
      </c>
      <c r="AK97" s="0" t="s">
        <v>22</v>
      </c>
    </row>
    <row customHeight="1" ht="11.25">
      <c r="A98" s="0" t="s">
        <v>22</v>
      </c>
      <c r="B98" s="0" t="s">
        <v>48</v>
      </c>
      <c r="C98" s="0" t="s">
        <v>50</v>
      </c>
      <c r="D98" s="0" t="s">
        <v>22</v>
      </c>
      <c r="E98" s="0" t="s">
        <v>3476</v>
      </c>
      <c r="F98" s="0" t="s">
        <v>1213</v>
      </c>
      <c r="G98" s="0" t="s">
        <v>1171</v>
      </c>
      <c r="H98" s="0" t="s">
        <v>1171</v>
      </c>
      <c r="I98" s="0" t="s">
        <v>1172</v>
      </c>
      <c r="J98" s="0" t="s">
        <v>1173</v>
      </c>
      <c r="K98" s="0" t="s">
        <v>1174</v>
      </c>
      <c r="L98" s="0" t="s">
        <v>1252</v>
      </c>
      <c r="M98" s="0" t="s">
        <v>1155</v>
      </c>
      <c r="N98" s="0" t="s">
        <v>132</v>
      </c>
      <c r="O98" s="0" t="s">
        <v>123</v>
      </c>
      <c r="P98" s="0" t="s">
        <v>123</v>
      </c>
      <c r="Q98" s="0" t="s">
        <v>124</v>
      </c>
      <c r="R98" s="0" t="s">
        <v>1201</v>
      </c>
      <c r="S98" s="0" t="s">
        <v>1202</v>
      </c>
      <c r="T98" s="0" t="s">
        <v>3341</v>
      </c>
      <c r="U98" s="0" t="s">
        <v>3342</v>
      </c>
      <c r="V98" s="0" t="s">
        <v>3343</v>
      </c>
      <c r="W98" s="0" t="s">
        <v>3344</v>
      </c>
      <c r="X98" s="0" t="s">
        <v>3345</v>
      </c>
      <c r="Y98" s="0" t="s">
        <v>3342</v>
      </c>
      <c r="Z98" s="0" t="s">
        <v>3477</v>
      </c>
      <c r="AA98" s="0" t="s">
        <v>3394</v>
      </c>
      <c r="AB98" s="0" t="s">
        <v>3478</v>
      </c>
      <c r="AC98" s="0" t="s">
        <v>19</v>
      </c>
      <c r="AD98" s="0" t="s">
        <v>61</v>
      </c>
      <c r="AE98" s="0" t="s">
        <v>19</v>
      </c>
      <c r="AF98" s="0" t="s">
        <v>22</v>
      </c>
      <c r="AG98" s="0" t="s">
        <v>22</v>
      </c>
      <c r="AH98" s="0" t="s">
        <v>3396</v>
      </c>
      <c r="AI98" s="0" t="s">
        <v>3397</v>
      </c>
      <c r="AJ98" s="0" t="s">
        <v>22</v>
      </c>
      <c r="AK98" s="0" t="s">
        <v>22</v>
      </c>
    </row>
    <row customHeight="1" ht="11.25">
      <c r="A99" s="0" t="s">
        <v>22</v>
      </c>
      <c r="B99" s="0" t="s">
        <v>48</v>
      </c>
      <c r="C99" s="0" t="s">
        <v>50</v>
      </c>
      <c r="D99" s="0" t="s">
        <v>22</v>
      </c>
      <c r="E99" s="0" t="s">
        <v>3476</v>
      </c>
      <c r="F99" s="0" t="s">
        <v>1213</v>
      </c>
      <c r="G99" s="0" t="s">
        <v>153</v>
      </c>
      <c r="H99" s="0" t="s">
        <v>153</v>
      </c>
      <c r="I99" s="0" t="s">
        <v>154</v>
      </c>
      <c r="J99" s="0" t="s">
        <v>1173</v>
      </c>
      <c r="K99" s="0" t="s">
        <v>1255</v>
      </c>
      <c r="L99" s="0" t="s">
        <v>1252</v>
      </c>
      <c r="M99" s="0" t="s">
        <v>1155</v>
      </c>
      <c r="N99" s="0" t="s">
        <v>132</v>
      </c>
      <c r="O99" s="0" t="s">
        <v>123</v>
      </c>
      <c r="P99" s="0" t="s">
        <v>123</v>
      </c>
      <c r="Q99" s="0" t="s">
        <v>124</v>
      </c>
      <c r="R99" s="0" t="s">
        <v>1201</v>
      </c>
      <c r="S99" s="0" t="s">
        <v>1202</v>
      </c>
      <c r="T99" s="0" t="s">
        <v>3341</v>
      </c>
      <c r="U99" s="0" t="s">
        <v>3342</v>
      </c>
      <c r="V99" s="0" t="s">
        <v>3343</v>
      </c>
      <c r="W99" s="0" t="s">
        <v>3344</v>
      </c>
      <c r="X99" s="0" t="s">
        <v>3345</v>
      </c>
      <c r="Y99" s="0" t="s">
        <v>3342</v>
      </c>
      <c r="Z99" s="0" t="s">
        <v>3477</v>
      </c>
      <c r="AA99" s="0" t="s">
        <v>3394</v>
      </c>
      <c r="AB99" s="0" t="s">
        <v>3478</v>
      </c>
      <c r="AC99" s="0" t="s">
        <v>19</v>
      </c>
      <c r="AD99" s="0" t="s">
        <v>61</v>
      </c>
      <c r="AE99" s="0" t="s">
        <v>19</v>
      </c>
      <c r="AF99" s="0" t="s">
        <v>22</v>
      </c>
      <c r="AG99" s="0" t="s">
        <v>22</v>
      </c>
      <c r="AH99" s="0" t="s">
        <v>3396</v>
      </c>
      <c r="AI99" s="0" t="s">
        <v>3397</v>
      </c>
      <c r="AJ99" s="0" t="s">
        <v>22</v>
      </c>
      <c r="AK99" s="0" t="s">
        <v>22</v>
      </c>
    </row>
    <row customHeight="1" ht="11.25">
      <c r="A100" s="0" t="s">
        <v>22</v>
      </c>
      <c r="B100" s="0" t="s">
        <v>48</v>
      </c>
      <c r="C100" s="0" t="s">
        <v>50</v>
      </c>
      <c r="D100" s="0" t="s">
        <v>22</v>
      </c>
      <c r="E100" s="0" t="s">
        <v>3476</v>
      </c>
      <c r="F100" s="0" t="s">
        <v>1213</v>
      </c>
      <c r="G100" s="0" t="s">
        <v>1171</v>
      </c>
      <c r="H100" s="0" t="s">
        <v>1171</v>
      </c>
      <c r="I100" s="0" t="s">
        <v>1172</v>
      </c>
      <c r="J100" s="0" t="s">
        <v>1173</v>
      </c>
      <c r="K100" s="0" t="s">
        <v>1174</v>
      </c>
      <c r="L100" s="0" t="s">
        <v>1252</v>
      </c>
      <c r="M100" s="0" t="s">
        <v>1155</v>
      </c>
      <c r="N100" s="0" t="s">
        <v>98</v>
      </c>
      <c r="O100" s="0" t="s">
        <v>1171</v>
      </c>
      <c r="P100" s="0" t="s">
        <v>1171</v>
      </c>
      <c r="Q100" s="0" t="s">
        <v>1172</v>
      </c>
      <c r="R100" s="0" t="s">
        <v>1173</v>
      </c>
      <c r="S100" s="0" t="s">
        <v>1174</v>
      </c>
      <c r="T100" s="0" t="s">
        <v>3341</v>
      </c>
      <c r="U100" s="0" t="s">
        <v>3342</v>
      </c>
      <c r="V100" s="0" t="s">
        <v>3343</v>
      </c>
      <c r="W100" s="0" t="s">
        <v>3344</v>
      </c>
      <c r="X100" s="0" t="s">
        <v>3345</v>
      </c>
      <c r="Y100" s="0" t="s">
        <v>3342</v>
      </c>
      <c r="Z100" s="0" t="s">
        <v>3477</v>
      </c>
      <c r="AA100" s="0" t="s">
        <v>3394</v>
      </c>
      <c r="AB100" s="0" t="s">
        <v>3478</v>
      </c>
      <c r="AC100" s="0" t="s">
        <v>19</v>
      </c>
      <c r="AD100" s="0" t="s">
        <v>61</v>
      </c>
      <c r="AE100" s="0" t="s">
        <v>19</v>
      </c>
      <c r="AF100" s="0" t="s">
        <v>22</v>
      </c>
      <c r="AG100" s="0" t="s">
        <v>22</v>
      </c>
      <c r="AH100" s="0" t="s">
        <v>3396</v>
      </c>
      <c r="AI100" s="0" t="s">
        <v>3397</v>
      </c>
      <c r="AJ100" s="0" t="s">
        <v>22</v>
      </c>
      <c r="AK100" s="0" t="s">
        <v>22</v>
      </c>
    </row>
    <row customHeight="1" ht="11.25">
      <c r="A101" s="0" t="s">
        <v>22</v>
      </c>
      <c r="B101" s="0" t="s">
        <v>48</v>
      </c>
      <c r="C101" s="0" t="s">
        <v>50</v>
      </c>
      <c r="D101" s="0" t="s">
        <v>22</v>
      </c>
      <c r="E101" s="0" t="s">
        <v>3476</v>
      </c>
      <c r="F101" s="0" t="s">
        <v>1213</v>
      </c>
      <c r="G101" s="0" t="s">
        <v>1171</v>
      </c>
      <c r="H101" s="0" t="s">
        <v>1171</v>
      </c>
      <c r="I101" s="0" t="s">
        <v>1172</v>
      </c>
      <c r="J101" s="0" t="s">
        <v>1173</v>
      </c>
      <c r="K101" s="0" t="s">
        <v>1174</v>
      </c>
      <c r="L101" s="0" t="s">
        <v>1252</v>
      </c>
      <c r="M101" s="0" t="s">
        <v>1155</v>
      </c>
      <c r="N101" s="0" t="s">
        <v>115</v>
      </c>
      <c r="O101" s="0" t="s">
        <v>1171</v>
      </c>
      <c r="P101" s="0" t="s">
        <v>1171</v>
      </c>
      <c r="Q101" s="0" t="s">
        <v>1172</v>
      </c>
      <c r="R101" s="0" t="s">
        <v>3398</v>
      </c>
      <c r="S101" s="0" t="s">
        <v>3399</v>
      </c>
      <c r="T101" s="0" t="s">
        <v>3341</v>
      </c>
      <c r="U101" s="0" t="s">
        <v>3342</v>
      </c>
      <c r="V101" s="0" t="s">
        <v>3343</v>
      </c>
      <c r="W101" s="0" t="s">
        <v>3344</v>
      </c>
      <c r="X101" s="0" t="s">
        <v>3345</v>
      </c>
      <c r="Y101" s="0" t="s">
        <v>3342</v>
      </c>
      <c r="Z101" s="0" t="s">
        <v>3477</v>
      </c>
      <c r="AA101" s="0" t="s">
        <v>3394</v>
      </c>
      <c r="AB101" s="0" t="s">
        <v>3478</v>
      </c>
      <c r="AC101" s="0" t="s">
        <v>19</v>
      </c>
      <c r="AD101" s="0" t="s">
        <v>61</v>
      </c>
      <c r="AE101" s="0" t="s">
        <v>19</v>
      </c>
      <c r="AF101" s="0" t="s">
        <v>22</v>
      </c>
      <c r="AG101" s="0" t="s">
        <v>22</v>
      </c>
      <c r="AH101" s="0" t="s">
        <v>3396</v>
      </c>
      <c r="AI101" s="0" t="s">
        <v>3397</v>
      </c>
      <c r="AJ101" s="0" t="s">
        <v>22</v>
      </c>
      <c r="AK101" s="0" t="s">
        <v>22</v>
      </c>
    </row>
    <row customHeight="1" ht="11.25">
      <c r="A102" s="0" t="s">
        <v>22</v>
      </c>
      <c r="B102" s="0" t="s">
        <v>48</v>
      </c>
      <c r="C102" s="0" t="s">
        <v>50</v>
      </c>
      <c r="D102" s="0" t="s">
        <v>22</v>
      </c>
      <c r="E102" s="0" t="s">
        <v>3476</v>
      </c>
      <c r="F102" s="0" t="s">
        <v>1213</v>
      </c>
      <c r="G102" s="0" t="s">
        <v>1171</v>
      </c>
      <c r="H102" s="0" t="s">
        <v>1171</v>
      </c>
      <c r="I102" s="0" t="s">
        <v>1172</v>
      </c>
      <c r="J102" s="0" t="s">
        <v>1173</v>
      </c>
      <c r="K102" s="0" t="s">
        <v>1174</v>
      </c>
      <c r="L102" s="0" t="s">
        <v>1252</v>
      </c>
      <c r="M102" s="0" t="s">
        <v>1155</v>
      </c>
      <c r="N102" s="0" t="s">
        <v>90</v>
      </c>
      <c r="O102" s="0" t="s">
        <v>1171</v>
      </c>
      <c r="P102" s="0" t="s">
        <v>1171</v>
      </c>
      <c r="Q102" s="0" t="s">
        <v>1172</v>
      </c>
      <c r="R102" s="0" t="s">
        <v>3400</v>
      </c>
      <c r="S102" s="0" t="s">
        <v>3401</v>
      </c>
      <c r="T102" s="0" t="s">
        <v>3341</v>
      </c>
      <c r="U102" s="0" t="s">
        <v>3342</v>
      </c>
      <c r="V102" s="0" t="s">
        <v>3343</v>
      </c>
      <c r="W102" s="0" t="s">
        <v>3344</v>
      </c>
      <c r="X102" s="0" t="s">
        <v>3345</v>
      </c>
      <c r="Y102" s="0" t="s">
        <v>3342</v>
      </c>
      <c r="Z102" s="0" t="s">
        <v>3477</v>
      </c>
      <c r="AA102" s="0" t="s">
        <v>3394</v>
      </c>
      <c r="AB102" s="0" t="s">
        <v>3478</v>
      </c>
      <c r="AC102" s="0" t="s">
        <v>19</v>
      </c>
      <c r="AD102" s="0" t="s">
        <v>61</v>
      </c>
      <c r="AE102" s="0" t="s">
        <v>19</v>
      </c>
      <c r="AF102" s="0" t="s">
        <v>22</v>
      </c>
      <c r="AG102" s="0" t="s">
        <v>22</v>
      </c>
      <c r="AH102" s="0" t="s">
        <v>3396</v>
      </c>
      <c r="AI102" s="0" t="s">
        <v>3397</v>
      </c>
      <c r="AJ102" s="0" t="s">
        <v>22</v>
      </c>
      <c r="AK102" s="0" t="s">
        <v>22</v>
      </c>
    </row>
    <row customHeight="1" ht="11.25">
      <c r="A103" s="0" t="s">
        <v>22</v>
      </c>
      <c r="B103" s="0" t="s">
        <v>48</v>
      </c>
      <c r="C103" s="0" t="s">
        <v>50</v>
      </c>
      <c r="D103" s="0" t="s">
        <v>22</v>
      </c>
      <c r="E103" s="0" t="s">
        <v>3476</v>
      </c>
      <c r="F103" s="0" t="s">
        <v>1213</v>
      </c>
      <c r="G103" s="0" t="s">
        <v>1171</v>
      </c>
      <c r="H103" s="0" t="s">
        <v>1171</v>
      </c>
      <c r="I103" s="0" t="s">
        <v>1172</v>
      </c>
      <c r="J103" s="0" t="s">
        <v>1173</v>
      </c>
      <c r="K103" s="0" t="s">
        <v>1174</v>
      </c>
      <c r="L103" s="0" t="s">
        <v>1252</v>
      </c>
      <c r="M103" s="0" t="s">
        <v>1155</v>
      </c>
      <c r="N103" s="0" t="s">
        <v>109</v>
      </c>
      <c r="O103" s="0" t="s">
        <v>1171</v>
      </c>
      <c r="P103" s="0" t="s">
        <v>1171</v>
      </c>
      <c r="Q103" s="0" t="s">
        <v>1172</v>
      </c>
      <c r="R103" s="0" t="s">
        <v>3402</v>
      </c>
      <c r="S103" s="0" t="s">
        <v>3403</v>
      </c>
      <c r="T103" s="0" t="s">
        <v>3341</v>
      </c>
      <c r="U103" s="0" t="s">
        <v>3342</v>
      </c>
      <c r="V103" s="0" t="s">
        <v>3343</v>
      </c>
      <c r="W103" s="0" t="s">
        <v>3344</v>
      </c>
      <c r="X103" s="0" t="s">
        <v>3345</v>
      </c>
      <c r="Y103" s="0" t="s">
        <v>3342</v>
      </c>
      <c r="Z103" s="0" t="s">
        <v>3477</v>
      </c>
      <c r="AA103" s="0" t="s">
        <v>3394</v>
      </c>
      <c r="AB103" s="0" t="s">
        <v>3478</v>
      </c>
      <c r="AC103" s="0" t="s">
        <v>19</v>
      </c>
      <c r="AD103" s="0" t="s">
        <v>61</v>
      </c>
      <c r="AE103" s="0" t="s">
        <v>19</v>
      </c>
      <c r="AF103" s="0" t="s">
        <v>22</v>
      </c>
      <c r="AG103" s="0" t="s">
        <v>22</v>
      </c>
      <c r="AH103" s="0" t="s">
        <v>3396</v>
      </c>
      <c r="AI103" s="0" t="s">
        <v>3397</v>
      </c>
      <c r="AJ103" s="0" t="s">
        <v>22</v>
      </c>
      <c r="AK103" s="0" t="s">
        <v>22</v>
      </c>
    </row>
    <row customHeight="1" ht="11.25">
      <c r="A104" s="0" t="s">
        <v>22</v>
      </c>
      <c r="B104" s="0" t="s">
        <v>48</v>
      </c>
      <c r="C104" s="0" t="s">
        <v>50</v>
      </c>
      <c r="D104" s="0" t="s">
        <v>22</v>
      </c>
      <c r="E104" s="0" t="s">
        <v>3476</v>
      </c>
      <c r="F104" s="0" t="s">
        <v>1213</v>
      </c>
      <c r="G104" s="0" t="s">
        <v>1171</v>
      </c>
      <c r="H104" s="0" t="s">
        <v>1171</v>
      </c>
      <c r="I104" s="0" t="s">
        <v>1172</v>
      </c>
      <c r="J104" s="0" t="s">
        <v>1173</v>
      </c>
      <c r="K104" s="0" t="s">
        <v>1174</v>
      </c>
      <c r="L104" s="0" t="s">
        <v>1252</v>
      </c>
      <c r="M104" s="0" t="s">
        <v>1155</v>
      </c>
      <c r="N104" s="0" t="s">
        <v>92</v>
      </c>
      <c r="O104" s="0" t="s">
        <v>1171</v>
      </c>
      <c r="P104" s="0" t="s">
        <v>1171</v>
      </c>
      <c r="Q104" s="0" t="s">
        <v>1172</v>
      </c>
      <c r="R104" s="0" t="s">
        <v>3404</v>
      </c>
      <c r="S104" s="0" t="s">
        <v>3405</v>
      </c>
      <c r="T104" s="0" t="s">
        <v>3341</v>
      </c>
      <c r="U104" s="0" t="s">
        <v>3342</v>
      </c>
      <c r="V104" s="0" t="s">
        <v>3343</v>
      </c>
      <c r="W104" s="0" t="s">
        <v>3344</v>
      </c>
      <c r="X104" s="0" t="s">
        <v>3345</v>
      </c>
      <c r="Y104" s="0" t="s">
        <v>3342</v>
      </c>
      <c r="Z104" s="0" t="s">
        <v>3477</v>
      </c>
      <c r="AA104" s="0" t="s">
        <v>3394</v>
      </c>
      <c r="AB104" s="0" t="s">
        <v>3478</v>
      </c>
      <c r="AC104" s="0" t="s">
        <v>19</v>
      </c>
      <c r="AD104" s="0" t="s">
        <v>61</v>
      </c>
      <c r="AE104" s="0" t="s">
        <v>19</v>
      </c>
      <c r="AF104" s="0" t="s">
        <v>22</v>
      </c>
      <c r="AG104" s="0" t="s">
        <v>22</v>
      </c>
      <c r="AH104" s="0" t="s">
        <v>3396</v>
      </c>
      <c r="AI104" s="0" t="s">
        <v>3397</v>
      </c>
      <c r="AJ104" s="0" t="s">
        <v>22</v>
      </c>
      <c r="AK104" s="0" t="s">
        <v>22</v>
      </c>
    </row>
    <row customHeight="1" ht="11.25">
      <c r="A105" s="0" t="s">
        <v>22</v>
      </c>
      <c r="B105" s="0" t="s">
        <v>48</v>
      </c>
      <c r="C105" s="0" t="s">
        <v>50</v>
      </c>
      <c r="D105" s="0" t="s">
        <v>22</v>
      </c>
      <c r="E105" s="0" t="s">
        <v>3476</v>
      </c>
      <c r="F105" s="0" t="s">
        <v>1213</v>
      </c>
      <c r="G105" s="0" t="s">
        <v>1171</v>
      </c>
      <c r="H105" s="0" t="s">
        <v>1171</v>
      </c>
      <c r="I105" s="0" t="s">
        <v>1172</v>
      </c>
      <c r="J105" s="0" t="s">
        <v>1173</v>
      </c>
      <c r="K105" s="0" t="s">
        <v>1174</v>
      </c>
      <c r="L105" s="0" t="s">
        <v>1252</v>
      </c>
      <c r="M105" s="0" t="s">
        <v>1155</v>
      </c>
      <c r="N105" s="0" t="s">
        <v>89</v>
      </c>
      <c r="O105" s="0" t="s">
        <v>1171</v>
      </c>
      <c r="P105" s="0" t="s">
        <v>1171</v>
      </c>
      <c r="Q105" s="0" t="s">
        <v>1172</v>
      </c>
      <c r="R105" s="0" t="s">
        <v>3406</v>
      </c>
      <c r="S105" s="0" t="s">
        <v>3407</v>
      </c>
      <c r="T105" s="0" t="s">
        <v>3341</v>
      </c>
      <c r="U105" s="0" t="s">
        <v>3342</v>
      </c>
      <c r="V105" s="0" t="s">
        <v>3343</v>
      </c>
      <c r="W105" s="0" t="s">
        <v>3344</v>
      </c>
      <c r="X105" s="0" t="s">
        <v>3345</v>
      </c>
      <c r="Y105" s="0" t="s">
        <v>3342</v>
      </c>
      <c r="Z105" s="0" t="s">
        <v>3477</v>
      </c>
      <c r="AA105" s="0" t="s">
        <v>3394</v>
      </c>
      <c r="AB105" s="0" t="s">
        <v>3478</v>
      </c>
      <c r="AC105" s="0" t="s">
        <v>19</v>
      </c>
      <c r="AD105" s="0" t="s">
        <v>61</v>
      </c>
      <c r="AE105" s="0" t="s">
        <v>19</v>
      </c>
      <c r="AF105" s="0" t="s">
        <v>22</v>
      </c>
      <c r="AG105" s="0" t="s">
        <v>22</v>
      </c>
      <c r="AH105" s="0" t="s">
        <v>3396</v>
      </c>
      <c r="AI105" s="0" t="s">
        <v>3397</v>
      </c>
      <c r="AJ105" s="0" t="s">
        <v>22</v>
      </c>
      <c r="AK105" s="0" t="s">
        <v>22</v>
      </c>
    </row>
    <row customHeight="1" ht="11.25">
      <c r="A106" s="0" t="s">
        <v>22</v>
      </c>
      <c r="B106" s="0" t="s">
        <v>48</v>
      </c>
      <c r="C106" s="0" t="s">
        <v>50</v>
      </c>
      <c r="D106" s="0" t="s">
        <v>22</v>
      </c>
      <c r="E106" s="0" t="s">
        <v>3476</v>
      </c>
      <c r="F106" s="0" t="s">
        <v>1213</v>
      </c>
      <c r="G106" s="0" t="s">
        <v>1171</v>
      </c>
      <c r="H106" s="0" t="s">
        <v>1171</v>
      </c>
      <c r="I106" s="0" t="s">
        <v>1172</v>
      </c>
      <c r="J106" s="0" t="s">
        <v>1173</v>
      </c>
      <c r="K106" s="0" t="s">
        <v>1174</v>
      </c>
      <c r="L106" s="0" t="s">
        <v>1252</v>
      </c>
      <c r="M106" s="0" t="s">
        <v>1155</v>
      </c>
      <c r="N106" s="0" t="s">
        <v>112</v>
      </c>
      <c r="O106" s="0" t="s">
        <v>1171</v>
      </c>
      <c r="P106" s="0" t="s">
        <v>1171</v>
      </c>
      <c r="Q106" s="0" t="s">
        <v>1172</v>
      </c>
      <c r="R106" s="0" t="s">
        <v>3408</v>
      </c>
      <c r="S106" s="0" t="s">
        <v>3409</v>
      </c>
      <c r="T106" s="0" t="s">
        <v>3341</v>
      </c>
      <c r="U106" s="0" t="s">
        <v>3342</v>
      </c>
      <c r="V106" s="0" t="s">
        <v>3343</v>
      </c>
      <c r="W106" s="0" t="s">
        <v>3344</v>
      </c>
      <c r="X106" s="0" t="s">
        <v>3345</v>
      </c>
      <c r="Y106" s="0" t="s">
        <v>3342</v>
      </c>
      <c r="Z106" s="0" t="s">
        <v>3477</v>
      </c>
      <c r="AA106" s="0" t="s">
        <v>3394</v>
      </c>
      <c r="AB106" s="0" t="s">
        <v>3478</v>
      </c>
      <c r="AC106" s="0" t="s">
        <v>19</v>
      </c>
      <c r="AD106" s="0" t="s">
        <v>61</v>
      </c>
      <c r="AE106" s="0" t="s">
        <v>19</v>
      </c>
      <c r="AF106" s="0" t="s">
        <v>22</v>
      </c>
      <c r="AG106" s="0" t="s">
        <v>22</v>
      </c>
      <c r="AH106" s="0" t="s">
        <v>3396</v>
      </c>
      <c r="AI106" s="0" t="s">
        <v>3397</v>
      </c>
      <c r="AJ106" s="0" t="s">
        <v>22</v>
      </c>
      <c r="AK106" s="0" t="s">
        <v>22</v>
      </c>
    </row>
    <row customHeight="1" ht="11.25">
      <c r="A107" s="0" t="s">
        <v>22</v>
      </c>
      <c r="B107" s="0" t="s">
        <v>48</v>
      </c>
      <c r="C107" s="0" t="s">
        <v>50</v>
      </c>
      <c r="D107" s="0" t="s">
        <v>22</v>
      </c>
      <c r="E107" s="0" t="s">
        <v>3476</v>
      </c>
      <c r="F107" s="0" t="s">
        <v>1213</v>
      </c>
      <c r="G107" s="0" t="s">
        <v>1171</v>
      </c>
      <c r="H107" s="0" t="s">
        <v>1171</v>
      </c>
      <c r="I107" s="0" t="s">
        <v>1172</v>
      </c>
      <c r="J107" s="0" t="s">
        <v>1173</v>
      </c>
      <c r="K107" s="0" t="s">
        <v>1174</v>
      </c>
      <c r="L107" s="0" t="s">
        <v>1252</v>
      </c>
      <c r="M107" s="0" t="s">
        <v>1155</v>
      </c>
      <c r="N107" s="0" t="s">
        <v>118</v>
      </c>
      <c r="O107" s="0" t="s">
        <v>1171</v>
      </c>
      <c r="P107" s="0" t="s">
        <v>1171</v>
      </c>
      <c r="Q107" s="0" t="s">
        <v>1172</v>
      </c>
      <c r="R107" s="0" t="s">
        <v>3410</v>
      </c>
      <c r="S107" s="0" t="s">
        <v>3411</v>
      </c>
      <c r="T107" s="0" t="s">
        <v>3341</v>
      </c>
      <c r="U107" s="0" t="s">
        <v>3342</v>
      </c>
      <c r="V107" s="0" t="s">
        <v>3343</v>
      </c>
      <c r="W107" s="0" t="s">
        <v>3344</v>
      </c>
      <c r="X107" s="0" t="s">
        <v>3345</v>
      </c>
      <c r="Y107" s="0" t="s">
        <v>3342</v>
      </c>
      <c r="Z107" s="0" t="s">
        <v>3477</v>
      </c>
      <c r="AA107" s="0" t="s">
        <v>3394</v>
      </c>
      <c r="AB107" s="0" t="s">
        <v>3478</v>
      </c>
      <c r="AC107" s="0" t="s">
        <v>19</v>
      </c>
      <c r="AD107" s="0" t="s">
        <v>61</v>
      </c>
      <c r="AE107" s="0" t="s">
        <v>19</v>
      </c>
      <c r="AF107" s="0" t="s">
        <v>22</v>
      </c>
      <c r="AG107" s="0" t="s">
        <v>22</v>
      </c>
      <c r="AH107" s="0" t="s">
        <v>3396</v>
      </c>
      <c r="AI107" s="0" t="s">
        <v>3397</v>
      </c>
      <c r="AJ107" s="0" t="s">
        <v>22</v>
      </c>
      <c r="AK107" s="0" t="s">
        <v>22</v>
      </c>
    </row>
    <row customHeight="1" ht="11.25">
      <c r="A108" s="0" t="s">
        <v>22</v>
      </c>
      <c r="B108" s="0" t="s">
        <v>48</v>
      </c>
      <c r="C108" s="0" t="s">
        <v>50</v>
      </c>
      <c r="D108" s="0" t="s">
        <v>22</v>
      </c>
      <c r="E108" s="0" t="s">
        <v>3476</v>
      </c>
      <c r="F108" s="0" t="s">
        <v>1213</v>
      </c>
      <c r="G108" s="0" t="s">
        <v>1171</v>
      </c>
      <c r="H108" s="0" t="s">
        <v>1171</v>
      </c>
      <c r="I108" s="0" t="s">
        <v>1172</v>
      </c>
      <c r="J108" s="0" t="s">
        <v>1173</v>
      </c>
      <c r="K108" s="0" t="s">
        <v>1174</v>
      </c>
      <c r="L108" s="0" t="s">
        <v>1252</v>
      </c>
      <c r="M108" s="0" t="s">
        <v>1155</v>
      </c>
      <c r="N108" s="0" t="s">
        <v>101</v>
      </c>
      <c r="O108" s="0" t="s">
        <v>1171</v>
      </c>
      <c r="P108" s="0" t="s">
        <v>1171</v>
      </c>
      <c r="Q108" s="0" t="s">
        <v>1172</v>
      </c>
      <c r="R108" s="0" t="s">
        <v>3412</v>
      </c>
      <c r="S108" s="0" t="s">
        <v>3413</v>
      </c>
      <c r="T108" s="0" t="s">
        <v>3341</v>
      </c>
      <c r="U108" s="0" t="s">
        <v>3342</v>
      </c>
      <c r="V108" s="0" t="s">
        <v>3343</v>
      </c>
      <c r="W108" s="0" t="s">
        <v>3344</v>
      </c>
      <c r="X108" s="0" t="s">
        <v>3345</v>
      </c>
      <c r="Y108" s="0" t="s">
        <v>3342</v>
      </c>
      <c r="Z108" s="0" t="s">
        <v>3477</v>
      </c>
      <c r="AA108" s="0" t="s">
        <v>3394</v>
      </c>
      <c r="AB108" s="0" t="s">
        <v>3478</v>
      </c>
      <c r="AC108" s="0" t="s">
        <v>19</v>
      </c>
      <c r="AD108" s="0" t="s">
        <v>61</v>
      </c>
      <c r="AE108" s="0" t="s">
        <v>19</v>
      </c>
      <c r="AF108" s="0" t="s">
        <v>22</v>
      </c>
      <c r="AG108" s="0" t="s">
        <v>22</v>
      </c>
      <c r="AH108" s="0" t="s">
        <v>3396</v>
      </c>
      <c r="AI108" s="0" t="s">
        <v>3397</v>
      </c>
      <c r="AJ108" s="0" t="s">
        <v>22</v>
      </c>
      <c r="AK108" s="0" t="s">
        <v>22</v>
      </c>
    </row>
    <row customHeight="1" ht="11.25">
      <c r="A109" s="0" t="s">
        <v>22</v>
      </c>
      <c r="B109" s="0" t="s">
        <v>48</v>
      </c>
      <c r="C109" s="0" t="s">
        <v>50</v>
      </c>
      <c r="D109" s="0" t="s">
        <v>22</v>
      </c>
      <c r="E109" s="0" t="s">
        <v>3476</v>
      </c>
      <c r="F109" s="0" t="s">
        <v>1213</v>
      </c>
      <c r="G109" s="0" t="s">
        <v>1171</v>
      </c>
      <c r="H109" s="0" t="s">
        <v>1171</v>
      </c>
      <c r="I109" s="0" t="s">
        <v>1172</v>
      </c>
      <c r="J109" s="0" t="s">
        <v>1173</v>
      </c>
      <c r="K109" s="0" t="s">
        <v>1174</v>
      </c>
      <c r="L109" s="0" t="s">
        <v>1252</v>
      </c>
      <c r="M109" s="0" t="s">
        <v>1155</v>
      </c>
      <c r="N109" s="0" t="s">
        <v>91</v>
      </c>
      <c r="O109" s="0" t="s">
        <v>1171</v>
      </c>
      <c r="P109" s="0" t="s">
        <v>1171</v>
      </c>
      <c r="Q109" s="0" t="s">
        <v>1172</v>
      </c>
      <c r="R109" s="0" t="s">
        <v>3414</v>
      </c>
      <c r="S109" s="0" t="s">
        <v>3415</v>
      </c>
      <c r="T109" s="0" t="s">
        <v>3341</v>
      </c>
      <c r="U109" s="0" t="s">
        <v>3342</v>
      </c>
      <c r="V109" s="0" t="s">
        <v>3343</v>
      </c>
      <c r="W109" s="0" t="s">
        <v>3344</v>
      </c>
      <c r="X109" s="0" t="s">
        <v>3345</v>
      </c>
      <c r="Y109" s="0" t="s">
        <v>3342</v>
      </c>
      <c r="Z109" s="0" t="s">
        <v>3477</v>
      </c>
      <c r="AA109" s="0" t="s">
        <v>3394</v>
      </c>
      <c r="AB109" s="0" t="s">
        <v>3478</v>
      </c>
      <c r="AC109" s="0" t="s">
        <v>19</v>
      </c>
      <c r="AD109" s="0" t="s">
        <v>61</v>
      </c>
      <c r="AE109" s="0" t="s">
        <v>19</v>
      </c>
      <c r="AF109" s="0" t="s">
        <v>22</v>
      </c>
      <c r="AG109" s="0" t="s">
        <v>22</v>
      </c>
      <c r="AH109" s="0" t="s">
        <v>3396</v>
      </c>
      <c r="AI109" s="0" t="s">
        <v>3397</v>
      </c>
      <c r="AJ109" s="0" t="s">
        <v>22</v>
      </c>
      <c r="AK109" s="0" t="s">
        <v>22</v>
      </c>
    </row>
    <row customHeight="1" ht="11.25">
      <c r="A110" s="0" t="s">
        <v>22</v>
      </c>
      <c r="B110" s="0" t="s">
        <v>48</v>
      </c>
      <c r="C110" s="0" t="s">
        <v>50</v>
      </c>
      <c r="D110" s="0" t="s">
        <v>22</v>
      </c>
      <c r="E110" s="0" t="s">
        <v>3476</v>
      </c>
      <c r="F110" s="0" t="s">
        <v>1213</v>
      </c>
      <c r="G110" s="0" t="s">
        <v>153</v>
      </c>
      <c r="H110" s="0" t="s">
        <v>153</v>
      </c>
      <c r="I110" s="0" t="s">
        <v>154</v>
      </c>
      <c r="J110" s="0" t="s">
        <v>1173</v>
      </c>
      <c r="K110" s="0" t="s">
        <v>1255</v>
      </c>
      <c r="L110" s="0" t="s">
        <v>1252</v>
      </c>
      <c r="M110" s="0" t="s">
        <v>1155</v>
      </c>
      <c r="N110" s="0" t="s">
        <v>98</v>
      </c>
      <c r="O110" s="0" t="s">
        <v>153</v>
      </c>
      <c r="P110" s="0" t="s">
        <v>153</v>
      </c>
      <c r="Q110" s="0" t="s">
        <v>154</v>
      </c>
      <c r="R110" s="0" t="s">
        <v>1173</v>
      </c>
      <c r="S110" s="0" t="s">
        <v>1255</v>
      </c>
      <c r="T110" s="0" t="s">
        <v>3341</v>
      </c>
      <c r="U110" s="0" t="s">
        <v>3342</v>
      </c>
      <c r="V110" s="0" t="s">
        <v>3343</v>
      </c>
      <c r="W110" s="0" t="s">
        <v>3344</v>
      </c>
      <c r="X110" s="0" t="s">
        <v>3345</v>
      </c>
      <c r="Y110" s="0" t="s">
        <v>3342</v>
      </c>
      <c r="Z110" s="0" t="s">
        <v>3477</v>
      </c>
      <c r="AA110" s="0" t="s">
        <v>3394</v>
      </c>
      <c r="AB110" s="0" t="s">
        <v>3478</v>
      </c>
      <c r="AC110" s="0" t="s">
        <v>19</v>
      </c>
      <c r="AD110" s="0" t="s">
        <v>61</v>
      </c>
      <c r="AE110" s="0" t="s">
        <v>19</v>
      </c>
      <c r="AF110" s="0" t="s">
        <v>22</v>
      </c>
      <c r="AG110" s="0" t="s">
        <v>22</v>
      </c>
      <c r="AH110" s="0" t="s">
        <v>3396</v>
      </c>
      <c r="AI110" s="0" t="s">
        <v>3397</v>
      </c>
      <c r="AJ110" s="0" t="s">
        <v>22</v>
      </c>
      <c r="AK110" s="0" t="s">
        <v>22</v>
      </c>
    </row>
    <row customHeight="1" ht="11.25">
      <c r="A111" s="0" t="s">
        <v>22</v>
      </c>
      <c r="B111" s="0" t="s">
        <v>48</v>
      </c>
      <c r="C111" s="0" t="s">
        <v>50</v>
      </c>
      <c r="D111" s="0" t="s">
        <v>22</v>
      </c>
      <c r="E111" s="0" t="s">
        <v>3476</v>
      </c>
      <c r="F111" s="0" t="s">
        <v>1213</v>
      </c>
      <c r="G111" s="0" t="s">
        <v>153</v>
      </c>
      <c r="H111" s="0" t="s">
        <v>153</v>
      </c>
      <c r="I111" s="0" t="s">
        <v>154</v>
      </c>
      <c r="J111" s="0" t="s">
        <v>1173</v>
      </c>
      <c r="K111" s="0" t="s">
        <v>1255</v>
      </c>
      <c r="L111" s="0" t="s">
        <v>1252</v>
      </c>
      <c r="M111" s="0" t="s">
        <v>1155</v>
      </c>
      <c r="N111" s="0" t="s">
        <v>115</v>
      </c>
      <c r="O111" s="0" t="s">
        <v>153</v>
      </c>
      <c r="P111" s="0" t="s">
        <v>153</v>
      </c>
      <c r="Q111" s="0" t="s">
        <v>154</v>
      </c>
      <c r="R111" s="0" t="s">
        <v>3398</v>
      </c>
      <c r="S111" s="0" t="s">
        <v>3416</v>
      </c>
      <c r="T111" s="0" t="s">
        <v>3341</v>
      </c>
      <c r="U111" s="0" t="s">
        <v>3342</v>
      </c>
      <c r="V111" s="0" t="s">
        <v>3343</v>
      </c>
      <c r="W111" s="0" t="s">
        <v>3344</v>
      </c>
      <c r="X111" s="0" t="s">
        <v>3345</v>
      </c>
      <c r="Y111" s="0" t="s">
        <v>3342</v>
      </c>
      <c r="Z111" s="0" t="s">
        <v>3477</v>
      </c>
      <c r="AA111" s="0" t="s">
        <v>3394</v>
      </c>
      <c r="AB111" s="0" t="s">
        <v>3478</v>
      </c>
      <c r="AC111" s="0" t="s">
        <v>19</v>
      </c>
      <c r="AD111" s="0" t="s">
        <v>61</v>
      </c>
      <c r="AE111" s="0" t="s">
        <v>19</v>
      </c>
      <c r="AF111" s="0" t="s">
        <v>22</v>
      </c>
      <c r="AG111" s="0" t="s">
        <v>22</v>
      </c>
      <c r="AH111" s="0" t="s">
        <v>3396</v>
      </c>
      <c r="AI111" s="0" t="s">
        <v>3397</v>
      </c>
      <c r="AJ111" s="0" t="s">
        <v>22</v>
      </c>
      <c r="AK111" s="0" t="s">
        <v>22</v>
      </c>
    </row>
    <row customHeight="1" ht="11.25">
      <c r="A112" s="0" t="s">
        <v>22</v>
      </c>
      <c r="B112" s="0" t="s">
        <v>48</v>
      </c>
      <c r="C112" s="0" t="s">
        <v>50</v>
      </c>
      <c r="D112" s="0" t="s">
        <v>22</v>
      </c>
      <c r="E112" s="0" t="s">
        <v>3476</v>
      </c>
      <c r="F112" s="0" t="s">
        <v>1213</v>
      </c>
      <c r="G112" s="0" t="s">
        <v>153</v>
      </c>
      <c r="H112" s="0" t="s">
        <v>153</v>
      </c>
      <c r="I112" s="0" t="s">
        <v>154</v>
      </c>
      <c r="J112" s="0" t="s">
        <v>1173</v>
      </c>
      <c r="K112" s="0" t="s">
        <v>1255</v>
      </c>
      <c r="L112" s="0" t="s">
        <v>1252</v>
      </c>
      <c r="M112" s="0" t="s">
        <v>1155</v>
      </c>
      <c r="N112" s="0" t="s">
        <v>90</v>
      </c>
      <c r="O112" s="0" t="s">
        <v>153</v>
      </c>
      <c r="P112" s="0" t="s">
        <v>153</v>
      </c>
      <c r="Q112" s="0" t="s">
        <v>154</v>
      </c>
      <c r="R112" s="0" t="s">
        <v>3400</v>
      </c>
      <c r="S112" s="0" t="s">
        <v>3417</v>
      </c>
      <c r="T112" s="0" t="s">
        <v>3341</v>
      </c>
      <c r="U112" s="0" t="s">
        <v>3342</v>
      </c>
      <c r="V112" s="0" t="s">
        <v>3343</v>
      </c>
      <c r="W112" s="0" t="s">
        <v>3344</v>
      </c>
      <c r="X112" s="0" t="s">
        <v>3345</v>
      </c>
      <c r="Y112" s="0" t="s">
        <v>3342</v>
      </c>
      <c r="Z112" s="0" t="s">
        <v>3477</v>
      </c>
      <c r="AA112" s="0" t="s">
        <v>3394</v>
      </c>
      <c r="AB112" s="0" t="s">
        <v>3478</v>
      </c>
      <c r="AC112" s="0" t="s">
        <v>19</v>
      </c>
      <c r="AD112" s="0" t="s">
        <v>61</v>
      </c>
      <c r="AE112" s="0" t="s">
        <v>19</v>
      </c>
      <c r="AF112" s="0" t="s">
        <v>22</v>
      </c>
      <c r="AG112" s="0" t="s">
        <v>22</v>
      </c>
      <c r="AH112" s="0" t="s">
        <v>3396</v>
      </c>
      <c r="AI112" s="0" t="s">
        <v>3397</v>
      </c>
      <c r="AJ112" s="0" t="s">
        <v>22</v>
      </c>
      <c r="AK112" s="0" t="s">
        <v>22</v>
      </c>
    </row>
    <row customHeight="1" ht="11.25">
      <c r="A113" s="0" t="s">
        <v>22</v>
      </c>
      <c r="B113" s="0" t="s">
        <v>48</v>
      </c>
      <c r="C113" s="0" t="s">
        <v>50</v>
      </c>
      <c r="D113" s="0" t="s">
        <v>22</v>
      </c>
      <c r="E113" s="0" t="s">
        <v>3476</v>
      </c>
      <c r="F113" s="0" t="s">
        <v>1213</v>
      </c>
      <c r="G113" s="0" t="s">
        <v>153</v>
      </c>
      <c r="H113" s="0" t="s">
        <v>153</v>
      </c>
      <c r="I113" s="0" t="s">
        <v>154</v>
      </c>
      <c r="J113" s="0" t="s">
        <v>1173</v>
      </c>
      <c r="K113" s="0" t="s">
        <v>1255</v>
      </c>
      <c r="L113" s="0" t="s">
        <v>1252</v>
      </c>
      <c r="M113" s="0" t="s">
        <v>1155</v>
      </c>
      <c r="N113" s="0" t="s">
        <v>109</v>
      </c>
      <c r="O113" s="0" t="s">
        <v>153</v>
      </c>
      <c r="P113" s="0" t="s">
        <v>153</v>
      </c>
      <c r="Q113" s="0" t="s">
        <v>154</v>
      </c>
      <c r="R113" s="0" t="s">
        <v>3402</v>
      </c>
      <c r="S113" s="0" t="s">
        <v>3418</v>
      </c>
      <c r="T113" s="0" t="s">
        <v>3341</v>
      </c>
      <c r="U113" s="0" t="s">
        <v>3342</v>
      </c>
      <c r="V113" s="0" t="s">
        <v>3343</v>
      </c>
      <c r="W113" s="0" t="s">
        <v>3344</v>
      </c>
      <c r="X113" s="0" t="s">
        <v>3345</v>
      </c>
      <c r="Y113" s="0" t="s">
        <v>3342</v>
      </c>
      <c r="Z113" s="0" t="s">
        <v>3477</v>
      </c>
      <c r="AA113" s="0" t="s">
        <v>3394</v>
      </c>
      <c r="AB113" s="0" t="s">
        <v>3478</v>
      </c>
      <c r="AC113" s="0" t="s">
        <v>19</v>
      </c>
      <c r="AD113" s="0" t="s">
        <v>61</v>
      </c>
      <c r="AE113" s="0" t="s">
        <v>19</v>
      </c>
      <c r="AF113" s="0" t="s">
        <v>22</v>
      </c>
      <c r="AG113" s="0" t="s">
        <v>22</v>
      </c>
      <c r="AH113" s="0" t="s">
        <v>3396</v>
      </c>
      <c r="AI113" s="0" t="s">
        <v>3397</v>
      </c>
      <c r="AJ113" s="0" t="s">
        <v>22</v>
      </c>
      <c r="AK113" s="0" t="s">
        <v>22</v>
      </c>
    </row>
    <row customHeight="1" ht="11.25">
      <c r="A114" s="0" t="s">
        <v>22</v>
      </c>
      <c r="B114" s="0" t="s">
        <v>48</v>
      </c>
      <c r="C114" s="0" t="s">
        <v>50</v>
      </c>
      <c r="D114" s="0" t="s">
        <v>22</v>
      </c>
      <c r="E114" s="0" t="s">
        <v>3476</v>
      </c>
      <c r="F114" s="0" t="s">
        <v>1213</v>
      </c>
      <c r="G114" s="0" t="s">
        <v>153</v>
      </c>
      <c r="H114" s="0" t="s">
        <v>153</v>
      </c>
      <c r="I114" s="0" t="s">
        <v>154</v>
      </c>
      <c r="J114" s="0" t="s">
        <v>1173</v>
      </c>
      <c r="K114" s="0" t="s">
        <v>1255</v>
      </c>
      <c r="L114" s="0" t="s">
        <v>1252</v>
      </c>
      <c r="M114" s="0" t="s">
        <v>1155</v>
      </c>
      <c r="N114" s="0" t="s">
        <v>92</v>
      </c>
      <c r="O114" s="0" t="s">
        <v>153</v>
      </c>
      <c r="P114" s="0" t="s">
        <v>153</v>
      </c>
      <c r="Q114" s="0" t="s">
        <v>154</v>
      </c>
      <c r="R114" s="0" t="s">
        <v>3404</v>
      </c>
      <c r="S114" s="0" t="s">
        <v>3419</v>
      </c>
      <c r="T114" s="0" t="s">
        <v>3341</v>
      </c>
      <c r="U114" s="0" t="s">
        <v>3342</v>
      </c>
      <c r="V114" s="0" t="s">
        <v>3343</v>
      </c>
      <c r="W114" s="0" t="s">
        <v>3344</v>
      </c>
      <c r="X114" s="0" t="s">
        <v>3345</v>
      </c>
      <c r="Y114" s="0" t="s">
        <v>3342</v>
      </c>
      <c r="Z114" s="0" t="s">
        <v>3477</v>
      </c>
      <c r="AA114" s="0" t="s">
        <v>3394</v>
      </c>
      <c r="AB114" s="0" t="s">
        <v>3478</v>
      </c>
      <c r="AC114" s="0" t="s">
        <v>19</v>
      </c>
      <c r="AD114" s="0" t="s">
        <v>61</v>
      </c>
      <c r="AE114" s="0" t="s">
        <v>19</v>
      </c>
      <c r="AF114" s="0" t="s">
        <v>22</v>
      </c>
      <c r="AG114" s="0" t="s">
        <v>22</v>
      </c>
      <c r="AH114" s="0" t="s">
        <v>3396</v>
      </c>
      <c r="AI114" s="0" t="s">
        <v>3397</v>
      </c>
      <c r="AJ114" s="0" t="s">
        <v>22</v>
      </c>
      <c r="AK114" s="0" t="s">
        <v>22</v>
      </c>
    </row>
    <row customHeight="1" ht="11.25">
      <c r="A115" s="0" t="s">
        <v>22</v>
      </c>
      <c r="B115" s="0" t="s">
        <v>48</v>
      </c>
      <c r="C115" s="0" t="s">
        <v>50</v>
      </c>
      <c r="D115" s="0" t="s">
        <v>22</v>
      </c>
      <c r="E115" s="0" t="s">
        <v>3476</v>
      </c>
      <c r="F115" s="0" t="s">
        <v>1213</v>
      </c>
      <c r="G115" s="0" t="s">
        <v>153</v>
      </c>
      <c r="H115" s="0" t="s">
        <v>153</v>
      </c>
      <c r="I115" s="0" t="s">
        <v>154</v>
      </c>
      <c r="J115" s="0" t="s">
        <v>1173</v>
      </c>
      <c r="K115" s="0" t="s">
        <v>1255</v>
      </c>
      <c r="L115" s="0" t="s">
        <v>1252</v>
      </c>
      <c r="M115" s="0" t="s">
        <v>1155</v>
      </c>
      <c r="N115" s="0" t="s">
        <v>89</v>
      </c>
      <c r="O115" s="0" t="s">
        <v>153</v>
      </c>
      <c r="P115" s="0" t="s">
        <v>153</v>
      </c>
      <c r="Q115" s="0" t="s">
        <v>154</v>
      </c>
      <c r="R115" s="0" t="s">
        <v>3406</v>
      </c>
      <c r="S115" s="0" t="s">
        <v>3420</v>
      </c>
      <c r="T115" s="0" t="s">
        <v>3341</v>
      </c>
      <c r="U115" s="0" t="s">
        <v>3342</v>
      </c>
      <c r="V115" s="0" t="s">
        <v>3343</v>
      </c>
      <c r="W115" s="0" t="s">
        <v>3344</v>
      </c>
      <c r="X115" s="0" t="s">
        <v>3345</v>
      </c>
      <c r="Y115" s="0" t="s">
        <v>3342</v>
      </c>
      <c r="Z115" s="0" t="s">
        <v>3477</v>
      </c>
      <c r="AA115" s="0" t="s">
        <v>3394</v>
      </c>
      <c r="AB115" s="0" t="s">
        <v>3478</v>
      </c>
      <c r="AC115" s="0" t="s">
        <v>19</v>
      </c>
      <c r="AD115" s="0" t="s">
        <v>61</v>
      </c>
      <c r="AE115" s="0" t="s">
        <v>19</v>
      </c>
      <c r="AF115" s="0" t="s">
        <v>22</v>
      </c>
      <c r="AG115" s="0" t="s">
        <v>22</v>
      </c>
      <c r="AH115" s="0" t="s">
        <v>3396</v>
      </c>
      <c r="AI115" s="0" t="s">
        <v>3397</v>
      </c>
      <c r="AJ115" s="0" t="s">
        <v>22</v>
      </c>
      <c r="AK115" s="0" t="s">
        <v>22</v>
      </c>
    </row>
    <row customHeight="1" ht="11.25">
      <c r="A116" s="0" t="s">
        <v>22</v>
      </c>
      <c r="B116" s="0" t="s">
        <v>48</v>
      </c>
      <c r="C116" s="0" t="s">
        <v>50</v>
      </c>
      <c r="D116" s="0" t="s">
        <v>22</v>
      </c>
      <c r="E116" s="0" t="s">
        <v>3476</v>
      </c>
      <c r="F116" s="0" t="s">
        <v>1213</v>
      </c>
      <c r="G116" s="0" t="s">
        <v>153</v>
      </c>
      <c r="H116" s="0" t="s">
        <v>153</v>
      </c>
      <c r="I116" s="0" t="s">
        <v>154</v>
      </c>
      <c r="J116" s="0" t="s">
        <v>1173</v>
      </c>
      <c r="K116" s="0" t="s">
        <v>1255</v>
      </c>
      <c r="L116" s="0" t="s">
        <v>1252</v>
      </c>
      <c r="M116" s="0" t="s">
        <v>1155</v>
      </c>
      <c r="N116" s="0" t="s">
        <v>112</v>
      </c>
      <c r="O116" s="0" t="s">
        <v>153</v>
      </c>
      <c r="P116" s="0" t="s">
        <v>153</v>
      </c>
      <c r="Q116" s="0" t="s">
        <v>154</v>
      </c>
      <c r="R116" s="0" t="s">
        <v>3408</v>
      </c>
      <c r="S116" s="0" t="s">
        <v>3421</v>
      </c>
      <c r="T116" s="0" t="s">
        <v>3341</v>
      </c>
      <c r="U116" s="0" t="s">
        <v>3342</v>
      </c>
      <c r="V116" s="0" t="s">
        <v>3343</v>
      </c>
      <c r="W116" s="0" t="s">
        <v>3344</v>
      </c>
      <c r="X116" s="0" t="s">
        <v>3345</v>
      </c>
      <c r="Y116" s="0" t="s">
        <v>3342</v>
      </c>
      <c r="Z116" s="0" t="s">
        <v>3477</v>
      </c>
      <c r="AA116" s="0" t="s">
        <v>3394</v>
      </c>
      <c r="AB116" s="0" t="s">
        <v>3478</v>
      </c>
      <c r="AC116" s="0" t="s">
        <v>19</v>
      </c>
      <c r="AD116" s="0" t="s">
        <v>61</v>
      </c>
      <c r="AE116" s="0" t="s">
        <v>19</v>
      </c>
      <c r="AF116" s="0" t="s">
        <v>22</v>
      </c>
      <c r="AG116" s="0" t="s">
        <v>22</v>
      </c>
      <c r="AH116" s="0" t="s">
        <v>3396</v>
      </c>
      <c r="AI116" s="0" t="s">
        <v>3397</v>
      </c>
      <c r="AJ116" s="0" t="s">
        <v>22</v>
      </c>
      <c r="AK116" s="0" t="s">
        <v>22</v>
      </c>
    </row>
    <row customHeight="1" ht="11.25">
      <c r="A117" s="0" t="s">
        <v>22</v>
      </c>
      <c r="B117" s="0" t="s">
        <v>48</v>
      </c>
      <c r="C117" s="0" t="s">
        <v>50</v>
      </c>
      <c r="D117" s="0" t="s">
        <v>22</v>
      </c>
      <c r="E117" s="0" t="s">
        <v>3476</v>
      </c>
      <c r="F117" s="0" t="s">
        <v>1213</v>
      </c>
      <c r="G117" s="0" t="s">
        <v>153</v>
      </c>
      <c r="H117" s="0" t="s">
        <v>153</v>
      </c>
      <c r="I117" s="0" t="s">
        <v>154</v>
      </c>
      <c r="J117" s="0" t="s">
        <v>1173</v>
      </c>
      <c r="K117" s="0" t="s">
        <v>1255</v>
      </c>
      <c r="L117" s="0" t="s">
        <v>1252</v>
      </c>
      <c r="M117" s="0" t="s">
        <v>1155</v>
      </c>
      <c r="N117" s="0" t="s">
        <v>118</v>
      </c>
      <c r="O117" s="0" t="s">
        <v>153</v>
      </c>
      <c r="P117" s="0" t="s">
        <v>153</v>
      </c>
      <c r="Q117" s="0" t="s">
        <v>154</v>
      </c>
      <c r="R117" s="0" t="s">
        <v>3410</v>
      </c>
      <c r="S117" s="0" t="s">
        <v>3422</v>
      </c>
      <c r="T117" s="0" t="s">
        <v>3341</v>
      </c>
      <c r="U117" s="0" t="s">
        <v>3342</v>
      </c>
      <c r="V117" s="0" t="s">
        <v>3343</v>
      </c>
      <c r="W117" s="0" t="s">
        <v>3344</v>
      </c>
      <c r="X117" s="0" t="s">
        <v>3345</v>
      </c>
      <c r="Y117" s="0" t="s">
        <v>3342</v>
      </c>
      <c r="Z117" s="0" t="s">
        <v>3477</v>
      </c>
      <c r="AA117" s="0" t="s">
        <v>3394</v>
      </c>
      <c r="AB117" s="0" t="s">
        <v>3478</v>
      </c>
      <c r="AC117" s="0" t="s">
        <v>19</v>
      </c>
      <c r="AD117" s="0" t="s">
        <v>61</v>
      </c>
      <c r="AE117" s="0" t="s">
        <v>19</v>
      </c>
      <c r="AF117" s="0" t="s">
        <v>22</v>
      </c>
      <c r="AG117" s="0" t="s">
        <v>22</v>
      </c>
      <c r="AH117" s="0" t="s">
        <v>3396</v>
      </c>
      <c r="AI117" s="0" t="s">
        <v>3397</v>
      </c>
      <c r="AJ117" s="0" t="s">
        <v>22</v>
      </c>
      <c r="AK117" s="0" t="s">
        <v>22</v>
      </c>
    </row>
    <row customHeight="1" ht="11.25">
      <c r="A118" s="0" t="s">
        <v>22</v>
      </c>
      <c r="B118" s="0" t="s">
        <v>48</v>
      </c>
      <c r="C118" s="0" t="s">
        <v>50</v>
      </c>
      <c r="D118" s="0" t="s">
        <v>22</v>
      </c>
      <c r="E118" s="0" t="s">
        <v>3476</v>
      </c>
      <c r="F118" s="0" t="s">
        <v>1213</v>
      </c>
      <c r="G118" s="0" t="s">
        <v>153</v>
      </c>
      <c r="H118" s="0" t="s">
        <v>153</v>
      </c>
      <c r="I118" s="0" t="s">
        <v>154</v>
      </c>
      <c r="J118" s="0" t="s">
        <v>1173</v>
      </c>
      <c r="K118" s="0" t="s">
        <v>1255</v>
      </c>
      <c r="L118" s="0" t="s">
        <v>1252</v>
      </c>
      <c r="M118" s="0" t="s">
        <v>1155</v>
      </c>
      <c r="N118" s="0" t="s">
        <v>101</v>
      </c>
      <c r="O118" s="0" t="s">
        <v>153</v>
      </c>
      <c r="P118" s="0" t="s">
        <v>153</v>
      </c>
      <c r="Q118" s="0" t="s">
        <v>154</v>
      </c>
      <c r="R118" s="0" t="s">
        <v>3412</v>
      </c>
      <c r="S118" s="0" t="s">
        <v>3423</v>
      </c>
      <c r="T118" s="0" t="s">
        <v>3341</v>
      </c>
      <c r="U118" s="0" t="s">
        <v>3342</v>
      </c>
      <c r="V118" s="0" t="s">
        <v>3343</v>
      </c>
      <c r="W118" s="0" t="s">
        <v>3344</v>
      </c>
      <c r="X118" s="0" t="s">
        <v>3345</v>
      </c>
      <c r="Y118" s="0" t="s">
        <v>3342</v>
      </c>
      <c r="Z118" s="0" t="s">
        <v>3477</v>
      </c>
      <c r="AA118" s="0" t="s">
        <v>3394</v>
      </c>
      <c r="AB118" s="0" t="s">
        <v>3478</v>
      </c>
      <c r="AC118" s="0" t="s">
        <v>19</v>
      </c>
      <c r="AD118" s="0" t="s">
        <v>61</v>
      </c>
      <c r="AE118" s="0" t="s">
        <v>19</v>
      </c>
      <c r="AF118" s="0" t="s">
        <v>22</v>
      </c>
      <c r="AG118" s="0" t="s">
        <v>22</v>
      </c>
      <c r="AH118" s="0" t="s">
        <v>3396</v>
      </c>
      <c r="AI118" s="0" t="s">
        <v>3397</v>
      </c>
      <c r="AJ118" s="0" t="s">
        <v>22</v>
      </c>
      <c r="AK118" s="0" t="s">
        <v>22</v>
      </c>
    </row>
    <row customHeight="1" ht="11.25">
      <c r="A119" s="0" t="s">
        <v>22</v>
      </c>
      <c r="B119" s="0" t="s">
        <v>48</v>
      </c>
      <c r="C119" s="0" t="s">
        <v>50</v>
      </c>
      <c r="D119" s="0" t="s">
        <v>22</v>
      </c>
      <c r="E119" s="0" t="s">
        <v>3476</v>
      </c>
      <c r="F119" s="0" t="s">
        <v>1213</v>
      </c>
      <c r="G119" s="0" t="s">
        <v>153</v>
      </c>
      <c r="H119" s="0" t="s">
        <v>153</v>
      </c>
      <c r="I119" s="0" t="s">
        <v>154</v>
      </c>
      <c r="J119" s="0" t="s">
        <v>1173</v>
      </c>
      <c r="K119" s="0" t="s">
        <v>1255</v>
      </c>
      <c r="L119" s="0" t="s">
        <v>1252</v>
      </c>
      <c r="M119" s="0" t="s">
        <v>1155</v>
      </c>
      <c r="N119" s="0" t="s">
        <v>91</v>
      </c>
      <c r="O119" s="0" t="s">
        <v>153</v>
      </c>
      <c r="P119" s="0" t="s">
        <v>153</v>
      </c>
      <c r="Q119" s="0" t="s">
        <v>154</v>
      </c>
      <c r="R119" s="0" t="s">
        <v>3414</v>
      </c>
      <c r="S119" s="0" t="s">
        <v>3424</v>
      </c>
      <c r="T119" s="0" t="s">
        <v>3341</v>
      </c>
      <c r="U119" s="0" t="s">
        <v>3342</v>
      </c>
      <c r="V119" s="0" t="s">
        <v>3343</v>
      </c>
      <c r="W119" s="0" t="s">
        <v>3344</v>
      </c>
      <c r="X119" s="0" t="s">
        <v>3345</v>
      </c>
      <c r="Y119" s="0" t="s">
        <v>3342</v>
      </c>
      <c r="Z119" s="0" t="s">
        <v>3477</v>
      </c>
      <c r="AA119" s="0" t="s">
        <v>3394</v>
      </c>
      <c r="AB119" s="0" t="s">
        <v>3478</v>
      </c>
      <c r="AC119" s="0" t="s">
        <v>19</v>
      </c>
      <c r="AD119" s="0" t="s">
        <v>61</v>
      </c>
      <c r="AE119" s="0" t="s">
        <v>19</v>
      </c>
      <c r="AF119" s="0" t="s">
        <v>22</v>
      </c>
      <c r="AG119" s="0" t="s">
        <v>22</v>
      </c>
      <c r="AH119" s="0" t="s">
        <v>3396</v>
      </c>
      <c r="AI119" s="0" t="s">
        <v>3397</v>
      </c>
      <c r="AJ119" s="0" t="s">
        <v>22</v>
      </c>
      <c r="AK119" s="0" t="s">
        <v>22</v>
      </c>
    </row>
    <row customHeight="1" ht="11.25">
      <c r="A120" s="0" t="s">
        <v>22</v>
      </c>
      <c r="B120" s="0" t="s">
        <v>48</v>
      </c>
      <c r="C120" s="0" t="s">
        <v>50</v>
      </c>
      <c r="D120" s="0" t="s">
        <v>22</v>
      </c>
      <c r="E120" s="0" t="s">
        <v>3479</v>
      </c>
      <c r="F120" s="0" t="s">
        <v>1213</v>
      </c>
      <c r="G120" s="0" t="s">
        <v>1171</v>
      </c>
      <c r="H120" s="0" t="s">
        <v>1171</v>
      </c>
      <c r="I120" s="0" t="s">
        <v>1172</v>
      </c>
      <c r="J120" s="0" t="s">
        <v>1173</v>
      </c>
      <c r="K120" s="0" t="s">
        <v>1174</v>
      </c>
      <c r="L120" s="0" t="s">
        <v>1252</v>
      </c>
      <c r="M120" s="0" t="s">
        <v>1155</v>
      </c>
      <c r="N120" s="0" t="s">
        <v>128</v>
      </c>
      <c r="O120" s="0" t="s">
        <v>123</v>
      </c>
      <c r="P120" s="0" t="s">
        <v>123</v>
      </c>
      <c r="Q120" s="0" t="s">
        <v>124</v>
      </c>
      <c r="R120" s="0" t="s">
        <v>1153</v>
      </c>
      <c r="S120" s="0" t="s">
        <v>1154</v>
      </c>
      <c r="T120" s="0" t="s">
        <v>3341</v>
      </c>
      <c r="U120" s="0" t="s">
        <v>3342</v>
      </c>
      <c r="V120" s="0" t="s">
        <v>3480</v>
      </c>
      <c r="W120" s="0" t="s">
        <v>3344</v>
      </c>
      <c r="X120" s="0" t="s">
        <v>3345</v>
      </c>
      <c r="Y120" s="0" t="s">
        <v>3342</v>
      </c>
      <c r="Z120" s="0" t="s">
        <v>3481</v>
      </c>
      <c r="AA120" s="0" t="s">
        <v>3394</v>
      </c>
      <c r="AB120" s="0" t="s">
        <v>3482</v>
      </c>
      <c r="AC120" s="0" t="s">
        <v>19</v>
      </c>
      <c r="AD120" s="0" t="s">
        <v>61</v>
      </c>
      <c r="AE120" s="0" t="s">
        <v>19</v>
      </c>
      <c r="AF120" s="0" t="s">
        <v>22</v>
      </c>
      <c r="AG120" s="0" t="s">
        <v>22</v>
      </c>
      <c r="AH120" s="0" t="s">
        <v>3396</v>
      </c>
      <c r="AI120" s="0" t="s">
        <v>3397</v>
      </c>
      <c r="AJ120" s="0" t="s">
        <v>22</v>
      </c>
      <c r="AK120" s="0" t="s">
        <v>22</v>
      </c>
    </row>
    <row customHeight="1" ht="11.25">
      <c r="A121" s="0" t="s">
        <v>22</v>
      </c>
      <c r="B121" s="0" t="s">
        <v>48</v>
      </c>
      <c r="C121" s="0" t="s">
        <v>50</v>
      </c>
      <c r="D121" s="0" t="s">
        <v>22</v>
      </c>
      <c r="E121" s="0" t="s">
        <v>3479</v>
      </c>
      <c r="F121" s="0" t="s">
        <v>1213</v>
      </c>
      <c r="G121" s="0" t="s">
        <v>153</v>
      </c>
      <c r="H121" s="0" t="s">
        <v>153</v>
      </c>
      <c r="I121" s="0" t="s">
        <v>154</v>
      </c>
      <c r="J121" s="0" t="s">
        <v>1173</v>
      </c>
      <c r="K121" s="0" t="s">
        <v>1255</v>
      </c>
      <c r="L121" s="0" t="s">
        <v>1252</v>
      </c>
      <c r="M121" s="0" t="s">
        <v>1155</v>
      </c>
      <c r="N121" s="0" t="s">
        <v>128</v>
      </c>
      <c r="O121" s="0" t="s">
        <v>123</v>
      </c>
      <c r="P121" s="0" t="s">
        <v>123</v>
      </c>
      <c r="Q121" s="0" t="s">
        <v>124</v>
      </c>
      <c r="R121" s="0" t="s">
        <v>1153</v>
      </c>
      <c r="S121" s="0" t="s">
        <v>1154</v>
      </c>
      <c r="T121" s="0" t="s">
        <v>3341</v>
      </c>
      <c r="U121" s="0" t="s">
        <v>3342</v>
      </c>
      <c r="V121" s="0" t="s">
        <v>3480</v>
      </c>
      <c r="W121" s="0" t="s">
        <v>3344</v>
      </c>
      <c r="X121" s="0" t="s">
        <v>3345</v>
      </c>
      <c r="Y121" s="0" t="s">
        <v>3342</v>
      </c>
      <c r="Z121" s="0" t="s">
        <v>3481</v>
      </c>
      <c r="AA121" s="0" t="s">
        <v>3394</v>
      </c>
      <c r="AB121" s="0" t="s">
        <v>3482</v>
      </c>
      <c r="AC121" s="0" t="s">
        <v>19</v>
      </c>
      <c r="AD121" s="0" t="s">
        <v>61</v>
      </c>
      <c r="AE121" s="0" t="s">
        <v>19</v>
      </c>
      <c r="AF121" s="0" t="s">
        <v>22</v>
      </c>
      <c r="AG121" s="0" t="s">
        <v>22</v>
      </c>
      <c r="AH121" s="0" t="s">
        <v>3396</v>
      </c>
      <c r="AI121" s="0" t="s">
        <v>3397</v>
      </c>
      <c r="AJ121" s="0" t="s">
        <v>22</v>
      </c>
      <c r="AK121" s="0" t="s">
        <v>22</v>
      </c>
    </row>
    <row customHeight="1" ht="11.25">
      <c r="A122" s="0" t="s">
        <v>22</v>
      </c>
      <c r="B122" s="0" t="s">
        <v>48</v>
      </c>
      <c r="C122" s="0" t="s">
        <v>50</v>
      </c>
      <c r="D122" s="0" t="s">
        <v>22</v>
      </c>
      <c r="E122" s="0" t="s">
        <v>3479</v>
      </c>
      <c r="F122" s="0" t="s">
        <v>1213</v>
      </c>
      <c r="G122" s="0" t="s">
        <v>153</v>
      </c>
      <c r="H122" s="0" t="s">
        <v>153</v>
      </c>
      <c r="I122" s="0" t="s">
        <v>154</v>
      </c>
      <c r="J122" s="0" t="s">
        <v>1173</v>
      </c>
      <c r="K122" s="0" t="s">
        <v>1255</v>
      </c>
      <c r="L122" s="0" t="s">
        <v>1252</v>
      </c>
      <c r="M122" s="0" t="s">
        <v>1155</v>
      </c>
      <c r="N122" s="0" t="s">
        <v>132</v>
      </c>
      <c r="O122" s="0" t="s">
        <v>123</v>
      </c>
      <c r="P122" s="0" t="s">
        <v>123</v>
      </c>
      <c r="Q122" s="0" t="s">
        <v>124</v>
      </c>
      <c r="R122" s="0" t="s">
        <v>1201</v>
      </c>
      <c r="S122" s="0" t="s">
        <v>1202</v>
      </c>
      <c r="T122" s="0" t="s">
        <v>3341</v>
      </c>
      <c r="U122" s="0" t="s">
        <v>3342</v>
      </c>
      <c r="V122" s="0" t="s">
        <v>3480</v>
      </c>
      <c r="W122" s="0" t="s">
        <v>3344</v>
      </c>
      <c r="X122" s="0" t="s">
        <v>3345</v>
      </c>
      <c r="Y122" s="0" t="s">
        <v>3342</v>
      </c>
      <c r="Z122" s="0" t="s">
        <v>3481</v>
      </c>
      <c r="AA122" s="0" t="s">
        <v>3394</v>
      </c>
      <c r="AB122" s="0" t="s">
        <v>3482</v>
      </c>
      <c r="AC122" s="0" t="s">
        <v>19</v>
      </c>
      <c r="AD122" s="0" t="s">
        <v>61</v>
      </c>
      <c r="AE122" s="0" t="s">
        <v>19</v>
      </c>
      <c r="AF122" s="0" t="s">
        <v>22</v>
      </c>
      <c r="AG122" s="0" t="s">
        <v>22</v>
      </c>
      <c r="AH122" s="0" t="s">
        <v>3396</v>
      </c>
      <c r="AI122" s="0" t="s">
        <v>3397</v>
      </c>
      <c r="AJ122" s="0" t="s">
        <v>22</v>
      </c>
      <c r="AK122" s="0" t="s">
        <v>22</v>
      </c>
    </row>
    <row customHeight="1" ht="11.25">
      <c r="A123" s="0" t="s">
        <v>22</v>
      </c>
      <c r="B123" s="0" t="s">
        <v>48</v>
      </c>
      <c r="C123" s="0" t="s">
        <v>50</v>
      </c>
      <c r="D123" s="0" t="s">
        <v>22</v>
      </c>
      <c r="E123" s="0" t="s">
        <v>3479</v>
      </c>
      <c r="F123" s="0" t="s">
        <v>1213</v>
      </c>
      <c r="G123" s="0" t="s">
        <v>1171</v>
      </c>
      <c r="H123" s="0" t="s">
        <v>1171</v>
      </c>
      <c r="I123" s="0" t="s">
        <v>1172</v>
      </c>
      <c r="J123" s="0" t="s">
        <v>1173</v>
      </c>
      <c r="K123" s="0" t="s">
        <v>1174</v>
      </c>
      <c r="L123" s="0" t="s">
        <v>1252</v>
      </c>
      <c r="M123" s="0" t="s">
        <v>1155</v>
      </c>
      <c r="N123" s="0" t="s">
        <v>132</v>
      </c>
      <c r="O123" s="0" t="s">
        <v>123</v>
      </c>
      <c r="P123" s="0" t="s">
        <v>123</v>
      </c>
      <c r="Q123" s="0" t="s">
        <v>124</v>
      </c>
      <c r="R123" s="0" t="s">
        <v>1201</v>
      </c>
      <c r="S123" s="0" t="s">
        <v>1202</v>
      </c>
      <c r="T123" s="0" t="s">
        <v>3341</v>
      </c>
      <c r="U123" s="0" t="s">
        <v>3342</v>
      </c>
      <c r="V123" s="0" t="s">
        <v>3480</v>
      </c>
      <c r="W123" s="0" t="s">
        <v>3344</v>
      </c>
      <c r="X123" s="0" t="s">
        <v>3345</v>
      </c>
      <c r="Y123" s="0" t="s">
        <v>3342</v>
      </c>
      <c r="Z123" s="0" t="s">
        <v>3481</v>
      </c>
      <c r="AA123" s="0" t="s">
        <v>3394</v>
      </c>
      <c r="AB123" s="0" t="s">
        <v>3482</v>
      </c>
      <c r="AC123" s="0" t="s">
        <v>19</v>
      </c>
      <c r="AD123" s="0" t="s">
        <v>61</v>
      </c>
      <c r="AE123" s="0" t="s">
        <v>19</v>
      </c>
      <c r="AF123" s="0" t="s">
        <v>22</v>
      </c>
      <c r="AG123" s="0" t="s">
        <v>22</v>
      </c>
      <c r="AH123" s="0" t="s">
        <v>3396</v>
      </c>
      <c r="AI123" s="0" t="s">
        <v>3397</v>
      </c>
      <c r="AJ123" s="0" t="s">
        <v>22</v>
      </c>
      <c r="AK123" s="0" t="s">
        <v>22</v>
      </c>
    </row>
    <row customHeight="1" ht="11.25">
      <c r="A124" s="0" t="s">
        <v>22</v>
      </c>
      <c r="B124" s="0" t="s">
        <v>48</v>
      </c>
      <c r="C124" s="0" t="s">
        <v>50</v>
      </c>
      <c r="D124" s="0" t="s">
        <v>22</v>
      </c>
      <c r="E124" s="0" t="s">
        <v>3479</v>
      </c>
      <c r="F124" s="0" t="s">
        <v>1213</v>
      </c>
      <c r="G124" s="0" t="s">
        <v>1171</v>
      </c>
      <c r="H124" s="0" t="s">
        <v>1171</v>
      </c>
      <c r="I124" s="0" t="s">
        <v>1172</v>
      </c>
      <c r="J124" s="0" t="s">
        <v>1173</v>
      </c>
      <c r="K124" s="0" t="s">
        <v>1174</v>
      </c>
      <c r="L124" s="0" t="s">
        <v>1252</v>
      </c>
      <c r="M124" s="0" t="s">
        <v>1155</v>
      </c>
      <c r="N124" s="0" t="s">
        <v>98</v>
      </c>
      <c r="O124" s="0" t="s">
        <v>1171</v>
      </c>
      <c r="P124" s="0" t="s">
        <v>1171</v>
      </c>
      <c r="Q124" s="0" t="s">
        <v>1172</v>
      </c>
      <c r="R124" s="0" t="s">
        <v>1173</v>
      </c>
      <c r="S124" s="0" t="s">
        <v>1174</v>
      </c>
      <c r="T124" s="0" t="s">
        <v>3341</v>
      </c>
      <c r="U124" s="0" t="s">
        <v>3342</v>
      </c>
      <c r="V124" s="0" t="s">
        <v>3480</v>
      </c>
      <c r="W124" s="0" t="s">
        <v>3344</v>
      </c>
      <c r="X124" s="0" t="s">
        <v>3345</v>
      </c>
      <c r="Y124" s="0" t="s">
        <v>3342</v>
      </c>
      <c r="Z124" s="0" t="s">
        <v>3481</v>
      </c>
      <c r="AA124" s="0" t="s">
        <v>3394</v>
      </c>
      <c r="AB124" s="0" t="s">
        <v>3482</v>
      </c>
      <c r="AC124" s="0" t="s">
        <v>19</v>
      </c>
      <c r="AD124" s="0" t="s">
        <v>61</v>
      </c>
      <c r="AE124" s="0" t="s">
        <v>19</v>
      </c>
      <c r="AF124" s="0" t="s">
        <v>22</v>
      </c>
      <c r="AG124" s="0" t="s">
        <v>22</v>
      </c>
      <c r="AH124" s="0" t="s">
        <v>3396</v>
      </c>
      <c r="AI124" s="0" t="s">
        <v>3397</v>
      </c>
      <c r="AJ124" s="0" t="s">
        <v>22</v>
      </c>
      <c r="AK124" s="0" t="s">
        <v>22</v>
      </c>
    </row>
    <row customHeight="1" ht="11.25">
      <c r="A125" s="0" t="s">
        <v>22</v>
      </c>
      <c r="B125" s="0" t="s">
        <v>48</v>
      </c>
      <c r="C125" s="0" t="s">
        <v>50</v>
      </c>
      <c r="D125" s="0" t="s">
        <v>22</v>
      </c>
      <c r="E125" s="0" t="s">
        <v>3479</v>
      </c>
      <c r="F125" s="0" t="s">
        <v>1213</v>
      </c>
      <c r="G125" s="0" t="s">
        <v>1171</v>
      </c>
      <c r="H125" s="0" t="s">
        <v>1171</v>
      </c>
      <c r="I125" s="0" t="s">
        <v>1172</v>
      </c>
      <c r="J125" s="0" t="s">
        <v>1173</v>
      </c>
      <c r="K125" s="0" t="s">
        <v>1174</v>
      </c>
      <c r="L125" s="0" t="s">
        <v>1252</v>
      </c>
      <c r="M125" s="0" t="s">
        <v>1155</v>
      </c>
      <c r="N125" s="0" t="s">
        <v>115</v>
      </c>
      <c r="O125" s="0" t="s">
        <v>1171</v>
      </c>
      <c r="P125" s="0" t="s">
        <v>1171</v>
      </c>
      <c r="Q125" s="0" t="s">
        <v>1172</v>
      </c>
      <c r="R125" s="0" t="s">
        <v>3398</v>
      </c>
      <c r="S125" s="0" t="s">
        <v>3399</v>
      </c>
      <c r="T125" s="0" t="s">
        <v>3341</v>
      </c>
      <c r="U125" s="0" t="s">
        <v>3342</v>
      </c>
      <c r="V125" s="0" t="s">
        <v>3480</v>
      </c>
      <c r="W125" s="0" t="s">
        <v>3344</v>
      </c>
      <c r="X125" s="0" t="s">
        <v>3345</v>
      </c>
      <c r="Y125" s="0" t="s">
        <v>3342</v>
      </c>
      <c r="Z125" s="0" t="s">
        <v>3481</v>
      </c>
      <c r="AA125" s="0" t="s">
        <v>3394</v>
      </c>
      <c r="AB125" s="0" t="s">
        <v>3482</v>
      </c>
      <c r="AC125" s="0" t="s">
        <v>19</v>
      </c>
      <c r="AD125" s="0" t="s">
        <v>61</v>
      </c>
      <c r="AE125" s="0" t="s">
        <v>19</v>
      </c>
      <c r="AF125" s="0" t="s">
        <v>22</v>
      </c>
      <c r="AG125" s="0" t="s">
        <v>22</v>
      </c>
      <c r="AH125" s="0" t="s">
        <v>3396</v>
      </c>
      <c r="AI125" s="0" t="s">
        <v>3397</v>
      </c>
      <c r="AJ125" s="0" t="s">
        <v>22</v>
      </c>
      <c r="AK125" s="0" t="s">
        <v>22</v>
      </c>
    </row>
    <row customHeight="1" ht="11.25">
      <c r="A126" s="0" t="s">
        <v>22</v>
      </c>
      <c r="B126" s="0" t="s">
        <v>48</v>
      </c>
      <c r="C126" s="0" t="s">
        <v>50</v>
      </c>
      <c r="D126" s="0" t="s">
        <v>22</v>
      </c>
      <c r="E126" s="0" t="s">
        <v>3479</v>
      </c>
      <c r="F126" s="0" t="s">
        <v>1213</v>
      </c>
      <c r="G126" s="0" t="s">
        <v>1171</v>
      </c>
      <c r="H126" s="0" t="s">
        <v>1171</v>
      </c>
      <c r="I126" s="0" t="s">
        <v>1172</v>
      </c>
      <c r="J126" s="0" t="s">
        <v>1173</v>
      </c>
      <c r="K126" s="0" t="s">
        <v>1174</v>
      </c>
      <c r="L126" s="0" t="s">
        <v>1252</v>
      </c>
      <c r="M126" s="0" t="s">
        <v>1155</v>
      </c>
      <c r="N126" s="0" t="s">
        <v>90</v>
      </c>
      <c r="O126" s="0" t="s">
        <v>1171</v>
      </c>
      <c r="P126" s="0" t="s">
        <v>1171</v>
      </c>
      <c r="Q126" s="0" t="s">
        <v>1172</v>
      </c>
      <c r="R126" s="0" t="s">
        <v>3400</v>
      </c>
      <c r="S126" s="0" t="s">
        <v>3401</v>
      </c>
      <c r="T126" s="0" t="s">
        <v>3341</v>
      </c>
      <c r="U126" s="0" t="s">
        <v>3342</v>
      </c>
      <c r="V126" s="0" t="s">
        <v>3480</v>
      </c>
      <c r="W126" s="0" t="s">
        <v>3344</v>
      </c>
      <c r="X126" s="0" t="s">
        <v>3345</v>
      </c>
      <c r="Y126" s="0" t="s">
        <v>3342</v>
      </c>
      <c r="Z126" s="0" t="s">
        <v>3481</v>
      </c>
      <c r="AA126" s="0" t="s">
        <v>3394</v>
      </c>
      <c r="AB126" s="0" t="s">
        <v>3482</v>
      </c>
      <c r="AC126" s="0" t="s">
        <v>19</v>
      </c>
      <c r="AD126" s="0" t="s">
        <v>61</v>
      </c>
      <c r="AE126" s="0" t="s">
        <v>19</v>
      </c>
      <c r="AF126" s="0" t="s">
        <v>22</v>
      </c>
      <c r="AG126" s="0" t="s">
        <v>22</v>
      </c>
      <c r="AH126" s="0" t="s">
        <v>3396</v>
      </c>
      <c r="AI126" s="0" t="s">
        <v>3397</v>
      </c>
      <c r="AJ126" s="0" t="s">
        <v>22</v>
      </c>
      <c r="AK126" s="0" t="s">
        <v>22</v>
      </c>
    </row>
    <row customHeight="1" ht="11.25">
      <c r="A127" s="0" t="s">
        <v>22</v>
      </c>
      <c r="B127" s="0" t="s">
        <v>48</v>
      </c>
      <c r="C127" s="0" t="s">
        <v>50</v>
      </c>
      <c r="D127" s="0" t="s">
        <v>22</v>
      </c>
      <c r="E127" s="0" t="s">
        <v>3479</v>
      </c>
      <c r="F127" s="0" t="s">
        <v>1213</v>
      </c>
      <c r="G127" s="0" t="s">
        <v>1171</v>
      </c>
      <c r="H127" s="0" t="s">
        <v>1171</v>
      </c>
      <c r="I127" s="0" t="s">
        <v>1172</v>
      </c>
      <c r="J127" s="0" t="s">
        <v>1173</v>
      </c>
      <c r="K127" s="0" t="s">
        <v>1174</v>
      </c>
      <c r="L127" s="0" t="s">
        <v>1252</v>
      </c>
      <c r="M127" s="0" t="s">
        <v>1155</v>
      </c>
      <c r="N127" s="0" t="s">
        <v>109</v>
      </c>
      <c r="O127" s="0" t="s">
        <v>1171</v>
      </c>
      <c r="P127" s="0" t="s">
        <v>1171</v>
      </c>
      <c r="Q127" s="0" t="s">
        <v>1172</v>
      </c>
      <c r="R127" s="0" t="s">
        <v>3402</v>
      </c>
      <c r="S127" s="0" t="s">
        <v>3403</v>
      </c>
      <c r="T127" s="0" t="s">
        <v>3341</v>
      </c>
      <c r="U127" s="0" t="s">
        <v>3342</v>
      </c>
      <c r="V127" s="0" t="s">
        <v>3480</v>
      </c>
      <c r="W127" s="0" t="s">
        <v>3344</v>
      </c>
      <c r="X127" s="0" t="s">
        <v>3345</v>
      </c>
      <c r="Y127" s="0" t="s">
        <v>3342</v>
      </c>
      <c r="Z127" s="0" t="s">
        <v>3481</v>
      </c>
      <c r="AA127" s="0" t="s">
        <v>3394</v>
      </c>
      <c r="AB127" s="0" t="s">
        <v>3482</v>
      </c>
      <c r="AC127" s="0" t="s">
        <v>19</v>
      </c>
      <c r="AD127" s="0" t="s">
        <v>61</v>
      </c>
      <c r="AE127" s="0" t="s">
        <v>19</v>
      </c>
      <c r="AF127" s="0" t="s">
        <v>22</v>
      </c>
      <c r="AG127" s="0" t="s">
        <v>22</v>
      </c>
      <c r="AH127" s="0" t="s">
        <v>3396</v>
      </c>
      <c r="AI127" s="0" t="s">
        <v>3397</v>
      </c>
      <c r="AJ127" s="0" t="s">
        <v>22</v>
      </c>
      <c r="AK127" s="0" t="s">
        <v>22</v>
      </c>
    </row>
    <row customHeight="1" ht="11.25">
      <c r="A128" s="0" t="s">
        <v>22</v>
      </c>
      <c r="B128" s="0" t="s">
        <v>48</v>
      </c>
      <c r="C128" s="0" t="s">
        <v>50</v>
      </c>
      <c r="D128" s="0" t="s">
        <v>22</v>
      </c>
      <c r="E128" s="0" t="s">
        <v>3479</v>
      </c>
      <c r="F128" s="0" t="s">
        <v>1213</v>
      </c>
      <c r="G128" s="0" t="s">
        <v>1171</v>
      </c>
      <c r="H128" s="0" t="s">
        <v>1171</v>
      </c>
      <c r="I128" s="0" t="s">
        <v>1172</v>
      </c>
      <c r="J128" s="0" t="s">
        <v>1173</v>
      </c>
      <c r="K128" s="0" t="s">
        <v>1174</v>
      </c>
      <c r="L128" s="0" t="s">
        <v>1252</v>
      </c>
      <c r="M128" s="0" t="s">
        <v>1155</v>
      </c>
      <c r="N128" s="0" t="s">
        <v>92</v>
      </c>
      <c r="O128" s="0" t="s">
        <v>1171</v>
      </c>
      <c r="P128" s="0" t="s">
        <v>1171</v>
      </c>
      <c r="Q128" s="0" t="s">
        <v>1172</v>
      </c>
      <c r="R128" s="0" t="s">
        <v>3404</v>
      </c>
      <c r="S128" s="0" t="s">
        <v>3405</v>
      </c>
      <c r="T128" s="0" t="s">
        <v>3341</v>
      </c>
      <c r="U128" s="0" t="s">
        <v>3342</v>
      </c>
      <c r="V128" s="0" t="s">
        <v>3480</v>
      </c>
      <c r="W128" s="0" t="s">
        <v>3344</v>
      </c>
      <c r="X128" s="0" t="s">
        <v>3345</v>
      </c>
      <c r="Y128" s="0" t="s">
        <v>3342</v>
      </c>
      <c r="Z128" s="0" t="s">
        <v>3481</v>
      </c>
      <c r="AA128" s="0" t="s">
        <v>3394</v>
      </c>
      <c r="AB128" s="0" t="s">
        <v>3482</v>
      </c>
      <c r="AC128" s="0" t="s">
        <v>19</v>
      </c>
      <c r="AD128" s="0" t="s">
        <v>61</v>
      </c>
      <c r="AE128" s="0" t="s">
        <v>19</v>
      </c>
      <c r="AF128" s="0" t="s">
        <v>22</v>
      </c>
      <c r="AG128" s="0" t="s">
        <v>22</v>
      </c>
      <c r="AH128" s="0" t="s">
        <v>3396</v>
      </c>
      <c r="AI128" s="0" t="s">
        <v>3397</v>
      </c>
      <c r="AJ128" s="0" t="s">
        <v>22</v>
      </c>
      <c r="AK128" s="0" t="s">
        <v>22</v>
      </c>
    </row>
    <row customHeight="1" ht="11.25">
      <c r="A129" s="0" t="s">
        <v>22</v>
      </c>
      <c r="B129" s="0" t="s">
        <v>48</v>
      </c>
      <c r="C129" s="0" t="s">
        <v>50</v>
      </c>
      <c r="D129" s="0" t="s">
        <v>22</v>
      </c>
      <c r="E129" s="0" t="s">
        <v>3479</v>
      </c>
      <c r="F129" s="0" t="s">
        <v>1213</v>
      </c>
      <c r="G129" s="0" t="s">
        <v>1171</v>
      </c>
      <c r="H129" s="0" t="s">
        <v>1171</v>
      </c>
      <c r="I129" s="0" t="s">
        <v>1172</v>
      </c>
      <c r="J129" s="0" t="s">
        <v>1173</v>
      </c>
      <c r="K129" s="0" t="s">
        <v>1174</v>
      </c>
      <c r="L129" s="0" t="s">
        <v>1252</v>
      </c>
      <c r="M129" s="0" t="s">
        <v>1155</v>
      </c>
      <c r="N129" s="0" t="s">
        <v>89</v>
      </c>
      <c r="O129" s="0" t="s">
        <v>1171</v>
      </c>
      <c r="P129" s="0" t="s">
        <v>1171</v>
      </c>
      <c r="Q129" s="0" t="s">
        <v>1172</v>
      </c>
      <c r="R129" s="0" t="s">
        <v>3406</v>
      </c>
      <c r="S129" s="0" t="s">
        <v>3407</v>
      </c>
      <c r="T129" s="0" t="s">
        <v>3341</v>
      </c>
      <c r="U129" s="0" t="s">
        <v>3342</v>
      </c>
      <c r="V129" s="0" t="s">
        <v>3480</v>
      </c>
      <c r="W129" s="0" t="s">
        <v>3344</v>
      </c>
      <c r="X129" s="0" t="s">
        <v>3345</v>
      </c>
      <c r="Y129" s="0" t="s">
        <v>3342</v>
      </c>
      <c r="Z129" s="0" t="s">
        <v>3481</v>
      </c>
      <c r="AA129" s="0" t="s">
        <v>3394</v>
      </c>
      <c r="AB129" s="0" t="s">
        <v>3482</v>
      </c>
      <c r="AC129" s="0" t="s">
        <v>19</v>
      </c>
      <c r="AD129" s="0" t="s">
        <v>61</v>
      </c>
      <c r="AE129" s="0" t="s">
        <v>19</v>
      </c>
      <c r="AF129" s="0" t="s">
        <v>22</v>
      </c>
      <c r="AG129" s="0" t="s">
        <v>22</v>
      </c>
      <c r="AH129" s="0" t="s">
        <v>3396</v>
      </c>
      <c r="AI129" s="0" t="s">
        <v>3397</v>
      </c>
      <c r="AJ129" s="0" t="s">
        <v>22</v>
      </c>
      <c r="AK129" s="0" t="s">
        <v>22</v>
      </c>
    </row>
    <row customHeight="1" ht="11.25">
      <c r="A130" s="0" t="s">
        <v>22</v>
      </c>
      <c r="B130" s="0" t="s">
        <v>48</v>
      </c>
      <c r="C130" s="0" t="s">
        <v>50</v>
      </c>
      <c r="D130" s="0" t="s">
        <v>22</v>
      </c>
      <c r="E130" s="0" t="s">
        <v>3479</v>
      </c>
      <c r="F130" s="0" t="s">
        <v>1213</v>
      </c>
      <c r="G130" s="0" t="s">
        <v>1171</v>
      </c>
      <c r="H130" s="0" t="s">
        <v>1171</v>
      </c>
      <c r="I130" s="0" t="s">
        <v>1172</v>
      </c>
      <c r="J130" s="0" t="s">
        <v>1173</v>
      </c>
      <c r="K130" s="0" t="s">
        <v>1174</v>
      </c>
      <c r="L130" s="0" t="s">
        <v>1252</v>
      </c>
      <c r="M130" s="0" t="s">
        <v>1155</v>
      </c>
      <c r="N130" s="0" t="s">
        <v>112</v>
      </c>
      <c r="O130" s="0" t="s">
        <v>1171</v>
      </c>
      <c r="P130" s="0" t="s">
        <v>1171</v>
      </c>
      <c r="Q130" s="0" t="s">
        <v>1172</v>
      </c>
      <c r="R130" s="0" t="s">
        <v>3408</v>
      </c>
      <c r="S130" s="0" t="s">
        <v>3409</v>
      </c>
      <c r="T130" s="0" t="s">
        <v>3341</v>
      </c>
      <c r="U130" s="0" t="s">
        <v>3342</v>
      </c>
      <c r="V130" s="0" t="s">
        <v>3480</v>
      </c>
      <c r="W130" s="0" t="s">
        <v>3344</v>
      </c>
      <c r="X130" s="0" t="s">
        <v>3345</v>
      </c>
      <c r="Y130" s="0" t="s">
        <v>3342</v>
      </c>
      <c r="Z130" s="0" t="s">
        <v>3481</v>
      </c>
      <c r="AA130" s="0" t="s">
        <v>3394</v>
      </c>
      <c r="AB130" s="0" t="s">
        <v>3482</v>
      </c>
      <c r="AC130" s="0" t="s">
        <v>19</v>
      </c>
      <c r="AD130" s="0" t="s">
        <v>61</v>
      </c>
      <c r="AE130" s="0" t="s">
        <v>19</v>
      </c>
      <c r="AF130" s="0" t="s">
        <v>22</v>
      </c>
      <c r="AG130" s="0" t="s">
        <v>22</v>
      </c>
      <c r="AH130" s="0" t="s">
        <v>3396</v>
      </c>
      <c r="AI130" s="0" t="s">
        <v>3397</v>
      </c>
      <c r="AJ130" s="0" t="s">
        <v>22</v>
      </c>
      <c r="AK130" s="0" t="s">
        <v>22</v>
      </c>
    </row>
    <row customHeight="1" ht="11.25">
      <c r="A131" s="0" t="s">
        <v>22</v>
      </c>
      <c r="B131" s="0" t="s">
        <v>48</v>
      </c>
      <c r="C131" s="0" t="s">
        <v>50</v>
      </c>
      <c r="D131" s="0" t="s">
        <v>22</v>
      </c>
      <c r="E131" s="0" t="s">
        <v>3479</v>
      </c>
      <c r="F131" s="0" t="s">
        <v>1213</v>
      </c>
      <c r="G131" s="0" t="s">
        <v>1171</v>
      </c>
      <c r="H131" s="0" t="s">
        <v>1171</v>
      </c>
      <c r="I131" s="0" t="s">
        <v>1172</v>
      </c>
      <c r="J131" s="0" t="s">
        <v>1173</v>
      </c>
      <c r="K131" s="0" t="s">
        <v>1174</v>
      </c>
      <c r="L131" s="0" t="s">
        <v>1252</v>
      </c>
      <c r="M131" s="0" t="s">
        <v>1155</v>
      </c>
      <c r="N131" s="0" t="s">
        <v>118</v>
      </c>
      <c r="O131" s="0" t="s">
        <v>1171</v>
      </c>
      <c r="P131" s="0" t="s">
        <v>1171</v>
      </c>
      <c r="Q131" s="0" t="s">
        <v>1172</v>
      </c>
      <c r="R131" s="0" t="s">
        <v>3410</v>
      </c>
      <c r="S131" s="0" t="s">
        <v>3411</v>
      </c>
      <c r="T131" s="0" t="s">
        <v>3341</v>
      </c>
      <c r="U131" s="0" t="s">
        <v>3342</v>
      </c>
      <c r="V131" s="0" t="s">
        <v>3480</v>
      </c>
      <c r="W131" s="0" t="s">
        <v>3344</v>
      </c>
      <c r="X131" s="0" t="s">
        <v>3345</v>
      </c>
      <c r="Y131" s="0" t="s">
        <v>3342</v>
      </c>
      <c r="Z131" s="0" t="s">
        <v>3481</v>
      </c>
      <c r="AA131" s="0" t="s">
        <v>3394</v>
      </c>
      <c r="AB131" s="0" t="s">
        <v>3482</v>
      </c>
      <c r="AC131" s="0" t="s">
        <v>19</v>
      </c>
      <c r="AD131" s="0" t="s">
        <v>61</v>
      </c>
      <c r="AE131" s="0" t="s">
        <v>19</v>
      </c>
      <c r="AF131" s="0" t="s">
        <v>22</v>
      </c>
      <c r="AG131" s="0" t="s">
        <v>22</v>
      </c>
      <c r="AH131" s="0" t="s">
        <v>3396</v>
      </c>
      <c r="AI131" s="0" t="s">
        <v>3397</v>
      </c>
      <c r="AJ131" s="0" t="s">
        <v>22</v>
      </c>
      <c r="AK131" s="0" t="s">
        <v>22</v>
      </c>
    </row>
    <row customHeight="1" ht="11.25">
      <c r="A132" s="0" t="s">
        <v>22</v>
      </c>
      <c r="B132" s="0" t="s">
        <v>48</v>
      </c>
      <c r="C132" s="0" t="s">
        <v>50</v>
      </c>
      <c r="D132" s="0" t="s">
        <v>22</v>
      </c>
      <c r="E132" s="0" t="s">
        <v>3479</v>
      </c>
      <c r="F132" s="0" t="s">
        <v>1213</v>
      </c>
      <c r="G132" s="0" t="s">
        <v>1171</v>
      </c>
      <c r="H132" s="0" t="s">
        <v>1171</v>
      </c>
      <c r="I132" s="0" t="s">
        <v>1172</v>
      </c>
      <c r="J132" s="0" t="s">
        <v>1173</v>
      </c>
      <c r="K132" s="0" t="s">
        <v>1174</v>
      </c>
      <c r="L132" s="0" t="s">
        <v>1252</v>
      </c>
      <c r="M132" s="0" t="s">
        <v>1155</v>
      </c>
      <c r="N132" s="0" t="s">
        <v>101</v>
      </c>
      <c r="O132" s="0" t="s">
        <v>1171</v>
      </c>
      <c r="P132" s="0" t="s">
        <v>1171</v>
      </c>
      <c r="Q132" s="0" t="s">
        <v>1172</v>
      </c>
      <c r="R132" s="0" t="s">
        <v>3412</v>
      </c>
      <c r="S132" s="0" t="s">
        <v>3413</v>
      </c>
      <c r="T132" s="0" t="s">
        <v>3341</v>
      </c>
      <c r="U132" s="0" t="s">
        <v>3342</v>
      </c>
      <c r="V132" s="0" t="s">
        <v>3480</v>
      </c>
      <c r="W132" s="0" t="s">
        <v>3344</v>
      </c>
      <c r="X132" s="0" t="s">
        <v>3345</v>
      </c>
      <c r="Y132" s="0" t="s">
        <v>3342</v>
      </c>
      <c r="Z132" s="0" t="s">
        <v>3481</v>
      </c>
      <c r="AA132" s="0" t="s">
        <v>3394</v>
      </c>
      <c r="AB132" s="0" t="s">
        <v>3482</v>
      </c>
      <c r="AC132" s="0" t="s">
        <v>19</v>
      </c>
      <c r="AD132" s="0" t="s">
        <v>61</v>
      </c>
      <c r="AE132" s="0" t="s">
        <v>19</v>
      </c>
      <c r="AF132" s="0" t="s">
        <v>22</v>
      </c>
      <c r="AG132" s="0" t="s">
        <v>22</v>
      </c>
      <c r="AH132" s="0" t="s">
        <v>3396</v>
      </c>
      <c r="AI132" s="0" t="s">
        <v>3397</v>
      </c>
      <c r="AJ132" s="0" t="s">
        <v>22</v>
      </c>
      <c r="AK132" s="0" t="s">
        <v>22</v>
      </c>
    </row>
    <row customHeight="1" ht="11.25">
      <c r="A133" s="0" t="s">
        <v>22</v>
      </c>
      <c r="B133" s="0" t="s">
        <v>48</v>
      </c>
      <c r="C133" s="0" t="s">
        <v>50</v>
      </c>
      <c r="D133" s="0" t="s">
        <v>22</v>
      </c>
      <c r="E133" s="0" t="s">
        <v>3479</v>
      </c>
      <c r="F133" s="0" t="s">
        <v>1213</v>
      </c>
      <c r="G133" s="0" t="s">
        <v>1171</v>
      </c>
      <c r="H133" s="0" t="s">
        <v>1171</v>
      </c>
      <c r="I133" s="0" t="s">
        <v>1172</v>
      </c>
      <c r="J133" s="0" t="s">
        <v>1173</v>
      </c>
      <c r="K133" s="0" t="s">
        <v>1174</v>
      </c>
      <c r="L133" s="0" t="s">
        <v>1252</v>
      </c>
      <c r="M133" s="0" t="s">
        <v>1155</v>
      </c>
      <c r="N133" s="0" t="s">
        <v>91</v>
      </c>
      <c r="O133" s="0" t="s">
        <v>1171</v>
      </c>
      <c r="P133" s="0" t="s">
        <v>1171</v>
      </c>
      <c r="Q133" s="0" t="s">
        <v>1172</v>
      </c>
      <c r="R133" s="0" t="s">
        <v>3414</v>
      </c>
      <c r="S133" s="0" t="s">
        <v>3415</v>
      </c>
      <c r="T133" s="0" t="s">
        <v>3341</v>
      </c>
      <c r="U133" s="0" t="s">
        <v>3342</v>
      </c>
      <c r="V133" s="0" t="s">
        <v>3480</v>
      </c>
      <c r="W133" s="0" t="s">
        <v>3344</v>
      </c>
      <c r="X133" s="0" t="s">
        <v>3345</v>
      </c>
      <c r="Y133" s="0" t="s">
        <v>3342</v>
      </c>
      <c r="Z133" s="0" t="s">
        <v>3481</v>
      </c>
      <c r="AA133" s="0" t="s">
        <v>3394</v>
      </c>
      <c r="AB133" s="0" t="s">
        <v>3482</v>
      </c>
      <c r="AC133" s="0" t="s">
        <v>19</v>
      </c>
      <c r="AD133" s="0" t="s">
        <v>61</v>
      </c>
      <c r="AE133" s="0" t="s">
        <v>19</v>
      </c>
      <c r="AF133" s="0" t="s">
        <v>22</v>
      </c>
      <c r="AG133" s="0" t="s">
        <v>22</v>
      </c>
      <c r="AH133" s="0" t="s">
        <v>3396</v>
      </c>
      <c r="AI133" s="0" t="s">
        <v>3397</v>
      </c>
      <c r="AJ133" s="0" t="s">
        <v>22</v>
      </c>
      <c r="AK133" s="0" t="s">
        <v>22</v>
      </c>
    </row>
    <row customHeight="1" ht="11.25">
      <c r="A134" s="0" t="s">
        <v>22</v>
      </c>
      <c r="B134" s="0" t="s">
        <v>48</v>
      </c>
      <c r="C134" s="0" t="s">
        <v>50</v>
      </c>
      <c r="D134" s="0" t="s">
        <v>22</v>
      </c>
      <c r="E134" s="0" t="s">
        <v>3479</v>
      </c>
      <c r="F134" s="0" t="s">
        <v>1213</v>
      </c>
      <c r="G134" s="0" t="s">
        <v>153</v>
      </c>
      <c r="H134" s="0" t="s">
        <v>153</v>
      </c>
      <c r="I134" s="0" t="s">
        <v>154</v>
      </c>
      <c r="J134" s="0" t="s">
        <v>1173</v>
      </c>
      <c r="K134" s="0" t="s">
        <v>1255</v>
      </c>
      <c r="L134" s="0" t="s">
        <v>1252</v>
      </c>
      <c r="M134" s="0" t="s">
        <v>1155</v>
      </c>
      <c r="N134" s="0" t="s">
        <v>98</v>
      </c>
      <c r="O134" s="0" t="s">
        <v>153</v>
      </c>
      <c r="P134" s="0" t="s">
        <v>153</v>
      </c>
      <c r="Q134" s="0" t="s">
        <v>154</v>
      </c>
      <c r="R134" s="0" t="s">
        <v>1173</v>
      </c>
      <c r="S134" s="0" t="s">
        <v>1255</v>
      </c>
      <c r="T134" s="0" t="s">
        <v>3341</v>
      </c>
      <c r="U134" s="0" t="s">
        <v>3342</v>
      </c>
      <c r="V134" s="0" t="s">
        <v>3480</v>
      </c>
      <c r="W134" s="0" t="s">
        <v>3344</v>
      </c>
      <c r="X134" s="0" t="s">
        <v>3345</v>
      </c>
      <c r="Y134" s="0" t="s">
        <v>3342</v>
      </c>
      <c r="Z134" s="0" t="s">
        <v>3481</v>
      </c>
      <c r="AA134" s="0" t="s">
        <v>3394</v>
      </c>
      <c r="AB134" s="0" t="s">
        <v>3482</v>
      </c>
      <c r="AC134" s="0" t="s">
        <v>19</v>
      </c>
      <c r="AD134" s="0" t="s">
        <v>61</v>
      </c>
      <c r="AE134" s="0" t="s">
        <v>19</v>
      </c>
      <c r="AF134" s="0" t="s">
        <v>22</v>
      </c>
      <c r="AG134" s="0" t="s">
        <v>22</v>
      </c>
      <c r="AH134" s="0" t="s">
        <v>3396</v>
      </c>
      <c r="AI134" s="0" t="s">
        <v>3397</v>
      </c>
      <c r="AJ134" s="0" t="s">
        <v>22</v>
      </c>
      <c r="AK134" s="0" t="s">
        <v>22</v>
      </c>
    </row>
    <row customHeight="1" ht="11.25">
      <c r="A135" s="0" t="s">
        <v>22</v>
      </c>
      <c r="B135" s="0" t="s">
        <v>48</v>
      </c>
      <c r="C135" s="0" t="s">
        <v>50</v>
      </c>
      <c r="D135" s="0" t="s">
        <v>22</v>
      </c>
      <c r="E135" s="0" t="s">
        <v>3479</v>
      </c>
      <c r="F135" s="0" t="s">
        <v>1213</v>
      </c>
      <c r="G135" s="0" t="s">
        <v>153</v>
      </c>
      <c r="H135" s="0" t="s">
        <v>153</v>
      </c>
      <c r="I135" s="0" t="s">
        <v>154</v>
      </c>
      <c r="J135" s="0" t="s">
        <v>1173</v>
      </c>
      <c r="K135" s="0" t="s">
        <v>1255</v>
      </c>
      <c r="L135" s="0" t="s">
        <v>1252</v>
      </c>
      <c r="M135" s="0" t="s">
        <v>1155</v>
      </c>
      <c r="N135" s="0" t="s">
        <v>115</v>
      </c>
      <c r="O135" s="0" t="s">
        <v>153</v>
      </c>
      <c r="P135" s="0" t="s">
        <v>153</v>
      </c>
      <c r="Q135" s="0" t="s">
        <v>154</v>
      </c>
      <c r="R135" s="0" t="s">
        <v>3398</v>
      </c>
      <c r="S135" s="0" t="s">
        <v>3416</v>
      </c>
      <c r="T135" s="0" t="s">
        <v>3341</v>
      </c>
      <c r="U135" s="0" t="s">
        <v>3342</v>
      </c>
      <c r="V135" s="0" t="s">
        <v>3480</v>
      </c>
      <c r="W135" s="0" t="s">
        <v>3344</v>
      </c>
      <c r="X135" s="0" t="s">
        <v>3345</v>
      </c>
      <c r="Y135" s="0" t="s">
        <v>3342</v>
      </c>
      <c r="Z135" s="0" t="s">
        <v>3481</v>
      </c>
      <c r="AA135" s="0" t="s">
        <v>3394</v>
      </c>
      <c r="AB135" s="0" t="s">
        <v>3482</v>
      </c>
      <c r="AC135" s="0" t="s">
        <v>19</v>
      </c>
      <c r="AD135" s="0" t="s">
        <v>61</v>
      </c>
      <c r="AE135" s="0" t="s">
        <v>19</v>
      </c>
      <c r="AF135" s="0" t="s">
        <v>22</v>
      </c>
      <c r="AG135" s="0" t="s">
        <v>22</v>
      </c>
      <c r="AH135" s="0" t="s">
        <v>3396</v>
      </c>
      <c r="AI135" s="0" t="s">
        <v>3397</v>
      </c>
      <c r="AJ135" s="0" t="s">
        <v>22</v>
      </c>
      <c r="AK135" s="0" t="s">
        <v>22</v>
      </c>
    </row>
    <row customHeight="1" ht="11.25">
      <c r="A136" s="0" t="s">
        <v>22</v>
      </c>
      <c r="B136" s="0" t="s">
        <v>48</v>
      </c>
      <c r="C136" s="0" t="s">
        <v>50</v>
      </c>
      <c r="D136" s="0" t="s">
        <v>22</v>
      </c>
      <c r="E136" s="0" t="s">
        <v>3479</v>
      </c>
      <c r="F136" s="0" t="s">
        <v>1213</v>
      </c>
      <c r="G136" s="0" t="s">
        <v>153</v>
      </c>
      <c r="H136" s="0" t="s">
        <v>153</v>
      </c>
      <c r="I136" s="0" t="s">
        <v>154</v>
      </c>
      <c r="J136" s="0" t="s">
        <v>1173</v>
      </c>
      <c r="K136" s="0" t="s">
        <v>1255</v>
      </c>
      <c r="L136" s="0" t="s">
        <v>1252</v>
      </c>
      <c r="M136" s="0" t="s">
        <v>1155</v>
      </c>
      <c r="N136" s="0" t="s">
        <v>90</v>
      </c>
      <c r="O136" s="0" t="s">
        <v>153</v>
      </c>
      <c r="P136" s="0" t="s">
        <v>153</v>
      </c>
      <c r="Q136" s="0" t="s">
        <v>154</v>
      </c>
      <c r="R136" s="0" t="s">
        <v>3400</v>
      </c>
      <c r="S136" s="0" t="s">
        <v>3417</v>
      </c>
      <c r="T136" s="0" t="s">
        <v>3341</v>
      </c>
      <c r="U136" s="0" t="s">
        <v>3342</v>
      </c>
      <c r="V136" s="0" t="s">
        <v>3480</v>
      </c>
      <c r="W136" s="0" t="s">
        <v>3344</v>
      </c>
      <c r="X136" s="0" t="s">
        <v>3345</v>
      </c>
      <c r="Y136" s="0" t="s">
        <v>3342</v>
      </c>
      <c r="Z136" s="0" t="s">
        <v>3481</v>
      </c>
      <c r="AA136" s="0" t="s">
        <v>3394</v>
      </c>
      <c r="AB136" s="0" t="s">
        <v>3482</v>
      </c>
      <c r="AC136" s="0" t="s">
        <v>19</v>
      </c>
      <c r="AD136" s="0" t="s">
        <v>61</v>
      </c>
      <c r="AE136" s="0" t="s">
        <v>19</v>
      </c>
      <c r="AF136" s="0" t="s">
        <v>22</v>
      </c>
      <c r="AG136" s="0" t="s">
        <v>22</v>
      </c>
      <c r="AH136" s="0" t="s">
        <v>3396</v>
      </c>
      <c r="AI136" s="0" t="s">
        <v>3397</v>
      </c>
      <c r="AJ136" s="0" t="s">
        <v>22</v>
      </c>
      <c r="AK136" s="0" t="s">
        <v>22</v>
      </c>
    </row>
    <row customHeight="1" ht="11.25">
      <c r="A137" s="0" t="s">
        <v>22</v>
      </c>
      <c r="B137" s="0" t="s">
        <v>48</v>
      </c>
      <c r="C137" s="0" t="s">
        <v>50</v>
      </c>
      <c r="D137" s="0" t="s">
        <v>22</v>
      </c>
      <c r="E137" s="0" t="s">
        <v>3479</v>
      </c>
      <c r="F137" s="0" t="s">
        <v>1213</v>
      </c>
      <c r="G137" s="0" t="s">
        <v>153</v>
      </c>
      <c r="H137" s="0" t="s">
        <v>153</v>
      </c>
      <c r="I137" s="0" t="s">
        <v>154</v>
      </c>
      <c r="J137" s="0" t="s">
        <v>1173</v>
      </c>
      <c r="K137" s="0" t="s">
        <v>1255</v>
      </c>
      <c r="L137" s="0" t="s">
        <v>1252</v>
      </c>
      <c r="M137" s="0" t="s">
        <v>1155</v>
      </c>
      <c r="N137" s="0" t="s">
        <v>109</v>
      </c>
      <c r="O137" s="0" t="s">
        <v>153</v>
      </c>
      <c r="P137" s="0" t="s">
        <v>153</v>
      </c>
      <c r="Q137" s="0" t="s">
        <v>154</v>
      </c>
      <c r="R137" s="0" t="s">
        <v>3402</v>
      </c>
      <c r="S137" s="0" t="s">
        <v>3418</v>
      </c>
      <c r="T137" s="0" t="s">
        <v>3341</v>
      </c>
      <c r="U137" s="0" t="s">
        <v>3342</v>
      </c>
      <c r="V137" s="0" t="s">
        <v>3480</v>
      </c>
      <c r="W137" s="0" t="s">
        <v>3344</v>
      </c>
      <c r="X137" s="0" t="s">
        <v>3345</v>
      </c>
      <c r="Y137" s="0" t="s">
        <v>3342</v>
      </c>
      <c r="Z137" s="0" t="s">
        <v>3481</v>
      </c>
      <c r="AA137" s="0" t="s">
        <v>3394</v>
      </c>
      <c r="AB137" s="0" t="s">
        <v>3482</v>
      </c>
      <c r="AC137" s="0" t="s">
        <v>19</v>
      </c>
      <c r="AD137" s="0" t="s">
        <v>61</v>
      </c>
      <c r="AE137" s="0" t="s">
        <v>19</v>
      </c>
      <c r="AF137" s="0" t="s">
        <v>22</v>
      </c>
      <c r="AG137" s="0" t="s">
        <v>22</v>
      </c>
      <c r="AH137" s="0" t="s">
        <v>3396</v>
      </c>
      <c r="AI137" s="0" t="s">
        <v>3397</v>
      </c>
      <c r="AJ137" s="0" t="s">
        <v>22</v>
      </c>
      <c r="AK137" s="0" t="s">
        <v>22</v>
      </c>
    </row>
    <row customHeight="1" ht="11.25">
      <c r="A138" s="0" t="s">
        <v>22</v>
      </c>
      <c r="B138" s="0" t="s">
        <v>48</v>
      </c>
      <c r="C138" s="0" t="s">
        <v>50</v>
      </c>
      <c r="D138" s="0" t="s">
        <v>22</v>
      </c>
      <c r="E138" s="0" t="s">
        <v>3479</v>
      </c>
      <c r="F138" s="0" t="s">
        <v>1213</v>
      </c>
      <c r="G138" s="0" t="s">
        <v>153</v>
      </c>
      <c r="H138" s="0" t="s">
        <v>153</v>
      </c>
      <c r="I138" s="0" t="s">
        <v>154</v>
      </c>
      <c r="J138" s="0" t="s">
        <v>1173</v>
      </c>
      <c r="K138" s="0" t="s">
        <v>1255</v>
      </c>
      <c r="L138" s="0" t="s">
        <v>1252</v>
      </c>
      <c r="M138" s="0" t="s">
        <v>1155</v>
      </c>
      <c r="N138" s="0" t="s">
        <v>92</v>
      </c>
      <c r="O138" s="0" t="s">
        <v>153</v>
      </c>
      <c r="P138" s="0" t="s">
        <v>153</v>
      </c>
      <c r="Q138" s="0" t="s">
        <v>154</v>
      </c>
      <c r="R138" s="0" t="s">
        <v>3404</v>
      </c>
      <c r="S138" s="0" t="s">
        <v>3419</v>
      </c>
      <c r="T138" s="0" t="s">
        <v>3341</v>
      </c>
      <c r="U138" s="0" t="s">
        <v>3342</v>
      </c>
      <c r="V138" s="0" t="s">
        <v>3480</v>
      </c>
      <c r="W138" s="0" t="s">
        <v>3344</v>
      </c>
      <c r="X138" s="0" t="s">
        <v>3345</v>
      </c>
      <c r="Y138" s="0" t="s">
        <v>3342</v>
      </c>
      <c r="Z138" s="0" t="s">
        <v>3481</v>
      </c>
      <c r="AA138" s="0" t="s">
        <v>3394</v>
      </c>
      <c r="AB138" s="0" t="s">
        <v>3482</v>
      </c>
      <c r="AC138" s="0" t="s">
        <v>19</v>
      </c>
      <c r="AD138" s="0" t="s">
        <v>61</v>
      </c>
      <c r="AE138" s="0" t="s">
        <v>19</v>
      </c>
      <c r="AF138" s="0" t="s">
        <v>22</v>
      </c>
      <c r="AG138" s="0" t="s">
        <v>22</v>
      </c>
      <c r="AH138" s="0" t="s">
        <v>3396</v>
      </c>
      <c r="AI138" s="0" t="s">
        <v>3397</v>
      </c>
      <c r="AJ138" s="0" t="s">
        <v>22</v>
      </c>
      <c r="AK138" s="0" t="s">
        <v>22</v>
      </c>
    </row>
    <row customHeight="1" ht="11.25">
      <c r="A139" s="0" t="s">
        <v>22</v>
      </c>
      <c r="B139" s="0" t="s">
        <v>48</v>
      </c>
      <c r="C139" s="0" t="s">
        <v>50</v>
      </c>
      <c r="D139" s="0" t="s">
        <v>22</v>
      </c>
      <c r="E139" s="0" t="s">
        <v>3479</v>
      </c>
      <c r="F139" s="0" t="s">
        <v>1213</v>
      </c>
      <c r="G139" s="0" t="s">
        <v>153</v>
      </c>
      <c r="H139" s="0" t="s">
        <v>153</v>
      </c>
      <c r="I139" s="0" t="s">
        <v>154</v>
      </c>
      <c r="J139" s="0" t="s">
        <v>1173</v>
      </c>
      <c r="K139" s="0" t="s">
        <v>1255</v>
      </c>
      <c r="L139" s="0" t="s">
        <v>1252</v>
      </c>
      <c r="M139" s="0" t="s">
        <v>1155</v>
      </c>
      <c r="N139" s="0" t="s">
        <v>89</v>
      </c>
      <c r="O139" s="0" t="s">
        <v>153</v>
      </c>
      <c r="P139" s="0" t="s">
        <v>153</v>
      </c>
      <c r="Q139" s="0" t="s">
        <v>154</v>
      </c>
      <c r="R139" s="0" t="s">
        <v>3406</v>
      </c>
      <c r="S139" s="0" t="s">
        <v>3420</v>
      </c>
      <c r="T139" s="0" t="s">
        <v>3341</v>
      </c>
      <c r="U139" s="0" t="s">
        <v>3342</v>
      </c>
      <c r="V139" s="0" t="s">
        <v>3480</v>
      </c>
      <c r="W139" s="0" t="s">
        <v>3344</v>
      </c>
      <c r="X139" s="0" t="s">
        <v>3345</v>
      </c>
      <c r="Y139" s="0" t="s">
        <v>3342</v>
      </c>
      <c r="Z139" s="0" t="s">
        <v>3481</v>
      </c>
      <c r="AA139" s="0" t="s">
        <v>3394</v>
      </c>
      <c r="AB139" s="0" t="s">
        <v>3482</v>
      </c>
      <c r="AC139" s="0" t="s">
        <v>19</v>
      </c>
      <c r="AD139" s="0" t="s">
        <v>61</v>
      </c>
      <c r="AE139" s="0" t="s">
        <v>19</v>
      </c>
      <c r="AF139" s="0" t="s">
        <v>22</v>
      </c>
      <c r="AG139" s="0" t="s">
        <v>22</v>
      </c>
      <c r="AH139" s="0" t="s">
        <v>3396</v>
      </c>
      <c r="AI139" s="0" t="s">
        <v>3397</v>
      </c>
      <c r="AJ139" s="0" t="s">
        <v>22</v>
      </c>
      <c r="AK139" s="0" t="s">
        <v>22</v>
      </c>
    </row>
    <row customHeight="1" ht="11.25">
      <c r="A140" s="0" t="s">
        <v>22</v>
      </c>
      <c r="B140" s="0" t="s">
        <v>48</v>
      </c>
      <c r="C140" s="0" t="s">
        <v>50</v>
      </c>
      <c r="D140" s="0" t="s">
        <v>22</v>
      </c>
      <c r="E140" s="0" t="s">
        <v>3479</v>
      </c>
      <c r="F140" s="0" t="s">
        <v>1213</v>
      </c>
      <c r="G140" s="0" t="s">
        <v>153</v>
      </c>
      <c r="H140" s="0" t="s">
        <v>153</v>
      </c>
      <c r="I140" s="0" t="s">
        <v>154</v>
      </c>
      <c r="J140" s="0" t="s">
        <v>1173</v>
      </c>
      <c r="K140" s="0" t="s">
        <v>1255</v>
      </c>
      <c r="L140" s="0" t="s">
        <v>1252</v>
      </c>
      <c r="M140" s="0" t="s">
        <v>1155</v>
      </c>
      <c r="N140" s="0" t="s">
        <v>112</v>
      </c>
      <c r="O140" s="0" t="s">
        <v>153</v>
      </c>
      <c r="P140" s="0" t="s">
        <v>153</v>
      </c>
      <c r="Q140" s="0" t="s">
        <v>154</v>
      </c>
      <c r="R140" s="0" t="s">
        <v>3408</v>
      </c>
      <c r="S140" s="0" t="s">
        <v>3421</v>
      </c>
      <c r="T140" s="0" t="s">
        <v>3341</v>
      </c>
      <c r="U140" s="0" t="s">
        <v>3342</v>
      </c>
      <c r="V140" s="0" t="s">
        <v>3480</v>
      </c>
      <c r="W140" s="0" t="s">
        <v>3344</v>
      </c>
      <c r="X140" s="0" t="s">
        <v>3345</v>
      </c>
      <c r="Y140" s="0" t="s">
        <v>3342</v>
      </c>
      <c r="Z140" s="0" t="s">
        <v>3481</v>
      </c>
      <c r="AA140" s="0" t="s">
        <v>3394</v>
      </c>
      <c r="AB140" s="0" t="s">
        <v>3482</v>
      </c>
      <c r="AC140" s="0" t="s">
        <v>19</v>
      </c>
      <c r="AD140" s="0" t="s">
        <v>61</v>
      </c>
      <c r="AE140" s="0" t="s">
        <v>19</v>
      </c>
      <c r="AF140" s="0" t="s">
        <v>22</v>
      </c>
      <c r="AG140" s="0" t="s">
        <v>22</v>
      </c>
      <c r="AH140" s="0" t="s">
        <v>3396</v>
      </c>
      <c r="AI140" s="0" t="s">
        <v>3397</v>
      </c>
      <c r="AJ140" s="0" t="s">
        <v>22</v>
      </c>
      <c r="AK140" s="0" t="s">
        <v>22</v>
      </c>
    </row>
    <row customHeight="1" ht="11.25">
      <c r="A141" s="0" t="s">
        <v>22</v>
      </c>
      <c r="B141" s="0" t="s">
        <v>48</v>
      </c>
      <c r="C141" s="0" t="s">
        <v>50</v>
      </c>
      <c r="D141" s="0" t="s">
        <v>22</v>
      </c>
      <c r="E141" s="0" t="s">
        <v>3479</v>
      </c>
      <c r="F141" s="0" t="s">
        <v>1213</v>
      </c>
      <c r="G141" s="0" t="s">
        <v>153</v>
      </c>
      <c r="H141" s="0" t="s">
        <v>153</v>
      </c>
      <c r="I141" s="0" t="s">
        <v>154</v>
      </c>
      <c r="J141" s="0" t="s">
        <v>1173</v>
      </c>
      <c r="K141" s="0" t="s">
        <v>1255</v>
      </c>
      <c r="L141" s="0" t="s">
        <v>1252</v>
      </c>
      <c r="M141" s="0" t="s">
        <v>1155</v>
      </c>
      <c r="N141" s="0" t="s">
        <v>118</v>
      </c>
      <c r="O141" s="0" t="s">
        <v>153</v>
      </c>
      <c r="P141" s="0" t="s">
        <v>153</v>
      </c>
      <c r="Q141" s="0" t="s">
        <v>154</v>
      </c>
      <c r="R141" s="0" t="s">
        <v>3410</v>
      </c>
      <c r="S141" s="0" t="s">
        <v>3422</v>
      </c>
      <c r="T141" s="0" t="s">
        <v>3341</v>
      </c>
      <c r="U141" s="0" t="s">
        <v>3342</v>
      </c>
      <c r="V141" s="0" t="s">
        <v>3480</v>
      </c>
      <c r="W141" s="0" t="s">
        <v>3344</v>
      </c>
      <c r="X141" s="0" t="s">
        <v>3345</v>
      </c>
      <c r="Y141" s="0" t="s">
        <v>3342</v>
      </c>
      <c r="Z141" s="0" t="s">
        <v>3481</v>
      </c>
      <c r="AA141" s="0" t="s">
        <v>3394</v>
      </c>
      <c r="AB141" s="0" t="s">
        <v>3482</v>
      </c>
      <c r="AC141" s="0" t="s">
        <v>19</v>
      </c>
      <c r="AD141" s="0" t="s">
        <v>61</v>
      </c>
      <c r="AE141" s="0" t="s">
        <v>19</v>
      </c>
      <c r="AF141" s="0" t="s">
        <v>22</v>
      </c>
      <c r="AG141" s="0" t="s">
        <v>22</v>
      </c>
      <c r="AH141" s="0" t="s">
        <v>3396</v>
      </c>
      <c r="AI141" s="0" t="s">
        <v>3397</v>
      </c>
      <c r="AJ141" s="0" t="s">
        <v>22</v>
      </c>
      <c r="AK141" s="0" t="s">
        <v>22</v>
      </c>
    </row>
    <row customHeight="1" ht="11.25">
      <c r="A142" s="0" t="s">
        <v>22</v>
      </c>
      <c r="B142" s="0" t="s">
        <v>48</v>
      </c>
      <c r="C142" s="0" t="s">
        <v>50</v>
      </c>
      <c r="D142" s="0" t="s">
        <v>22</v>
      </c>
      <c r="E142" s="0" t="s">
        <v>3479</v>
      </c>
      <c r="F142" s="0" t="s">
        <v>1213</v>
      </c>
      <c r="G142" s="0" t="s">
        <v>153</v>
      </c>
      <c r="H142" s="0" t="s">
        <v>153</v>
      </c>
      <c r="I142" s="0" t="s">
        <v>154</v>
      </c>
      <c r="J142" s="0" t="s">
        <v>1173</v>
      </c>
      <c r="K142" s="0" t="s">
        <v>1255</v>
      </c>
      <c r="L142" s="0" t="s">
        <v>1252</v>
      </c>
      <c r="M142" s="0" t="s">
        <v>1155</v>
      </c>
      <c r="N142" s="0" t="s">
        <v>101</v>
      </c>
      <c r="O142" s="0" t="s">
        <v>153</v>
      </c>
      <c r="P142" s="0" t="s">
        <v>153</v>
      </c>
      <c r="Q142" s="0" t="s">
        <v>154</v>
      </c>
      <c r="R142" s="0" t="s">
        <v>3412</v>
      </c>
      <c r="S142" s="0" t="s">
        <v>3423</v>
      </c>
      <c r="T142" s="0" t="s">
        <v>3341</v>
      </c>
      <c r="U142" s="0" t="s">
        <v>3342</v>
      </c>
      <c r="V142" s="0" t="s">
        <v>3480</v>
      </c>
      <c r="W142" s="0" t="s">
        <v>3344</v>
      </c>
      <c r="X142" s="0" t="s">
        <v>3345</v>
      </c>
      <c r="Y142" s="0" t="s">
        <v>3342</v>
      </c>
      <c r="Z142" s="0" t="s">
        <v>3481</v>
      </c>
      <c r="AA142" s="0" t="s">
        <v>3394</v>
      </c>
      <c r="AB142" s="0" t="s">
        <v>3482</v>
      </c>
      <c r="AC142" s="0" t="s">
        <v>19</v>
      </c>
      <c r="AD142" s="0" t="s">
        <v>61</v>
      </c>
      <c r="AE142" s="0" t="s">
        <v>19</v>
      </c>
      <c r="AF142" s="0" t="s">
        <v>22</v>
      </c>
      <c r="AG142" s="0" t="s">
        <v>22</v>
      </c>
      <c r="AH142" s="0" t="s">
        <v>3396</v>
      </c>
      <c r="AI142" s="0" t="s">
        <v>3397</v>
      </c>
      <c r="AJ142" s="0" t="s">
        <v>22</v>
      </c>
      <c r="AK142" s="0" t="s">
        <v>22</v>
      </c>
    </row>
    <row customHeight="1" ht="11.25">
      <c r="A143" s="0" t="s">
        <v>22</v>
      </c>
      <c r="B143" s="0" t="s">
        <v>48</v>
      </c>
      <c r="C143" s="0" t="s">
        <v>50</v>
      </c>
      <c r="D143" s="0" t="s">
        <v>22</v>
      </c>
      <c r="E143" s="0" t="s">
        <v>3479</v>
      </c>
      <c r="F143" s="0" t="s">
        <v>1213</v>
      </c>
      <c r="G143" s="0" t="s">
        <v>153</v>
      </c>
      <c r="H143" s="0" t="s">
        <v>153</v>
      </c>
      <c r="I143" s="0" t="s">
        <v>154</v>
      </c>
      <c r="J143" s="0" t="s">
        <v>1173</v>
      </c>
      <c r="K143" s="0" t="s">
        <v>1255</v>
      </c>
      <c r="L143" s="0" t="s">
        <v>1252</v>
      </c>
      <c r="M143" s="0" t="s">
        <v>1155</v>
      </c>
      <c r="N143" s="0" t="s">
        <v>91</v>
      </c>
      <c r="O143" s="0" t="s">
        <v>153</v>
      </c>
      <c r="P143" s="0" t="s">
        <v>153</v>
      </c>
      <c r="Q143" s="0" t="s">
        <v>154</v>
      </c>
      <c r="R143" s="0" t="s">
        <v>3414</v>
      </c>
      <c r="S143" s="0" t="s">
        <v>3424</v>
      </c>
      <c r="T143" s="0" t="s">
        <v>3341</v>
      </c>
      <c r="U143" s="0" t="s">
        <v>3342</v>
      </c>
      <c r="V143" s="0" t="s">
        <v>3480</v>
      </c>
      <c r="W143" s="0" t="s">
        <v>3344</v>
      </c>
      <c r="X143" s="0" t="s">
        <v>3345</v>
      </c>
      <c r="Y143" s="0" t="s">
        <v>3342</v>
      </c>
      <c r="Z143" s="0" t="s">
        <v>3481</v>
      </c>
      <c r="AA143" s="0" t="s">
        <v>3394</v>
      </c>
      <c r="AB143" s="0" t="s">
        <v>3482</v>
      </c>
      <c r="AC143" s="0" t="s">
        <v>19</v>
      </c>
      <c r="AD143" s="0" t="s">
        <v>61</v>
      </c>
      <c r="AE143" s="0" t="s">
        <v>19</v>
      </c>
      <c r="AF143" s="0" t="s">
        <v>22</v>
      </c>
      <c r="AG143" s="0" t="s">
        <v>22</v>
      </c>
      <c r="AH143" s="0" t="s">
        <v>3396</v>
      </c>
      <c r="AI143" s="0" t="s">
        <v>3397</v>
      </c>
      <c r="AJ143" s="0" t="s">
        <v>22</v>
      </c>
      <c r="AK143" s="0" t="s">
        <v>22</v>
      </c>
    </row>
    <row customHeight="1" ht="11.25">
      <c r="A144" s="0" t="s">
        <v>22</v>
      </c>
      <c r="B144" s="0" t="s">
        <v>48</v>
      </c>
      <c r="C144" s="0" t="s">
        <v>50</v>
      </c>
      <c r="D144" s="0" t="s">
        <v>22</v>
      </c>
      <c r="E144" s="0" t="s">
        <v>3483</v>
      </c>
      <c r="F144" s="0" t="s">
        <v>1191</v>
      </c>
      <c r="G144" s="0" t="s">
        <v>173</v>
      </c>
      <c r="H144" s="0" t="s">
        <v>173</v>
      </c>
      <c r="I144" s="0" t="s">
        <v>174</v>
      </c>
      <c r="J144" s="0" t="s">
        <v>3484</v>
      </c>
      <c r="K144" s="0" t="s">
        <v>3485</v>
      </c>
      <c r="L144" s="0" t="s">
        <v>3486</v>
      </c>
      <c r="M144" s="0" t="s">
        <v>867</v>
      </c>
      <c r="N144" s="0" t="s">
        <v>98</v>
      </c>
      <c r="O144" s="0" t="s">
        <v>173</v>
      </c>
      <c r="P144" s="0" t="s">
        <v>173</v>
      </c>
      <c r="Q144" s="0" t="s">
        <v>174</v>
      </c>
      <c r="R144" s="0" t="s">
        <v>3484</v>
      </c>
      <c r="S144" s="0" t="s">
        <v>3485</v>
      </c>
      <c r="T144" s="0" t="s">
        <v>3429</v>
      </c>
      <c r="U144" s="0" t="s">
        <v>3487</v>
      </c>
      <c r="V144" s="0" t="s">
        <v>3488</v>
      </c>
      <c r="W144" s="0" t="s">
        <v>3344</v>
      </c>
      <c r="X144" s="0" t="s">
        <v>3430</v>
      </c>
      <c r="Y144" s="0" t="s">
        <v>3489</v>
      </c>
      <c r="Z144" s="0" t="s">
        <v>1155</v>
      </c>
      <c r="AA144" s="0" t="s">
        <v>3490</v>
      </c>
      <c r="AB144" s="0" t="s">
        <v>3488</v>
      </c>
      <c r="AC144" s="0" t="s">
        <v>19</v>
      </c>
      <c r="AD144" s="0" t="s">
        <v>19</v>
      </c>
      <c r="AE144" s="0" t="s">
        <v>61</v>
      </c>
      <c r="AF144" s="0" t="s">
        <v>22</v>
      </c>
      <c r="AG144" s="0" t="s">
        <v>22</v>
      </c>
      <c r="AH144" s="0" t="s">
        <v>22</v>
      </c>
      <c r="AI144" s="0" t="s">
        <v>22</v>
      </c>
      <c r="AJ144" s="0" t="s">
        <v>899</v>
      </c>
      <c r="AK144" s="0" t="s">
        <v>899</v>
      </c>
    </row>
    <row customHeight="1" ht="11.25">
      <c r="A145" s="0" t="s">
        <v>22</v>
      </c>
      <c r="B145" s="0" t="s">
        <v>48</v>
      </c>
      <c r="C145" s="0" t="s">
        <v>50</v>
      </c>
      <c r="D145" s="0" t="s">
        <v>22</v>
      </c>
      <c r="E145" s="0" t="s">
        <v>3491</v>
      </c>
      <c r="F145" s="0" t="s">
        <v>1260</v>
      </c>
      <c r="G145" s="0" t="s">
        <v>173</v>
      </c>
      <c r="H145" s="0" t="s">
        <v>173</v>
      </c>
      <c r="I145" s="0" t="s">
        <v>174</v>
      </c>
      <c r="J145" s="0" t="s">
        <v>3484</v>
      </c>
      <c r="K145" s="0" t="s">
        <v>3485</v>
      </c>
      <c r="L145" s="0" t="s">
        <v>3486</v>
      </c>
      <c r="M145" s="0" t="s">
        <v>867</v>
      </c>
      <c r="N145" s="0" t="s">
        <v>98</v>
      </c>
      <c r="O145" s="0" t="s">
        <v>173</v>
      </c>
      <c r="P145" s="0" t="s">
        <v>173</v>
      </c>
      <c r="Q145" s="0" t="s">
        <v>174</v>
      </c>
      <c r="R145" s="0" t="s">
        <v>3484</v>
      </c>
      <c r="S145" s="0" t="s">
        <v>3485</v>
      </c>
      <c r="T145" s="0" t="s">
        <v>3429</v>
      </c>
      <c r="U145" s="0" t="s">
        <v>3487</v>
      </c>
      <c r="V145" s="0" t="s">
        <v>3488</v>
      </c>
      <c r="W145" s="0" t="s">
        <v>3344</v>
      </c>
      <c r="X145" s="0" t="s">
        <v>3430</v>
      </c>
      <c r="Y145" s="0" t="s">
        <v>3489</v>
      </c>
      <c r="Z145" s="0" t="s">
        <v>1155</v>
      </c>
      <c r="AA145" s="0" t="s">
        <v>3490</v>
      </c>
      <c r="AB145" s="0" t="s">
        <v>3488</v>
      </c>
      <c r="AC145" s="0" t="s">
        <v>61</v>
      </c>
      <c r="AD145" s="0" t="s">
        <v>19</v>
      </c>
      <c r="AE145" s="0" t="s">
        <v>61</v>
      </c>
      <c r="AF145" s="0" t="s">
        <v>1970</v>
      </c>
      <c r="AG145" s="0" t="s">
        <v>1970</v>
      </c>
      <c r="AH145" s="0" t="s">
        <v>22</v>
      </c>
      <c r="AI145" s="0" t="s">
        <v>22</v>
      </c>
      <c r="AJ145" s="0" t="s">
        <v>412</v>
      </c>
      <c r="AK145" s="0" t="s">
        <v>412</v>
      </c>
    </row>
    <row customHeight="1" ht="11.25">
      <c r="A146" s="0" t="s">
        <v>22</v>
      </c>
      <c r="B146" s="0" t="s">
        <v>48</v>
      </c>
      <c r="C146" s="0" t="s">
        <v>50</v>
      </c>
      <c r="D146" s="0" t="s">
        <v>22</v>
      </c>
      <c r="E146" s="0" t="s">
        <v>3492</v>
      </c>
      <c r="F146" s="0" t="s">
        <v>1191</v>
      </c>
      <c r="G146" s="0" t="s">
        <v>3277</v>
      </c>
      <c r="H146" s="0" t="s">
        <v>3277</v>
      </c>
      <c r="I146" s="0" t="s">
        <v>3278</v>
      </c>
      <c r="J146" s="0" t="s">
        <v>3493</v>
      </c>
      <c r="K146" s="0" t="s">
        <v>3494</v>
      </c>
      <c r="L146" s="0" t="s">
        <v>3495</v>
      </c>
      <c r="M146" s="0" t="s">
        <v>1155</v>
      </c>
      <c r="N146" s="0" t="s">
        <v>98</v>
      </c>
      <c r="O146" s="0" t="s">
        <v>3277</v>
      </c>
      <c r="P146" s="0" t="s">
        <v>3277</v>
      </c>
      <c r="Q146" s="0" t="s">
        <v>3278</v>
      </c>
      <c r="R146" s="0" t="s">
        <v>3493</v>
      </c>
      <c r="S146" s="0" t="s">
        <v>3494</v>
      </c>
      <c r="T146" s="0" t="s">
        <v>3341</v>
      </c>
      <c r="U146" s="0" t="s">
        <v>3342</v>
      </c>
      <c r="V146" s="0" t="s">
        <v>3343</v>
      </c>
      <c r="W146" s="0" t="s">
        <v>3344</v>
      </c>
      <c r="X146" s="0" t="s">
        <v>3388</v>
      </c>
      <c r="Y146" s="0" t="s">
        <v>3342</v>
      </c>
      <c r="Z146" s="0" t="s">
        <v>3496</v>
      </c>
      <c r="AA146" s="0" t="s">
        <v>3497</v>
      </c>
      <c r="AB146" s="0" t="s">
        <v>3498</v>
      </c>
      <c r="AC146" s="0" t="s">
        <v>19</v>
      </c>
      <c r="AD146" s="0" t="s">
        <v>19</v>
      </c>
      <c r="AE146" s="0" t="s">
        <v>61</v>
      </c>
      <c r="AF146" s="0" t="s">
        <v>22</v>
      </c>
      <c r="AG146" s="0" t="s">
        <v>22</v>
      </c>
      <c r="AH146" s="0" t="s">
        <v>22</v>
      </c>
      <c r="AI146" s="0" t="s">
        <v>22</v>
      </c>
      <c r="AJ146" s="0" t="s">
        <v>454</v>
      </c>
      <c r="AK146" s="0" t="s">
        <v>454</v>
      </c>
    </row>
    <row customHeight="1" ht="11.25">
      <c r="A147" s="0" t="s">
        <v>22</v>
      </c>
      <c r="B147" s="0" t="s">
        <v>48</v>
      </c>
      <c r="C147" s="0" t="s">
        <v>50</v>
      </c>
      <c r="D147" s="0" t="s">
        <v>22</v>
      </c>
      <c r="E147" s="0" t="s">
        <v>3492</v>
      </c>
      <c r="F147" s="0" t="s">
        <v>1191</v>
      </c>
      <c r="G147" s="0" t="s">
        <v>3277</v>
      </c>
      <c r="H147" s="0" t="s">
        <v>3277</v>
      </c>
      <c r="I147" s="0" t="s">
        <v>3278</v>
      </c>
      <c r="J147" s="0" t="s">
        <v>3493</v>
      </c>
      <c r="K147" s="0" t="s">
        <v>3494</v>
      </c>
      <c r="L147" s="0" t="s">
        <v>3499</v>
      </c>
      <c r="M147" s="0" t="s">
        <v>3500</v>
      </c>
      <c r="N147" s="0" t="s">
        <v>98</v>
      </c>
      <c r="O147" s="0" t="s">
        <v>3277</v>
      </c>
      <c r="P147" s="0" t="s">
        <v>3277</v>
      </c>
      <c r="Q147" s="0" t="s">
        <v>3278</v>
      </c>
      <c r="R147" s="0" t="s">
        <v>3493</v>
      </c>
      <c r="S147" s="0" t="s">
        <v>3494</v>
      </c>
      <c r="T147" s="0" t="s">
        <v>3341</v>
      </c>
      <c r="U147" s="0" t="s">
        <v>3342</v>
      </c>
      <c r="V147" s="0" t="s">
        <v>3343</v>
      </c>
      <c r="W147" s="0" t="s">
        <v>3344</v>
      </c>
      <c r="X147" s="0" t="s">
        <v>3388</v>
      </c>
      <c r="Y147" s="0" t="s">
        <v>3342</v>
      </c>
      <c r="Z147" s="0" t="s">
        <v>3496</v>
      </c>
      <c r="AA147" s="0" t="s">
        <v>3497</v>
      </c>
      <c r="AB147" s="0" t="s">
        <v>3501</v>
      </c>
      <c r="AC147" s="0" t="s">
        <v>19</v>
      </c>
      <c r="AD147" s="0" t="s">
        <v>19</v>
      </c>
      <c r="AE147" s="0" t="s">
        <v>61</v>
      </c>
      <c r="AF147" s="0" t="s">
        <v>22</v>
      </c>
      <c r="AG147" s="0" t="s">
        <v>22</v>
      </c>
      <c r="AH147" s="0" t="s">
        <v>22</v>
      </c>
      <c r="AI147" s="0" t="s">
        <v>22</v>
      </c>
      <c r="AJ147" s="0" t="s">
        <v>454</v>
      </c>
      <c r="AK147" s="0" t="s">
        <v>454</v>
      </c>
    </row>
    <row customHeight="1" ht="11.25">
      <c r="A148" s="0" t="s">
        <v>22</v>
      </c>
      <c r="B148" s="0" t="s">
        <v>48</v>
      </c>
      <c r="C148" s="0" t="s">
        <v>50</v>
      </c>
      <c r="D148" s="0" t="s">
        <v>22</v>
      </c>
      <c r="E148" s="0" t="s">
        <v>3492</v>
      </c>
      <c r="F148" s="0" t="s">
        <v>1191</v>
      </c>
      <c r="G148" s="0" t="s">
        <v>3277</v>
      </c>
      <c r="H148" s="0" t="s">
        <v>3277</v>
      </c>
      <c r="I148" s="0" t="s">
        <v>3278</v>
      </c>
      <c r="J148" s="0" t="s">
        <v>3493</v>
      </c>
      <c r="K148" s="0" t="s">
        <v>3494</v>
      </c>
      <c r="L148" s="0" t="s">
        <v>3502</v>
      </c>
      <c r="M148" s="0" t="s">
        <v>3503</v>
      </c>
      <c r="N148" s="0" t="s">
        <v>98</v>
      </c>
      <c r="O148" s="0" t="s">
        <v>3277</v>
      </c>
      <c r="P148" s="0" t="s">
        <v>3277</v>
      </c>
      <c r="Q148" s="0" t="s">
        <v>3278</v>
      </c>
      <c r="R148" s="0" t="s">
        <v>3493</v>
      </c>
      <c r="S148" s="0" t="s">
        <v>3494</v>
      </c>
      <c r="T148" s="0" t="s">
        <v>3341</v>
      </c>
      <c r="U148" s="0" t="s">
        <v>3342</v>
      </c>
      <c r="V148" s="0" t="s">
        <v>3343</v>
      </c>
      <c r="W148" s="0" t="s">
        <v>3344</v>
      </c>
      <c r="X148" s="0" t="s">
        <v>3388</v>
      </c>
      <c r="Y148" s="0" t="s">
        <v>3342</v>
      </c>
      <c r="Z148" s="0" t="s">
        <v>3496</v>
      </c>
      <c r="AA148" s="0" t="s">
        <v>3497</v>
      </c>
      <c r="AB148" s="0" t="s">
        <v>3504</v>
      </c>
      <c r="AC148" s="0" t="s">
        <v>19</v>
      </c>
      <c r="AD148" s="0" t="s">
        <v>19</v>
      </c>
      <c r="AE148" s="0" t="s">
        <v>61</v>
      </c>
      <c r="AF148" s="0" t="s">
        <v>22</v>
      </c>
      <c r="AG148" s="0" t="s">
        <v>22</v>
      </c>
      <c r="AH148" s="0" t="s">
        <v>22</v>
      </c>
      <c r="AI148" s="0" t="s">
        <v>22</v>
      </c>
      <c r="AJ148" s="0" t="s">
        <v>454</v>
      </c>
      <c r="AK148" s="0" t="s">
        <v>454</v>
      </c>
    </row>
    <row customHeight="1" ht="11.25">
      <c r="A149" s="0" t="s">
        <v>22</v>
      </c>
      <c r="B149" s="0" t="s">
        <v>48</v>
      </c>
      <c r="C149" s="0" t="s">
        <v>50</v>
      </c>
      <c r="D149" s="0" t="s">
        <v>22</v>
      </c>
      <c r="E149" s="0" t="s">
        <v>3492</v>
      </c>
      <c r="F149" s="0" t="s">
        <v>1191</v>
      </c>
      <c r="G149" s="0" t="s">
        <v>3277</v>
      </c>
      <c r="H149" s="0" t="s">
        <v>3277</v>
      </c>
      <c r="I149" s="0" t="s">
        <v>3278</v>
      </c>
      <c r="J149" s="0" t="s">
        <v>3493</v>
      </c>
      <c r="K149" s="0" t="s">
        <v>3494</v>
      </c>
      <c r="L149" s="0" t="s">
        <v>3505</v>
      </c>
      <c r="M149" s="0" t="s">
        <v>1155</v>
      </c>
      <c r="N149" s="0" t="s">
        <v>98</v>
      </c>
      <c r="O149" s="0" t="s">
        <v>3277</v>
      </c>
      <c r="P149" s="0" t="s">
        <v>3277</v>
      </c>
      <c r="Q149" s="0" t="s">
        <v>3278</v>
      </c>
      <c r="R149" s="0" t="s">
        <v>3493</v>
      </c>
      <c r="S149" s="0" t="s">
        <v>3494</v>
      </c>
      <c r="T149" s="0" t="s">
        <v>3341</v>
      </c>
      <c r="U149" s="0" t="s">
        <v>3342</v>
      </c>
      <c r="V149" s="0" t="s">
        <v>3343</v>
      </c>
      <c r="W149" s="0" t="s">
        <v>3344</v>
      </c>
      <c r="X149" s="0" t="s">
        <v>3388</v>
      </c>
      <c r="Y149" s="0" t="s">
        <v>3342</v>
      </c>
      <c r="Z149" s="0" t="s">
        <v>3496</v>
      </c>
      <c r="AA149" s="0" t="s">
        <v>3497</v>
      </c>
      <c r="AB149" s="0" t="s">
        <v>3506</v>
      </c>
      <c r="AC149" s="0" t="s">
        <v>19</v>
      </c>
      <c r="AD149" s="0" t="s">
        <v>19</v>
      </c>
      <c r="AE149" s="0" t="s">
        <v>61</v>
      </c>
      <c r="AF149" s="0" t="s">
        <v>22</v>
      </c>
      <c r="AG149" s="0" t="s">
        <v>22</v>
      </c>
      <c r="AH149" s="0" t="s">
        <v>22</v>
      </c>
      <c r="AI149" s="0" t="s">
        <v>22</v>
      </c>
      <c r="AJ149" s="0" t="s">
        <v>454</v>
      </c>
      <c r="AK149" s="0" t="s">
        <v>454</v>
      </c>
    </row>
    <row customHeight="1" ht="11.25">
      <c r="A150" s="0" t="s">
        <v>22</v>
      </c>
      <c r="B150" s="0" t="s">
        <v>48</v>
      </c>
      <c r="C150" s="0" t="s">
        <v>50</v>
      </c>
      <c r="D150" s="0" t="s">
        <v>22</v>
      </c>
      <c r="E150" s="0" t="s">
        <v>3492</v>
      </c>
      <c r="F150" s="0" t="s">
        <v>1191</v>
      </c>
      <c r="G150" s="0" t="s">
        <v>3277</v>
      </c>
      <c r="H150" s="0" t="s">
        <v>3277</v>
      </c>
      <c r="I150" s="0" t="s">
        <v>3278</v>
      </c>
      <c r="J150" s="0" t="s">
        <v>3493</v>
      </c>
      <c r="K150" s="0" t="s">
        <v>3494</v>
      </c>
      <c r="L150" s="0" t="s">
        <v>3507</v>
      </c>
      <c r="M150" s="0" t="s">
        <v>1155</v>
      </c>
      <c r="N150" s="0" t="s">
        <v>98</v>
      </c>
      <c r="O150" s="0" t="s">
        <v>3277</v>
      </c>
      <c r="P150" s="0" t="s">
        <v>3277</v>
      </c>
      <c r="Q150" s="0" t="s">
        <v>3278</v>
      </c>
      <c r="R150" s="0" t="s">
        <v>3493</v>
      </c>
      <c r="S150" s="0" t="s">
        <v>3494</v>
      </c>
      <c r="T150" s="0" t="s">
        <v>3341</v>
      </c>
      <c r="U150" s="0" t="s">
        <v>3342</v>
      </c>
      <c r="V150" s="0" t="s">
        <v>3343</v>
      </c>
      <c r="W150" s="0" t="s">
        <v>3344</v>
      </c>
      <c r="X150" s="0" t="s">
        <v>3388</v>
      </c>
      <c r="Y150" s="0" t="s">
        <v>3342</v>
      </c>
      <c r="Z150" s="0" t="s">
        <v>3496</v>
      </c>
      <c r="AA150" s="0" t="s">
        <v>3497</v>
      </c>
      <c r="AB150" s="0" t="s">
        <v>3508</v>
      </c>
      <c r="AC150" s="0" t="s">
        <v>19</v>
      </c>
      <c r="AD150" s="0" t="s">
        <v>19</v>
      </c>
      <c r="AE150" s="0" t="s">
        <v>61</v>
      </c>
      <c r="AF150" s="0" t="s">
        <v>22</v>
      </c>
      <c r="AG150" s="0" t="s">
        <v>22</v>
      </c>
      <c r="AH150" s="0" t="s">
        <v>22</v>
      </c>
      <c r="AI150" s="0" t="s">
        <v>22</v>
      </c>
      <c r="AJ150" s="0" t="s">
        <v>454</v>
      </c>
      <c r="AK150" s="0" t="s">
        <v>454</v>
      </c>
    </row>
    <row customHeight="1" ht="11.25">
      <c r="A151" s="0" t="s">
        <v>22</v>
      </c>
      <c r="B151" s="0" t="s">
        <v>48</v>
      </c>
      <c r="C151" s="0" t="s">
        <v>50</v>
      </c>
      <c r="D151" s="0" t="s">
        <v>22</v>
      </c>
      <c r="E151" s="0" t="s">
        <v>3492</v>
      </c>
      <c r="F151" s="0" t="s">
        <v>1191</v>
      </c>
      <c r="G151" s="0" t="s">
        <v>3277</v>
      </c>
      <c r="H151" s="0" t="s">
        <v>3277</v>
      </c>
      <c r="I151" s="0" t="s">
        <v>3278</v>
      </c>
      <c r="J151" s="0" t="s">
        <v>3493</v>
      </c>
      <c r="K151" s="0" t="s">
        <v>3494</v>
      </c>
      <c r="L151" s="0" t="s">
        <v>3509</v>
      </c>
      <c r="M151" s="0" t="s">
        <v>3510</v>
      </c>
      <c r="N151" s="0" t="s">
        <v>98</v>
      </c>
      <c r="O151" s="0" t="s">
        <v>3277</v>
      </c>
      <c r="P151" s="0" t="s">
        <v>3277</v>
      </c>
      <c r="Q151" s="0" t="s">
        <v>3278</v>
      </c>
      <c r="R151" s="0" t="s">
        <v>3493</v>
      </c>
      <c r="S151" s="0" t="s">
        <v>3494</v>
      </c>
      <c r="T151" s="0" t="s">
        <v>3341</v>
      </c>
      <c r="U151" s="0" t="s">
        <v>3342</v>
      </c>
      <c r="V151" s="0" t="s">
        <v>3343</v>
      </c>
      <c r="W151" s="0" t="s">
        <v>3344</v>
      </c>
      <c r="X151" s="0" t="s">
        <v>3388</v>
      </c>
      <c r="Y151" s="0" t="s">
        <v>3342</v>
      </c>
      <c r="Z151" s="0" t="s">
        <v>3496</v>
      </c>
      <c r="AA151" s="0" t="s">
        <v>3497</v>
      </c>
      <c r="AB151" s="0" t="s">
        <v>3511</v>
      </c>
      <c r="AC151" s="0" t="s">
        <v>19</v>
      </c>
      <c r="AD151" s="0" t="s">
        <v>19</v>
      </c>
      <c r="AE151" s="0" t="s">
        <v>61</v>
      </c>
      <c r="AF151" s="0" t="s">
        <v>22</v>
      </c>
      <c r="AG151" s="0" t="s">
        <v>22</v>
      </c>
      <c r="AH151" s="0" t="s">
        <v>22</v>
      </c>
      <c r="AI151" s="0" t="s">
        <v>22</v>
      </c>
      <c r="AJ151" s="0" t="s">
        <v>454</v>
      </c>
      <c r="AK151" s="0" t="s">
        <v>454</v>
      </c>
    </row>
    <row customHeight="1" ht="11.25">
      <c r="A152" s="0" t="s">
        <v>22</v>
      </c>
      <c r="B152" s="0" t="s">
        <v>48</v>
      </c>
      <c r="C152" s="0" t="s">
        <v>50</v>
      </c>
      <c r="D152" s="0" t="s">
        <v>22</v>
      </c>
      <c r="E152" s="0" t="s">
        <v>3492</v>
      </c>
      <c r="F152" s="0" t="s">
        <v>1191</v>
      </c>
      <c r="G152" s="0" t="s">
        <v>3277</v>
      </c>
      <c r="H152" s="0" t="s">
        <v>3277</v>
      </c>
      <c r="I152" s="0" t="s">
        <v>3278</v>
      </c>
      <c r="J152" s="0" t="s">
        <v>3493</v>
      </c>
      <c r="K152" s="0" t="s">
        <v>3494</v>
      </c>
      <c r="L152" s="0" t="s">
        <v>3512</v>
      </c>
      <c r="M152" s="0" t="s">
        <v>1155</v>
      </c>
      <c r="N152" s="0" t="s">
        <v>98</v>
      </c>
      <c r="O152" s="0" t="s">
        <v>3277</v>
      </c>
      <c r="P152" s="0" t="s">
        <v>3277</v>
      </c>
      <c r="Q152" s="0" t="s">
        <v>3278</v>
      </c>
      <c r="R152" s="0" t="s">
        <v>3493</v>
      </c>
      <c r="S152" s="0" t="s">
        <v>3494</v>
      </c>
      <c r="T152" s="0" t="s">
        <v>3341</v>
      </c>
      <c r="U152" s="0" t="s">
        <v>3342</v>
      </c>
      <c r="V152" s="0" t="s">
        <v>3343</v>
      </c>
      <c r="W152" s="0" t="s">
        <v>3344</v>
      </c>
      <c r="X152" s="0" t="s">
        <v>3388</v>
      </c>
      <c r="Y152" s="0" t="s">
        <v>3342</v>
      </c>
      <c r="Z152" s="0" t="s">
        <v>3496</v>
      </c>
      <c r="AA152" s="0" t="s">
        <v>3497</v>
      </c>
      <c r="AB152" s="0" t="s">
        <v>3513</v>
      </c>
      <c r="AC152" s="0" t="s">
        <v>19</v>
      </c>
      <c r="AD152" s="0" t="s">
        <v>19</v>
      </c>
      <c r="AE152" s="0" t="s">
        <v>61</v>
      </c>
      <c r="AF152" s="0" t="s">
        <v>22</v>
      </c>
      <c r="AG152" s="0" t="s">
        <v>22</v>
      </c>
      <c r="AH152" s="0" t="s">
        <v>22</v>
      </c>
      <c r="AI152" s="0" t="s">
        <v>22</v>
      </c>
      <c r="AJ152" s="0" t="s">
        <v>454</v>
      </c>
      <c r="AK152" s="0" t="s">
        <v>454</v>
      </c>
    </row>
    <row customHeight="1" ht="11.25">
      <c r="A153" s="0" t="s">
        <v>22</v>
      </c>
      <c r="B153" s="0" t="s">
        <v>48</v>
      </c>
      <c r="C153" s="0" t="s">
        <v>50</v>
      </c>
      <c r="D153" s="0" t="s">
        <v>22</v>
      </c>
      <c r="E153" s="0" t="s">
        <v>3492</v>
      </c>
      <c r="F153" s="0" t="s">
        <v>1191</v>
      </c>
      <c r="G153" s="0" t="s">
        <v>107</v>
      </c>
      <c r="H153" s="0" t="s">
        <v>107</v>
      </c>
      <c r="I153" s="0" t="s">
        <v>108</v>
      </c>
      <c r="J153" s="0" t="s">
        <v>3493</v>
      </c>
      <c r="K153" s="0" t="s">
        <v>3514</v>
      </c>
      <c r="L153" s="0" t="s">
        <v>3512</v>
      </c>
      <c r="M153" s="0" t="s">
        <v>1155</v>
      </c>
      <c r="N153" s="0" t="s">
        <v>98</v>
      </c>
      <c r="O153" s="0" t="s">
        <v>107</v>
      </c>
      <c r="P153" s="0" t="s">
        <v>107</v>
      </c>
      <c r="Q153" s="0" t="s">
        <v>108</v>
      </c>
      <c r="R153" s="0" t="s">
        <v>3493</v>
      </c>
      <c r="S153" s="0" t="s">
        <v>3514</v>
      </c>
      <c r="T153" s="0" t="s">
        <v>3341</v>
      </c>
      <c r="U153" s="0" t="s">
        <v>3342</v>
      </c>
      <c r="V153" s="0" t="s">
        <v>3343</v>
      </c>
      <c r="W153" s="0" t="s">
        <v>3344</v>
      </c>
      <c r="X153" s="0" t="s">
        <v>3388</v>
      </c>
      <c r="Y153" s="0" t="s">
        <v>3342</v>
      </c>
      <c r="Z153" s="0" t="s">
        <v>3496</v>
      </c>
      <c r="AA153" s="0" t="s">
        <v>3497</v>
      </c>
      <c r="AB153" s="0" t="s">
        <v>3513</v>
      </c>
      <c r="AC153" s="0" t="s">
        <v>19</v>
      </c>
      <c r="AD153" s="0" t="s">
        <v>19</v>
      </c>
      <c r="AE153" s="0" t="s">
        <v>61</v>
      </c>
      <c r="AF153" s="0" t="s">
        <v>22</v>
      </c>
      <c r="AG153" s="0" t="s">
        <v>22</v>
      </c>
      <c r="AH153" s="0" t="s">
        <v>22</v>
      </c>
      <c r="AI153" s="0" t="s">
        <v>22</v>
      </c>
      <c r="AJ153" s="0" t="s">
        <v>454</v>
      </c>
      <c r="AK153" s="0" t="s">
        <v>454</v>
      </c>
    </row>
    <row customHeight="1" ht="11.25">
      <c r="A154" s="0" t="s">
        <v>22</v>
      </c>
      <c r="B154" s="0" t="s">
        <v>48</v>
      </c>
      <c r="C154" s="0" t="s">
        <v>50</v>
      </c>
      <c r="D154" s="0" t="s">
        <v>22</v>
      </c>
      <c r="E154" s="0" t="s">
        <v>3492</v>
      </c>
      <c r="F154" s="0" t="s">
        <v>1191</v>
      </c>
      <c r="G154" s="0" t="s">
        <v>107</v>
      </c>
      <c r="H154" s="0" t="s">
        <v>107</v>
      </c>
      <c r="I154" s="0" t="s">
        <v>108</v>
      </c>
      <c r="J154" s="0" t="s">
        <v>3493</v>
      </c>
      <c r="K154" s="0" t="s">
        <v>3514</v>
      </c>
      <c r="L154" s="0" t="s">
        <v>3509</v>
      </c>
      <c r="M154" s="0" t="s">
        <v>3510</v>
      </c>
      <c r="N154" s="0" t="s">
        <v>98</v>
      </c>
      <c r="O154" s="0" t="s">
        <v>107</v>
      </c>
      <c r="P154" s="0" t="s">
        <v>107</v>
      </c>
      <c r="Q154" s="0" t="s">
        <v>108</v>
      </c>
      <c r="R154" s="0" t="s">
        <v>3493</v>
      </c>
      <c r="S154" s="0" t="s">
        <v>3514</v>
      </c>
      <c r="T154" s="0" t="s">
        <v>3341</v>
      </c>
      <c r="U154" s="0" t="s">
        <v>3342</v>
      </c>
      <c r="V154" s="0" t="s">
        <v>3343</v>
      </c>
      <c r="W154" s="0" t="s">
        <v>3344</v>
      </c>
      <c r="X154" s="0" t="s">
        <v>3388</v>
      </c>
      <c r="Y154" s="0" t="s">
        <v>3342</v>
      </c>
      <c r="Z154" s="0" t="s">
        <v>3496</v>
      </c>
      <c r="AA154" s="0" t="s">
        <v>3497</v>
      </c>
      <c r="AB154" s="0" t="s">
        <v>3511</v>
      </c>
      <c r="AC154" s="0" t="s">
        <v>19</v>
      </c>
      <c r="AD154" s="0" t="s">
        <v>19</v>
      </c>
      <c r="AE154" s="0" t="s">
        <v>61</v>
      </c>
      <c r="AF154" s="0" t="s">
        <v>22</v>
      </c>
      <c r="AG154" s="0" t="s">
        <v>22</v>
      </c>
      <c r="AH154" s="0" t="s">
        <v>22</v>
      </c>
      <c r="AI154" s="0" t="s">
        <v>22</v>
      </c>
      <c r="AJ154" s="0" t="s">
        <v>454</v>
      </c>
      <c r="AK154" s="0" t="s">
        <v>454</v>
      </c>
    </row>
    <row customHeight="1" ht="11.25">
      <c r="A155" s="0" t="s">
        <v>22</v>
      </c>
      <c r="B155" s="0" t="s">
        <v>48</v>
      </c>
      <c r="C155" s="0" t="s">
        <v>50</v>
      </c>
      <c r="D155" s="0" t="s">
        <v>22</v>
      </c>
      <c r="E155" s="0" t="s">
        <v>3492</v>
      </c>
      <c r="F155" s="0" t="s">
        <v>1191</v>
      </c>
      <c r="G155" s="0" t="s">
        <v>107</v>
      </c>
      <c r="H155" s="0" t="s">
        <v>107</v>
      </c>
      <c r="I155" s="0" t="s">
        <v>108</v>
      </c>
      <c r="J155" s="0" t="s">
        <v>3493</v>
      </c>
      <c r="K155" s="0" t="s">
        <v>3514</v>
      </c>
      <c r="L155" s="0" t="s">
        <v>3495</v>
      </c>
      <c r="M155" s="0" t="s">
        <v>1155</v>
      </c>
      <c r="N155" s="0" t="s">
        <v>98</v>
      </c>
      <c r="O155" s="0" t="s">
        <v>107</v>
      </c>
      <c r="P155" s="0" t="s">
        <v>107</v>
      </c>
      <c r="Q155" s="0" t="s">
        <v>108</v>
      </c>
      <c r="R155" s="0" t="s">
        <v>3493</v>
      </c>
      <c r="S155" s="0" t="s">
        <v>3514</v>
      </c>
      <c r="T155" s="0" t="s">
        <v>3341</v>
      </c>
      <c r="U155" s="0" t="s">
        <v>3342</v>
      </c>
      <c r="V155" s="0" t="s">
        <v>3343</v>
      </c>
      <c r="W155" s="0" t="s">
        <v>3344</v>
      </c>
      <c r="X155" s="0" t="s">
        <v>3388</v>
      </c>
      <c r="Y155" s="0" t="s">
        <v>3342</v>
      </c>
      <c r="Z155" s="0" t="s">
        <v>3496</v>
      </c>
      <c r="AA155" s="0" t="s">
        <v>3497</v>
      </c>
      <c r="AB155" s="0" t="s">
        <v>3498</v>
      </c>
      <c r="AC155" s="0" t="s">
        <v>19</v>
      </c>
      <c r="AD155" s="0" t="s">
        <v>19</v>
      </c>
      <c r="AE155" s="0" t="s">
        <v>61</v>
      </c>
      <c r="AF155" s="0" t="s">
        <v>22</v>
      </c>
      <c r="AG155" s="0" t="s">
        <v>22</v>
      </c>
      <c r="AH155" s="0" t="s">
        <v>22</v>
      </c>
      <c r="AI155" s="0" t="s">
        <v>22</v>
      </c>
      <c r="AJ155" s="0" t="s">
        <v>454</v>
      </c>
      <c r="AK155" s="0" t="s">
        <v>454</v>
      </c>
    </row>
    <row customHeight="1" ht="11.25">
      <c r="A156" s="0" t="s">
        <v>22</v>
      </c>
      <c r="B156" s="0" t="s">
        <v>48</v>
      </c>
      <c r="C156" s="0" t="s">
        <v>50</v>
      </c>
      <c r="D156" s="0" t="s">
        <v>22</v>
      </c>
      <c r="E156" s="0" t="s">
        <v>3492</v>
      </c>
      <c r="F156" s="0" t="s">
        <v>1191</v>
      </c>
      <c r="G156" s="0" t="s">
        <v>107</v>
      </c>
      <c r="H156" s="0" t="s">
        <v>107</v>
      </c>
      <c r="I156" s="0" t="s">
        <v>108</v>
      </c>
      <c r="J156" s="0" t="s">
        <v>3493</v>
      </c>
      <c r="K156" s="0" t="s">
        <v>3514</v>
      </c>
      <c r="L156" s="0" t="s">
        <v>3499</v>
      </c>
      <c r="M156" s="0" t="s">
        <v>3500</v>
      </c>
      <c r="N156" s="0" t="s">
        <v>98</v>
      </c>
      <c r="O156" s="0" t="s">
        <v>107</v>
      </c>
      <c r="P156" s="0" t="s">
        <v>107</v>
      </c>
      <c r="Q156" s="0" t="s">
        <v>108</v>
      </c>
      <c r="R156" s="0" t="s">
        <v>3493</v>
      </c>
      <c r="S156" s="0" t="s">
        <v>3514</v>
      </c>
      <c r="T156" s="0" t="s">
        <v>3341</v>
      </c>
      <c r="U156" s="0" t="s">
        <v>3342</v>
      </c>
      <c r="V156" s="0" t="s">
        <v>3343</v>
      </c>
      <c r="W156" s="0" t="s">
        <v>3344</v>
      </c>
      <c r="X156" s="0" t="s">
        <v>3388</v>
      </c>
      <c r="Y156" s="0" t="s">
        <v>3342</v>
      </c>
      <c r="Z156" s="0" t="s">
        <v>3496</v>
      </c>
      <c r="AA156" s="0" t="s">
        <v>3497</v>
      </c>
      <c r="AB156" s="0" t="s">
        <v>3501</v>
      </c>
      <c r="AC156" s="0" t="s">
        <v>19</v>
      </c>
      <c r="AD156" s="0" t="s">
        <v>19</v>
      </c>
      <c r="AE156" s="0" t="s">
        <v>61</v>
      </c>
      <c r="AF156" s="0" t="s">
        <v>22</v>
      </c>
      <c r="AG156" s="0" t="s">
        <v>22</v>
      </c>
      <c r="AH156" s="0" t="s">
        <v>22</v>
      </c>
      <c r="AI156" s="0" t="s">
        <v>22</v>
      </c>
      <c r="AJ156" s="0" t="s">
        <v>454</v>
      </c>
      <c r="AK156" s="0" t="s">
        <v>454</v>
      </c>
    </row>
    <row customHeight="1" ht="11.25">
      <c r="A157" s="0" t="s">
        <v>22</v>
      </c>
      <c r="B157" s="0" t="s">
        <v>48</v>
      </c>
      <c r="C157" s="0" t="s">
        <v>50</v>
      </c>
      <c r="D157" s="0" t="s">
        <v>22</v>
      </c>
      <c r="E157" s="0" t="s">
        <v>3492</v>
      </c>
      <c r="F157" s="0" t="s">
        <v>1191</v>
      </c>
      <c r="G157" s="0" t="s">
        <v>107</v>
      </c>
      <c r="H157" s="0" t="s">
        <v>107</v>
      </c>
      <c r="I157" s="0" t="s">
        <v>108</v>
      </c>
      <c r="J157" s="0" t="s">
        <v>3493</v>
      </c>
      <c r="K157" s="0" t="s">
        <v>3514</v>
      </c>
      <c r="L157" s="0" t="s">
        <v>3502</v>
      </c>
      <c r="M157" s="0" t="s">
        <v>3503</v>
      </c>
      <c r="N157" s="0" t="s">
        <v>98</v>
      </c>
      <c r="O157" s="0" t="s">
        <v>107</v>
      </c>
      <c r="P157" s="0" t="s">
        <v>107</v>
      </c>
      <c r="Q157" s="0" t="s">
        <v>108</v>
      </c>
      <c r="R157" s="0" t="s">
        <v>3493</v>
      </c>
      <c r="S157" s="0" t="s">
        <v>3514</v>
      </c>
      <c r="T157" s="0" t="s">
        <v>3341</v>
      </c>
      <c r="U157" s="0" t="s">
        <v>3342</v>
      </c>
      <c r="V157" s="0" t="s">
        <v>3343</v>
      </c>
      <c r="W157" s="0" t="s">
        <v>3344</v>
      </c>
      <c r="X157" s="0" t="s">
        <v>3388</v>
      </c>
      <c r="Y157" s="0" t="s">
        <v>3342</v>
      </c>
      <c r="Z157" s="0" t="s">
        <v>3496</v>
      </c>
      <c r="AA157" s="0" t="s">
        <v>3497</v>
      </c>
      <c r="AB157" s="0" t="s">
        <v>3504</v>
      </c>
      <c r="AC157" s="0" t="s">
        <v>19</v>
      </c>
      <c r="AD157" s="0" t="s">
        <v>19</v>
      </c>
      <c r="AE157" s="0" t="s">
        <v>61</v>
      </c>
      <c r="AF157" s="0" t="s">
        <v>22</v>
      </c>
      <c r="AG157" s="0" t="s">
        <v>22</v>
      </c>
      <c r="AH157" s="0" t="s">
        <v>22</v>
      </c>
      <c r="AI157" s="0" t="s">
        <v>22</v>
      </c>
      <c r="AJ157" s="0" t="s">
        <v>454</v>
      </c>
      <c r="AK157" s="0" t="s">
        <v>454</v>
      </c>
    </row>
    <row customHeight="1" ht="11.25">
      <c r="A158" s="0" t="s">
        <v>22</v>
      </c>
      <c r="B158" s="0" t="s">
        <v>48</v>
      </c>
      <c r="C158" s="0" t="s">
        <v>50</v>
      </c>
      <c r="D158" s="0" t="s">
        <v>22</v>
      </c>
      <c r="E158" s="0" t="s">
        <v>3492</v>
      </c>
      <c r="F158" s="0" t="s">
        <v>1191</v>
      </c>
      <c r="G158" s="0" t="s">
        <v>107</v>
      </c>
      <c r="H158" s="0" t="s">
        <v>107</v>
      </c>
      <c r="I158" s="0" t="s">
        <v>108</v>
      </c>
      <c r="J158" s="0" t="s">
        <v>3493</v>
      </c>
      <c r="K158" s="0" t="s">
        <v>3514</v>
      </c>
      <c r="L158" s="0" t="s">
        <v>3505</v>
      </c>
      <c r="M158" s="0" t="s">
        <v>1155</v>
      </c>
      <c r="N158" s="0" t="s">
        <v>98</v>
      </c>
      <c r="O158" s="0" t="s">
        <v>107</v>
      </c>
      <c r="P158" s="0" t="s">
        <v>107</v>
      </c>
      <c r="Q158" s="0" t="s">
        <v>108</v>
      </c>
      <c r="R158" s="0" t="s">
        <v>3493</v>
      </c>
      <c r="S158" s="0" t="s">
        <v>3514</v>
      </c>
      <c r="T158" s="0" t="s">
        <v>3341</v>
      </c>
      <c r="U158" s="0" t="s">
        <v>3342</v>
      </c>
      <c r="V158" s="0" t="s">
        <v>3343</v>
      </c>
      <c r="W158" s="0" t="s">
        <v>3344</v>
      </c>
      <c r="X158" s="0" t="s">
        <v>3388</v>
      </c>
      <c r="Y158" s="0" t="s">
        <v>3342</v>
      </c>
      <c r="Z158" s="0" t="s">
        <v>3496</v>
      </c>
      <c r="AA158" s="0" t="s">
        <v>3497</v>
      </c>
      <c r="AB158" s="0" t="s">
        <v>3506</v>
      </c>
      <c r="AC158" s="0" t="s">
        <v>19</v>
      </c>
      <c r="AD158" s="0" t="s">
        <v>19</v>
      </c>
      <c r="AE158" s="0" t="s">
        <v>61</v>
      </c>
      <c r="AF158" s="0" t="s">
        <v>22</v>
      </c>
      <c r="AG158" s="0" t="s">
        <v>22</v>
      </c>
      <c r="AH158" s="0" t="s">
        <v>22</v>
      </c>
      <c r="AI158" s="0" t="s">
        <v>22</v>
      </c>
      <c r="AJ158" s="0" t="s">
        <v>454</v>
      </c>
      <c r="AK158" s="0" t="s">
        <v>454</v>
      </c>
    </row>
    <row customHeight="1" ht="11.25">
      <c r="A159" s="0" t="s">
        <v>22</v>
      </c>
      <c r="B159" s="0" t="s">
        <v>48</v>
      </c>
      <c r="C159" s="0" t="s">
        <v>50</v>
      </c>
      <c r="D159" s="0" t="s">
        <v>22</v>
      </c>
      <c r="E159" s="0" t="s">
        <v>3492</v>
      </c>
      <c r="F159" s="0" t="s">
        <v>1191</v>
      </c>
      <c r="G159" s="0" t="s">
        <v>107</v>
      </c>
      <c r="H159" s="0" t="s">
        <v>107</v>
      </c>
      <c r="I159" s="0" t="s">
        <v>108</v>
      </c>
      <c r="J159" s="0" t="s">
        <v>3493</v>
      </c>
      <c r="K159" s="0" t="s">
        <v>3514</v>
      </c>
      <c r="L159" s="0" t="s">
        <v>3507</v>
      </c>
      <c r="M159" s="0" t="s">
        <v>1155</v>
      </c>
      <c r="N159" s="0" t="s">
        <v>98</v>
      </c>
      <c r="O159" s="0" t="s">
        <v>107</v>
      </c>
      <c r="P159" s="0" t="s">
        <v>107</v>
      </c>
      <c r="Q159" s="0" t="s">
        <v>108</v>
      </c>
      <c r="R159" s="0" t="s">
        <v>3493</v>
      </c>
      <c r="S159" s="0" t="s">
        <v>3514</v>
      </c>
      <c r="T159" s="0" t="s">
        <v>3341</v>
      </c>
      <c r="U159" s="0" t="s">
        <v>3342</v>
      </c>
      <c r="V159" s="0" t="s">
        <v>3343</v>
      </c>
      <c r="W159" s="0" t="s">
        <v>3344</v>
      </c>
      <c r="X159" s="0" t="s">
        <v>3388</v>
      </c>
      <c r="Y159" s="0" t="s">
        <v>3342</v>
      </c>
      <c r="Z159" s="0" t="s">
        <v>3496</v>
      </c>
      <c r="AA159" s="0" t="s">
        <v>3497</v>
      </c>
      <c r="AB159" s="0" t="s">
        <v>3508</v>
      </c>
      <c r="AC159" s="0" t="s">
        <v>19</v>
      </c>
      <c r="AD159" s="0" t="s">
        <v>19</v>
      </c>
      <c r="AE159" s="0" t="s">
        <v>61</v>
      </c>
      <c r="AF159" s="0" t="s">
        <v>22</v>
      </c>
      <c r="AG159" s="0" t="s">
        <v>22</v>
      </c>
      <c r="AH159" s="0" t="s">
        <v>22</v>
      </c>
      <c r="AI159" s="0" t="s">
        <v>22</v>
      </c>
      <c r="AJ159" s="0" t="s">
        <v>454</v>
      </c>
      <c r="AK159" s="0" t="s">
        <v>454</v>
      </c>
    </row>
    <row customHeight="1" ht="11.25">
      <c r="A160" s="0" t="s">
        <v>22</v>
      </c>
      <c r="B160" s="0" t="s">
        <v>48</v>
      </c>
      <c r="C160" s="0" t="s">
        <v>50</v>
      </c>
      <c r="D160" s="0" t="s">
        <v>22</v>
      </c>
      <c r="E160" s="0" t="s">
        <v>3515</v>
      </c>
      <c r="F160" s="0" t="s">
        <v>1191</v>
      </c>
      <c r="G160" s="0" t="s">
        <v>137</v>
      </c>
      <c r="H160" s="0" t="s">
        <v>137</v>
      </c>
      <c r="I160" s="0" t="s">
        <v>138</v>
      </c>
      <c r="J160" s="0" t="s">
        <v>1271</v>
      </c>
      <c r="K160" s="0" t="s">
        <v>3351</v>
      </c>
      <c r="L160" s="0" t="s">
        <v>3516</v>
      </c>
      <c r="M160" s="0" t="s">
        <v>867</v>
      </c>
      <c r="N160" s="0" t="s">
        <v>98</v>
      </c>
      <c r="O160" s="0" t="s">
        <v>137</v>
      </c>
      <c r="P160" s="0" t="s">
        <v>137</v>
      </c>
      <c r="Q160" s="0" t="s">
        <v>138</v>
      </c>
      <c r="R160" s="0" t="s">
        <v>1271</v>
      </c>
      <c r="S160" s="0" t="s">
        <v>3351</v>
      </c>
      <c r="T160" s="0" t="s">
        <v>3341</v>
      </c>
      <c r="U160" s="0" t="s">
        <v>3386</v>
      </c>
      <c r="V160" s="0" t="s">
        <v>3517</v>
      </c>
      <c r="W160" s="0" t="s">
        <v>3344</v>
      </c>
      <c r="X160" s="0" t="s">
        <v>3388</v>
      </c>
      <c r="Y160" s="0" t="s">
        <v>3342</v>
      </c>
      <c r="Z160" s="0" t="s">
        <v>3518</v>
      </c>
      <c r="AA160" s="0" t="s">
        <v>3519</v>
      </c>
      <c r="AB160" s="0" t="s">
        <v>3517</v>
      </c>
      <c r="AC160" s="0" t="s">
        <v>19</v>
      </c>
      <c r="AD160" s="0" t="s">
        <v>19</v>
      </c>
      <c r="AE160" s="0" t="s">
        <v>61</v>
      </c>
      <c r="AF160" s="0" t="s">
        <v>22</v>
      </c>
      <c r="AG160" s="0" t="s">
        <v>22</v>
      </c>
      <c r="AH160" s="0" t="s">
        <v>22</v>
      </c>
      <c r="AI160" s="0" t="s">
        <v>22</v>
      </c>
      <c r="AJ160" s="0" t="s">
        <v>98</v>
      </c>
      <c r="AK160" s="0" t="s">
        <v>98</v>
      </c>
    </row>
    <row customHeight="1" ht="11.25">
      <c r="A161" s="0" t="s">
        <v>22</v>
      </c>
      <c r="B161" s="0" t="s">
        <v>48</v>
      </c>
      <c r="C161" s="0" t="s">
        <v>50</v>
      </c>
      <c r="D161" s="0" t="s">
        <v>22</v>
      </c>
      <c r="E161" s="0" t="s">
        <v>3520</v>
      </c>
      <c r="F161" s="0" t="s">
        <v>1191</v>
      </c>
      <c r="G161" s="0" t="s">
        <v>137</v>
      </c>
      <c r="H161" s="0" t="s">
        <v>137</v>
      </c>
      <c r="I161" s="0" t="s">
        <v>138</v>
      </c>
      <c r="J161" s="0" t="s">
        <v>1271</v>
      </c>
      <c r="K161" s="0" t="s">
        <v>3351</v>
      </c>
      <c r="L161" s="0" t="s">
        <v>3521</v>
      </c>
      <c r="M161" s="0" t="s">
        <v>867</v>
      </c>
      <c r="N161" s="0" t="s">
        <v>98</v>
      </c>
      <c r="O161" s="0" t="s">
        <v>137</v>
      </c>
      <c r="P161" s="0" t="s">
        <v>137</v>
      </c>
      <c r="Q161" s="0" t="s">
        <v>138</v>
      </c>
      <c r="R161" s="0" t="s">
        <v>1271</v>
      </c>
      <c r="S161" s="0" t="s">
        <v>3351</v>
      </c>
      <c r="T161" s="0" t="s">
        <v>3341</v>
      </c>
      <c r="U161" s="0" t="s">
        <v>3386</v>
      </c>
      <c r="V161" s="0" t="s">
        <v>3517</v>
      </c>
      <c r="W161" s="0" t="s">
        <v>3344</v>
      </c>
      <c r="X161" s="0" t="s">
        <v>3388</v>
      </c>
      <c r="Y161" s="0" t="s">
        <v>3342</v>
      </c>
      <c r="Z161" s="0" t="s">
        <v>3518</v>
      </c>
      <c r="AA161" s="0" t="s">
        <v>3519</v>
      </c>
      <c r="AB161" s="0" t="s">
        <v>3517</v>
      </c>
      <c r="AC161" s="0" t="s">
        <v>19</v>
      </c>
      <c r="AD161" s="0" t="s">
        <v>19</v>
      </c>
      <c r="AE161" s="0" t="s">
        <v>61</v>
      </c>
      <c r="AF161" s="0" t="s">
        <v>22</v>
      </c>
      <c r="AG161" s="0" t="s">
        <v>22</v>
      </c>
      <c r="AH161" s="0" t="s">
        <v>22</v>
      </c>
      <c r="AI161" s="0" t="s">
        <v>22</v>
      </c>
      <c r="AJ161" s="0" t="s">
        <v>98</v>
      </c>
      <c r="AK161" s="0" t="s">
        <v>98</v>
      </c>
    </row>
    <row customHeight="1" ht="11.25">
      <c r="A162" s="0" t="s">
        <v>22</v>
      </c>
      <c r="B162" s="0" t="s">
        <v>48</v>
      </c>
      <c r="C162" s="0" t="s">
        <v>50</v>
      </c>
      <c r="D162" s="0" t="s">
        <v>22</v>
      </c>
      <c r="E162" s="0" t="s">
        <v>3522</v>
      </c>
      <c r="F162" s="0" t="s">
        <v>1191</v>
      </c>
      <c r="G162" s="0" t="s">
        <v>137</v>
      </c>
      <c r="H162" s="0" t="s">
        <v>137</v>
      </c>
      <c r="I162" s="0" t="s">
        <v>138</v>
      </c>
      <c r="J162" s="0" t="s">
        <v>1271</v>
      </c>
      <c r="K162" s="0" t="s">
        <v>3351</v>
      </c>
      <c r="L162" s="0" t="s">
        <v>3523</v>
      </c>
      <c r="M162" s="0" t="s">
        <v>867</v>
      </c>
      <c r="N162" s="0" t="s">
        <v>98</v>
      </c>
      <c r="O162" s="0" t="s">
        <v>137</v>
      </c>
      <c r="P162" s="0" t="s">
        <v>137</v>
      </c>
      <c r="Q162" s="0" t="s">
        <v>138</v>
      </c>
      <c r="R162" s="0" t="s">
        <v>1271</v>
      </c>
      <c r="S162" s="0" t="s">
        <v>3351</v>
      </c>
      <c r="T162" s="0" t="s">
        <v>3341</v>
      </c>
      <c r="U162" s="0" t="s">
        <v>3386</v>
      </c>
      <c r="V162" s="0" t="s">
        <v>3517</v>
      </c>
      <c r="W162" s="0" t="s">
        <v>3344</v>
      </c>
      <c r="X162" s="0" t="s">
        <v>3388</v>
      </c>
      <c r="Y162" s="0" t="s">
        <v>3342</v>
      </c>
      <c r="Z162" s="0" t="s">
        <v>3518</v>
      </c>
      <c r="AA162" s="0" t="s">
        <v>3519</v>
      </c>
      <c r="AB162" s="0" t="s">
        <v>3517</v>
      </c>
      <c r="AC162" s="0" t="s">
        <v>19</v>
      </c>
      <c r="AD162" s="0" t="s">
        <v>19</v>
      </c>
      <c r="AE162" s="0" t="s">
        <v>61</v>
      </c>
      <c r="AF162" s="0" t="s">
        <v>22</v>
      </c>
      <c r="AG162" s="0" t="s">
        <v>22</v>
      </c>
      <c r="AH162" s="0" t="s">
        <v>22</v>
      </c>
      <c r="AI162" s="0" t="s">
        <v>22</v>
      </c>
      <c r="AJ162" s="0" t="s">
        <v>98</v>
      </c>
      <c r="AK162" s="0" t="s">
        <v>98</v>
      </c>
    </row>
    <row customHeight="1" ht="11.25">
      <c r="A163" s="0" t="s">
        <v>22</v>
      </c>
      <c r="B163" s="0" t="s">
        <v>48</v>
      </c>
      <c r="C163" s="0" t="s">
        <v>50</v>
      </c>
      <c r="D163" s="0" t="s">
        <v>22</v>
      </c>
      <c r="E163" s="0" t="s">
        <v>3524</v>
      </c>
      <c r="F163" s="0" t="s">
        <v>1191</v>
      </c>
      <c r="G163" s="0" t="s">
        <v>137</v>
      </c>
      <c r="H163" s="0" t="s">
        <v>137</v>
      </c>
      <c r="I163" s="0" t="s">
        <v>138</v>
      </c>
      <c r="J163" s="0" t="s">
        <v>1271</v>
      </c>
      <c r="K163" s="0" t="s">
        <v>3351</v>
      </c>
      <c r="L163" s="0" t="s">
        <v>3521</v>
      </c>
      <c r="M163" s="0" t="s">
        <v>867</v>
      </c>
      <c r="N163" s="0" t="s">
        <v>98</v>
      </c>
      <c r="O163" s="0" t="s">
        <v>137</v>
      </c>
      <c r="P163" s="0" t="s">
        <v>137</v>
      </c>
      <c r="Q163" s="0" t="s">
        <v>138</v>
      </c>
      <c r="R163" s="0" t="s">
        <v>1271</v>
      </c>
      <c r="S163" s="0" t="s">
        <v>3351</v>
      </c>
      <c r="T163" s="0" t="s">
        <v>3341</v>
      </c>
      <c r="U163" s="0" t="s">
        <v>3386</v>
      </c>
      <c r="V163" s="0" t="s">
        <v>3517</v>
      </c>
      <c r="W163" s="0" t="s">
        <v>3344</v>
      </c>
      <c r="X163" s="0" t="s">
        <v>3388</v>
      </c>
      <c r="Y163" s="0" t="s">
        <v>3342</v>
      </c>
      <c r="Z163" s="0" t="s">
        <v>3518</v>
      </c>
      <c r="AA163" s="0" t="s">
        <v>3519</v>
      </c>
      <c r="AB163" s="0" t="s">
        <v>3517</v>
      </c>
      <c r="AC163" s="0" t="s">
        <v>19</v>
      </c>
      <c r="AD163" s="0" t="s">
        <v>19</v>
      </c>
      <c r="AE163" s="0" t="s">
        <v>61</v>
      </c>
      <c r="AF163" s="0" t="s">
        <v>22</v>
      </c>
      <c r="AG163" s="0" t="s">
        <v>22</v>
      </c>
      <c r="AH163" s="0" t="s">
        <v>22</v>
      </c>
      <c r="AI163" s="0" t="s">
        <v>22</v>
      </c>
      <c r="AJ163" s="0" t="s">
        <v>98</v>
      </c>
      <c r="AK163" s="0" t="s">
        <v>98</v>
      </c>
    </row>
    <row customHeight="1" ht="11.25">
      <c r="A164" s="0" t="s">
        <v>22</v>
      </c>
      <c r="B164" s="0" t="s">
        <v>48</v>
      </c>
      <c r="C164" s="0" t="s">
        <v>50</v>
      </c>
      <c r="D164" s="0" t="s">
        <v>22</v>
      </c>
      <c r="E164" s="0" t="s">
        <v>3525</v>
      </c>
      <c r="F164" s="0" t="s">
        <v>1191</v>
      </c>
      <c r="G164" s="0" t="s">
        <v>137</v>
      </c>
      <c r="H164" s="0" t="s">
        <v>137</v>
      </c>
      <c r="I164" s="0" t="s">
        <v>138</v>
      </c>
      <c r="J164" s="0" t="s">
        <v>1271</v>
      </c>
      <c r="K164" s="0" t="s">
        <v>3351</v>
      </c>
      <c r="L164" s="0" t="s">
        <v>3523</v>
      </c>
      <c r="M164" s="0" t="s">
        <v>867</v>
      </c>
      <c r="N164" s="0" t="s">
        <v>98</v>
      </c>
      <c r="O164" s="0" t="s">
        <v>137</v>
      </c>
      <c r="P164" s="0" t="s">
        <v>137</v>
      </c>
      <c r="Q164" s="0" t="s">
        <v>138</v>
      </c>
      <c r="R164" s="0" t="s">
        <v>1271</v>
      </c>
      <c r="S164" s="0" t="s">
        <v>3351</v>
      </c>
      <c r="T164" s="0" t="s">
        <v>3341</v>
      </c>
      <c r="U164" s="0" t="s">
        <v>3386</v>
      </c>
      <c r="V164" s="0" t="s">
        <v>3517</v>
      </c>
      <c r="W164" s="0" t="s">
        <v>3344</v>
      </c>
      <c r="X164" s="0" t="s">
        <v>3388</v>
      </c>
      <c r="Y164" s="0" t="s">
        <v>3342</v>
      </c>
      <c r="Z164" s="0" t="s">
        <v>3518</v>
      </c>
      <c r="AA164" s="0" t="s">
        <v>3519</v>
      </c>
      <c r="AB164" s="0" t="s">
        <v>3517</v>
      </c>
      <c r="AC164" s="0" t="s">
        <v>19</v>
      </c>
      <c r="AD164" s="0" t="s">
        <v>19</v>
      </c>
      <c r="AE164" s="0" t="s">
        <v>61</v>
      </c>
      <c r="AF164" s="0" t="s">
        <v>22</v>
      </c>
      <c r="AG164" s="0" t="s">
        <v>22</v>
      </c>
      <c r="AH164" s="0" t="s">
        <v>22</v>
      </c>
      <c r="AI164" s="0" t="s">
        <v>22</v>
      </c>
      <c r="AJ164" s="0" t="s">
        <v>98</v>
      </c>
      <c r="AK164" s="0" t="s">
        <v>98</v>
      </c>
    </row>
    <row customHeight="1" ht="11.25">
      <c r="A165" s="0" t="s">
        <v>22</v>
      </c>
      <c r="B165" s="0" t="s">
        <v>48</v>
      </c>
      <c r="C165" s="0" t="s">
        <v>50</v>
      </c>
      <c r="D165" s="0" t="s">
        <v>22</v>
      </c>
      <c r="E165" s="0" t="s">
        <v>3526</v>
      </c>
      <c r="F165" s="0" t="s">
        <v>1191</v>
      </c>
      <c r="G165" s="0" t="s">
        <v>137</v>
      </c>
      <c r="H165" s="0" t="s">
        <v>137</v>
      </c>
      <c r="I165" s="0" t="s">
        <v>138</v>
      </c>
      <c r="J165" s="0" t="s">
        <v>1271</v>
      </c>
      <c r="K165" s="0" t="s">
        <v>3351</v>
      </c>
      <c r="L165" s="0" t="s">
        <v>3527</v>
      </c>
      <c r="M165" s="0" t="s">
        <v>867</v>
      </c>
      <c r="N165" s="0" t="s">
        <v>98</v>
      </c>
      <c r="O165" s="0" t="s">
        <v>137</v>
      </c>
      <c r="P165" s="0" t="s">
        <v>137</v>
      </c>
      <c r="Q165" s="0" t="s">
        <v>138</v>
      </c>
      <c r="R165" s="0" t="s">
        <v>1271</v>
      </c>
      <c r="S165" s="0" t="s">
        <v>3351</v>
      </c>
      <c r="T165" s="0" t="s">
        <v>3341</v>
      </c>
      <c r="U165" s="0" t="s">
        <v>3386</v>
      </c>
      <c r="V165" s="0" t="s">
        <v>3517</v>
      </c>
      <c r="W165" s="0" t="s">
        <v>3344</v>
      </c>
      <c r="X165" s="0" t="s">
        <v>3388</v>
      </c>
      <c r="Y165" s="0" t="s">
        <v>3342</v>
      </c>
      <c r="Z165" s="0" t="s">
        <v>3518</v>
      </c>
      <c r="AA165" s="0" t="s">
        <v>3519</v>
      </c>
      <c r="AB165" s="0" t="s">
        <v>3517</v>
      </c>
      <c r="AC165" s="0" t="s">
        <v>19</v>
      </c>
      <c r="AD165" s="0" t="s">
        <v>19</v>
      </c>
      <c r="AE165" s="0" t="s">
        <v>61</v>
      </c>
      <c r="AF165" s="0" t="s">
        <v>22</v>
      </c>
      <c r="AG165" s="0" t="s">
        <v>22</v>
      </c>
      <c r="AH165" s="0" t="s">
        <v>22</v>
      </c>
      <c r="AI165" s="0" t="s">
        <v>22</v>
      </c>
      <c r="AJ165" s="0" t="s">
        <v>98</v>
      </c>
      <c r="AK165" s="0" t="s">
        <v>98</v>
      </c>
    </row>
    <row customHeight="1" ht="11.25">
      <c r="A166" s="0" t="s">
        <v>22</v>
      </c>
      <c r="B166" s="0" t="s">
        <v>48</v>
      </c>
      <c r="C166" s="0" t="s">
        <v>50</v>
      </c>
      <c r="D166" s="0" t="s">
        <v>22</v>
      </c>
      <c r="E166" s="0" t="s">
        <v>3528</v>
      </c>
      <c r="F166" s="0" t="s">
        <v>1191</v>
      </c>
      <c r="G166" s="0" t="s">
        <v>137</v>
      </c>
      <c r="H166" s="0" t="s">
        <v>137</v>
      </c>
      <c r="I166" s="0" t="s">
        <v>138</v>
      </c>
      <c r="J166" s="0" t="s">
        <v>1271</v>
      </c>
      <c r="K166" s="0" t="s">
        <v>3351</v>
      </c>
      <c r="L166" s="0" t="s">
        <v>3527</v>
      </c>
      <c r="M166" s="0" t="s">
        <v>867</v>
      </c>
      <c r="N166" s="0" t="s">
        <v>98</v>
      </c>
      <c r="O166" s="0" t="s">
        <v>137</v>
      </c>
      <c r="P166" s="0" t="s">
        <v>137</v>
      </c>
      <c r="Q166" s="0" t="s">
        <v>138</v>
      </c>
      <c r="R166" s="0" t="s">
        <v>1271</v>
      </c>
      <c r="S166" s="0" t="s">
        <v>3351</v>
      </c>
      <c r="T166" s="0" t="s">
        <v>3341</v>
      </c>
      <c r="U166" s="0" t="s">
        <v>3386</v>
      </c>
      <c r="V166" s="0" t="s">
        <v>3517</v>
      </c>
      <c r="W166" s="0" t="s">
        <v>3344</v>
      </c>
      <c r="X166" s="0" t="s">
        <v>3388</v>
      </c>
      <c r="Y166" s="0" t="s">
        <v>3342</v>
      </c>
      <c r="Z166" s="0" t="s">
        <v>3518</v>
      </c>
      <c r="AA166" s="0" t="s">
        <v>3519</v>
      </c>
      <c r="AB166" s="0" t="s">
        <v>3517</v>
      </c>
      <c r="AC166" s="0" t="s">
        <v>19</v>
      </c>
      <c r="AD166" s="0" t="s">
        <v>19</v>
      </c>
      <c r="AE166" s="0" t="s">
        <v>61</v>
      </c>
      <c r="AF166" s="0" t="s">
        <v>22</v>
      </c>
      <c r="AG166" s="0" t="s">
        <v>22</v>
      </c>
      <c r="AH166" s="0" t="s">
        <v>22</v>
      </c>
      <c r="AI166" s="0" t="s">
        <v>22</v>
      </c>
      <c r="AJ166" s="0" t="s">
        <v>98</v>
      </c>
      <c r="AK166" s="0" t="s">
        <v>98</v>
      </c>
    </row>
    <row customHeight="1" ht="11.25">
      <c r="A167" s="0" t="s">
        <v>22</v>
      </c>
      <c r="B167" s="0" t="s">
        <v>48</v>
      </c>
      <c r="C167" s="0" t="s">
        <v>50</v>
      </c>
      <c r="D167" s="0" t="s">
        <v>22</v>
      </c>
      <c r="E167" s="0" t="s">
        <v>3529</v>
      </c>
      <c r="F167" s="0" t="s">
        <v>1191</v>
      </c>
      <c r="G167" s="0" t="s">
        <v>137</v>
      </c>
      <c r="H167" s="0" t="s">
        <v>137</v>
      </c>
      <c r="I167" s="0" t="s">
        <v>138</v>
      </c>
      <c r="J167" s="0" t="s">
        <v>1271</v>
      </c>
      <c r="K167" s="0" t="s">
        <v>3351</v>
      </c>
      <c r="L167" s="0" t="s">
        <v>3527</v>
      </c>
      <c r="M167" s="0" t="s">
        <v>867</v>
      </c>
      <c r="N167" s="0" t="s">
        <v>98</v>
      </c>
      <c r="O167" s="0" t="s">
        <v>137</v>
      </c>
      <c r="P167" s="0" t="s">
        <v>137</v>
      </c>
      <c r="Q167" s="0" t="s">
        <v>138</v>
      </c>
      <c r="R167" s="0" t="s">
        <v>1271</v>
      </c>
      <c r="S167" s="0" t="s">
        <v>3351</v>
      </c>
      <c r="T167" s="0" t="s">
        <v>3341</v>
      </c>
      <c r="U167" s="0" t="s">
        <v>3386</v>
      </c>
      <c r="V167" s="0" t="s">
        <v>3517</v>
      </c>
      <c r="W167" s="0" t="s">
        <v>3344</v>
      </c>
      <c r="X167" s="0" t="s">
        <v>3388</v>
      </c>
      <c r="Y167" s="0" t="s">
        <v>3342</v>
      </c>
      <c r="Z167" s="0" t="s">
        <v>3518</v>
      </c>
      <c r="AA167" s="0" t="s">
        <v>3519</v>
      </c>
      <c r="AB167" s="0" t="s">
        <v>3517</v>
      </c>
      <c r="AC167" s="0" t="s">
        <v>19</v>
      </c>
      <c r="AD167" s="0" t="s">
        <v>19</v>
      </c>
      <c r="AE167" s="0" t="s">
        <v>61</v>
      </c>
      <c r="AF167" s="0" t="s">
        <v>22</v>
      </c>
      <c r="AG167" s="0" t="s">
        <v>22</v>
      </c>
      <c r="AH167" s="0" t="s">
        <v>22</v>
      </c>
      <c r="AI167" s="0" t="s">
        <v>22</v>
      </c>
      <c r="AJ167" s="0" t="s">
        <v>98</v>
      </c>
      <c r="AK167" s="0" t="s">
        <v>98</v>
      </c>
    </row>
    <row customHeight="1" ht="11.25">
      <c r="A168" s="0" t="s">
        <v>22</v>
      </c>
      <c r="B168" s="0" t="s">
        <v>48</v>
      </c>
      <c r="C168" s="0" t="s">
        <v>50</v>
      </c>
      <c r="D168" s="0" t="s">
        <v>22</v>
      </c>
      <c r="E168" s="0" t="s">
        <v>3530</v>
      </c>
      <c r="F168" s="0" t="s">
        <v>1191</v>
      </c>
      <c r="G168" s="0" t="s">
        <v>137</v>
      </c>
      <c r="H168" s="0" t="s">
        <v>137</v>
      </c>
      <c r="I168" s="0" t="s">
        <v>138</v>
      </c>
      <c r="J168" s="0" t="s">
        <v>1271</v>
      </c>
      <c r="K168" s="0" t="s">
        <v>3351</v>
      </c>
      <c r="L168" s="0" t="s">
        <v>3531</v>
      </c>
      <c r="M168" s="0" t="s">
        <v>867</v>
      </c>
      <c r="N168" s="0" t="s">
        <v>98</v>
      </c>
      <c r="O168" s="0" t="s">
        <v>137</v>
      </c>
      <c r="P168" s="0" t="s">
        <v>137</v>
      </c>
      <c r="Q168" s="0" t="s">
        <v>138</v>
      </c>
      <c r="R168" s="0" t="s">
        <v>1271</v>
      </c>
      <c r="S168" s="0" t="s">
        <v>3351</v>
      </c>
      <c r="T168" s="0" t="s">
        <v>3341</v>
      </c>
      <c r="U168" s="0" t="s">
        <v>3386</v>
      </c>
      <c r="V168" s="0" t="s">
        <v>3517</v>
      </c>
      <c r="W168" s="0" t="s">
        <v>3344</v>
      </c>
      <c r="X168" s="0" t="s">
        <v>3388</v>
      </c>
      <c r="Y168" s="0" t="s">
        <v>3342</v>
      </c>
      <c r="Z168" s="0" t="s">
        <v>3518</v>
      </c>
      <c r="AA168" s="0" t="s">
        <v>3519</v>
      </c>
      <c r="AB168" s="0" t="s">
        <v>3517</v>
      </c>
      <c r="AC168" s="0" t="s">
        <v>19</v>
      </c>
      <c r="AD168" s="0" t="s">
        <v>19</v>
      </c>
      <c r="AE168" s="0" t="s">
        <v>61</v>
      </c>
      <c r="AF168" s="0" t="s">
        <v>22</v>
      </c>
      <c r="AG168" s="0" t="s">
        <v>22</v>
      </c>
      <c r="AH168" s="0" t="s">
        <v>22</v>
      </c>
      <c r="AI168" s="0" t="s">
        <v>22</v>
      </c>
      <c r="AJ168" s="0" t="s">
        <v>98</v>
      </c>
      <c r="AK168" s="0" t="s">
        <v>98</v>
      </c>
    </row>
    <row customHeight="1" ht="11.25">
      <c r="A169" s="0" t="s">
        <v>22</v>
      </c>
      <c r="B169" s="0" t="s">
        <v>48</v>
      </c>
      <c r="C169" s="0" t="s">
        <v>50</v>
      </c>
      <c r="D169" s="0" t="s">
        <v>22</v>
      </c>
      <c r="E169" s="0" t="s">
        <v>3532</v>
      </c>
      <c r="F169" s="0" t="s">
        <v>1213</v>
      </c>
      <c r="G169" s="0" t="s">
        <v>1171</v>
      </c>
      <c r="H169" s="0" t="s">
        <v>1171</v>
      </c>
      <c r="I169" s="0" t="s">
        <v>1172</v>
      </c>
      <c r="J169" s="0" t="s">
        <v>1173</v>
      </c>
      <c r="K169" s="0" t="s">
        <v>1174</v>
      </c>
      <c r="L169" s="0" t="s">
        <v>1252</v>
      </c>
      <c r="M169" s="0" t="s">
        <v>1155</v>
      </c>
      <c r="N169" s="0" t="s">
        <v>128</v>
      </c>
      <c r="O169" s="0" t="s">
        <v>123</v>
      </c>
      <c r="P169" s="0" t="s">
        <v>123</v>
      </c>
      <c r="Q169" s="0" t="s">
        <v>124</v>
      </c>
      <c r="R169" s="0" t="s">
        <v>1153</v>
      </c>
      <c r="S169" s="0" t="s">
        <v>1154</v>
      </c>
      <c r="T169" s="0" t="s">
        <v>3341</v>
      </c>
      <c r="U169" s="0" t="s">
        <v>3342</v>
      </c>
      <c r="V169" s="0" t="s">
        <v>3533</v>
      </c>
      <c r="W169" s="0" t="s">
        <v>3344</v>
      </c>
      <c r="X169" s="0" t="s">
        <v>3345</v>
      </c>
      <c r="Y169" s="0" t="s">
        <v>3342</v>
      </c>
      <c r="Z169" s="0" t="s">
        <v>1155</v>
      </c>
      <c r="AA169" s="0" t="s">
        <v>867</v>
      </c>
      <c r="AB169" s="0" t="s">
        <v>3534</v>
      </c>
      <c r="AC169" s="0" t="s">
        <v>19</v>
      </c>
      <c r="AD169" s="0" t="s">
        <v>61</v>
      </c>
      <c r="AE169" s="0" t="s">
        <v>19</v>
      </c>
      <c r="AF169" s="0" t="s">
        <v>22</v>
      </c>
      <c r="AG169" s="0" t="s">
        <v>22</v>
      </c>
      <c r="AH169" s="0" t="s">
        <v>3396</v>
      </c>
      <c r="AI169" s="0" t="s">
        <v>3397</v>
      </c>
      <c r="AJ169" s="0" t="s">
        <v>22</v>
      </c>
      <c r="AK169" s="0" t="s">
        <v>22</v>
      </c>
    </row>
    <row customHeight="1" ht="11.25">
      <c r="A170" s="0" t="s">
        <v>22</v>
      </c>
      <c r="B170" s="0" t="s">
        <v>48</v>
      </c>
      <c r="C170" s="0" t="s">
        <v>50</v>
      </c>
      <c r="D170" s="0" t="s">
        <v>22</v>
      </c>
      <c r="E170" s="0" t="s">
        <v>3532</v>
      </c>
      <c r="F170" s="0" t="s">
        <v>1213</v>
      </c>
      <c r="G170" s="0" t="s">
        <v>153</v>
      </c>
      <c r="H170" s="0" t="s">
        <v>153</v>
      </c>
      <c r="I170" s="0" t="s">
        <v>154</v>
      </c>
      <c r="J170" s="0" t="s">
        <v>1173</v>
      </c>
      <c r="K170" s="0" t="s">
        <v>1255</v>
      </c>
      <c r="L170" s="0" t="s">
        <v>1252</v>
      </c>
      <c r="M170" s="0" t="s">
        <v>1155</v>
      </c>
      <c r="N170" s="0" t="s">
        <v>128</v>
      </c>
      <c r="O170" s="0" t="s">
        <v>123</v>
      </c>
      <c r="P170" s="0" t="s">
        <v>123</v>
      </c>
      <c r="Q170" s="0" t="s">
        <v>124</v>
      </c>
      <c r="R170" s="0" t="s">
        <v>1153</v>
      </c>
      <c r="S170" s="0" t="s">
        <v>1154</v>
      </c>
      <c r="T170" s="0" t="s">
        <v>3341</v>
      </c>
      <c r="U170" s="0" t="s">
        <v>3342</v>
      </c>
      <c r="V170" s="0" t="s">
        <v>3533</v>
      </c>
      <c r="W170" s="0" t="s">
        <v>3344</v>
      </c>
      <c r="X170" s="0" t="s">
        <v>3345</v>
      </c>
      <c r="Y170" s="0" t="s">
        <v>3342</v>
      </c>
      <c r="Z170" s="0" t="s">
        <v>1155</v>
      </c>
      <c r="AA170" s="0" t="s">
        <v>867</v>
      </c>
      <c r="AB170" s="0" t="s">
        <v>3534</v>
      </c>
      <c r="AC170" s="0" t="s">
        <v>19</v>
      </c>
      <c r="AD170" s="0" t="s">
        <v>61</v>
      </c>
      <c r="AE170" s="0" t="s">
        <v>19</v>
      </c>
      <c r="AF170" s="0" t="s">
        <v>22</v>
      </c>
      <c r="AG170" s="0" t="s">
        <v>22</v>
      </c>
      <c r="AH170" s="0" t="s">
        <v>3396</v>
      </c>
      <c r="AI170" s="0" t="s">
        <v>3397</v>
      </c>
      <c r="AJ170" s="0" t="s">
        <v>22</v>
      </c>
      <c r="AK170" s="0" t="s">
        <v>22</v>
      </c>
    </row>
    <row customHeight="1" ht="11.25">
      <c r="A171" s="0" t="s">
        <v>22</v>
      </c>
      <c r="B171" s="0" t="s">
        <v>48</v>
      </c>
      <c r="C171" s="0" t="s">
        <v>50</v>
      </c>
      <c r="D171" s="0" t="s">
        <v>22</v>
      </c>
      <c r="E171" s="0" t="s">
        <v>3532</v>
      </c>
      <c r="F171" s="0" t="s">
        <v>1213</v>
      </c>
      <c r="G171" s="0" t="s">
        <v>153</v>
      </c>
      <c r="H171" s="0" t="s">
        <v>153</v>
      </c>
      <c r="I171" s="0" t="s">
        <v>154</v>
      </c>
      <c r="J171" s="0" t="s">
        <v>1173</v>
      </c>
      <c r="K171" s="0" t="s">
        <v>1255</v>
      </c>
      <c r="L171" s="0" t="s">
        <v>1252</v>
      </c>
      <c r="M171" s="0" t="s">
        <v>1155</v>
      </c>
      <c r="N171" s="0" t="s">
        <v>132</v>
      </c>
      <c r="O171" s="0" t="s">
        <v>123</v>
      </c>
      <c r="P171" s="0" t="s">
        <v>123</v>
      </c>
      <c r="Q171" s="0" t="s">
        <v>124</v>
      </c>
      <c r="R171" s="0" t="s">
        <v>1201</v>
      </c>
      <c r="S171" s="0" t="s">
        <v>1202</v>
      </c>
      <c r="T171" s="0" t="s">
        <v>3341</v>
      </c>
      <c r="U171" s="0" t="s">
        <v>3342</v>
      </c>
      <c r="V171" s="0" t="s">
        <v>3533</v>
      </c>
      <c r="W171" s="0" t="s">
        <v>3344</v>
      </c>
      <c r="X171" s="0" t="s">
        <v>3345</v>
      </c>
      <c r="Y171" s="0" t="s">
        <v>3342</v>
      </c>
      <c r="Z171" s="0" t="s">
        <v>1155</v>
      </c>
      <c r="AA171" s="0" t="s">
        <v>867</v>
      </c>
      <c r="AB171" s="0" t="s">
        <v>3534</v>
      </c>
      <c r="AC171" s="0" t="s">
        <v>19</v>
      </c>
      <c r="AD171" s="0" t="s">
        <v>61</v>
      </c>
      <c r="AE171" s="0" t="s">
        <v>19</v>
      </c>
      <c r="AF171" s="0" t="s">
        <v>22</v>
      </c>
      <c r="AG171" s="0" t="s">
        <v>22</v>
      </c>
      <c r="AH171" s="0" t="s">
        <v>3396</v>
      </c>
      <c r="AI171" s="0" t="s">
        <v>3397</v>
      </c>
      <c r="AJ171" s="0" t="s">
        <v>22</v>
      </c>
      <c r="AK171" s="0" t="s">
        <v>22</v>
      </c>
    </row>
    <row customHeight="1" ht="11.25">
      <c r="A172" s="0" t="s">
        <v>22</v>
      </c>
      <c r="B172" s="0" t="s">
        <v>48</v>
      </c>
      <c r="C172" s="0" t="s">
        <v>50</v>
      </c>
      <c r="D172" s="0" t="s">
        <v>22</v>
      </c>
      <c r="E172" s="0" t="s">
        <v>3532</v>
      </c>
      <c r="F172" s="0" t="s">
        <v>1213</v>
      </c>
      <c r="G172" s="0" t="s">
        <v>1171</v>
      </c>
      <c r="H172" s="0" t="s">
        <v>1171</v>
      </c>
      <c r="I172" s="0" t="s">
        <v>1172</v>
      </c>
      <c r="J172" s="0" t="s">
        <v>1173</v>
      </c>
      <c r="K172" s="0" t="s">
        <v>1174</v>
      </c>
      <c r="L172" s="0" t="s">
        <v>1252</v>
      </c>
      <c r="M172" s="0" t="s">
        <v>1155</v>
      </c>
      <c r="N172" s="0" t="s">
        <v>132</v>
      </c>
      <c r="O172" s="0" t="s">
        <v>123</v>
      </c>
      <c r="P172" s="0" t="s">
        <v>123</v>
      </c>
      <c r="Q172" s="0" t="s">
        <v>124</v>
      </c>
      <c r="R172" s="0" t="s">
        <v>1201</v>
      </c>
      <c r="S172" s="0" t="s">
        <v>1202</v>
      </c>
      <c r="T172" s="0" t="s">
        <v>3341</v>
      </c>
      <c r="U172" s="0" t="s">
        <v>3342</v>
      </c>
      <c r="V172" s="0" t="s">
        <v>3533</v>
      </c>
      <c r="W172" s="0" t="s">
        <v>3344</v>
      </c>
      <c r="X172" s="0" t="s">
        <v>3345</v>
      </c>
      <c r="Y172" s="0" t="s">
        <v>3342</v>
      </c>
      <c r="Z172" s="0" t="s">
        <v>1155</v>
      </c>
      <c r="AA172" s="0" t="s">
        <v>867</v>
      </c>
      <c r="AB172" s="0" t="s">
        <v>3534</v>
      </c>
      <c r="AC172" s="0" t="s">
        <v>19</v>
      </c>
      <c r="AD172" s="0" t="s">
        <v>61</v>
      </c>
      <c r="AE172" s="0" t="s">
        <v>19</v>
      </c>
      <c r="AF172" s="0" t="s">
        <v>22</v>
      </c>
      <c r="AG172" s="0" t="s">
        <v>22</v>
      </c>
      <c r="AH172" s="0" t="s">
        <v>3396</v>
      </c>
      <c r="AI172" s="0" t="s">
        <v>3397</v>
      </c>
      <c r="AJ172" s="0" t="s">
        <v>22</v>
      </c>
      <c r="AK172" s="0" t="s">
        <v>22</v>
      </c>
    </row>
    <row customHeight="1" ht="11.25">
      <c r="A173" s="0" t="s">
        <v>22</v>
      </c>
      <c r="B173" s="0" t="s">
        <v>48</v>
      </c>
      <c r="C173" s="0" t="s">
        <v>50</v>
      </c>
      <c r="D173" s="0" t="s">
        <v>22</v>
      </c>
      <c r="E173" s="0" t="s">
        <v>3532</v>
      </c>
      <c r="F173" s="0" t="s">
        <v>1213</v>
      </c>
      <c r="G173" s="0" t="s">
        <v>1171</v>
      </c>
      <c r="H173" s="0" t="s">
        <v>1171</v>
      </c>
      <c r="I173" s="0" t="s">
        <v>1172</v>
      </c>
      <c r="J173" s="0" t="s">
        <v>1173</v>
      </c>
      <c r="K173" s="0" t="s">
        <v>1174</v>
      </c>
      <c r="L173" s="0" t="s">
        <v>1252</v>
      </c>
      <c r="M173" s="0" t="s">
        <v>1155</v>
      </c>
      <c r="N173" s="0" t="s">
        <v>98</v>
      </c>
      <c r="O173" s="0" t="s">
        <v>1171</v>
      </c>
      <c r="P173" s="0" t="s">
        <v>1171</v>
      </c>
      <c r="Q173" s="0" t="s">
        <v>1172</v>
      </c>
      <c r="R173" s="0" t="s">
        <v>1173</v>
      </c>
      <c r="S173" s="0" t="s">
        <v>1174</v>
      </c>
      <c r="T173" s="0" t="s">
        <v>3341</v>
      </c>
      <c r="U173" s="0" t="s">
        <v>3342</v>
      </c>
      <c r="V173" s="0" t="s">
        <v>3533</v>
      </c>
      <c r="W173" s="0" t="s">
        <v>3344</v>
      </c>
      <c r="X173" s="0" t="s">
        <v>3345</v>
      </c>
      <c r="Y173" s="0" t="s">
        <v>3342</v>
      </c>
      <c r="Z173" s="0" t="s">
        <v>1155</v>
      </c>
      <c r="AA173" s="0" t="s">
        <v>867</v>
      </c>
      <c r="AB173" s="0" t="s">
        <v>3534</v>
      </c>
      <c r="AC173" s="0" t="s">
        <v>19</v>
      </c>
      <c r="AD173" s="0" t="s">
        <v>61</v>
      </c>
      <c r="AE173" s="0" t="s">
        <v>19</v>
      </c>
      <c r="AF173" s="0" t="s">
        <v>22</v>
      </c>
      <c r="AG173" s="0" t="s">
        <v>22</v>
      </c>
      <c r="AH173" s="0" t="s">
        <v>3396</v>
      </c>
      <c r="AI173" s="0" t="s">
        <v>3397</v>
      </c>
      <c r="AJ173" s="0" t="s">
        <v>22</v>
      </c>
      <c r="AK173" s="0" t="s">
        <v>22</v>
      </c>
    </row>
    <row customHeight="1" ht="11.25">
      <c r="A174" s="0" t="s">
        <v>22</v>
      </c>
      <c r="B174" s="0" t="s">
        <v>48</v>
      </c>
      <c r="C174" s="0" t="s">
        <v>50</v>
      </c>
      <c r="D174" s="0" t="s">
        <v>22</v>
      </c>
      <c r="E174" s="0" t="s">
        <v>3532</v>
      </c>
      <c r="F174" s="0" t="s">
        <v>1213</v>
      </c>
      <c r="G174" s="0" t="s">
        <v>1171</v>
      </c>
      <c r="H174" s="0" t="s">
        <v>1171</v>
      </c>
      <c r="I174" s="0" t="s">
        <v>1172</v>
      </c>
      <c r="J174" s="0" t="s">
        <v>1173</v>
      </c>
      <c r="K174" s="0" t="s">
        <v>1174</v>
      </c>
      <c r="L174" s="0" t="s">
        <v>1252</v>
      </c>
      <c r="M174" s="0" t="s">
        <v>1155</v>
      </c>
      <c r="N174" s="0" t="s">
        <v>115</v>
      </c>
      <c r="O174" s="0" t="s">
        <v>1171</v>
      </c>
      <c r="P174" s="0" t="s">
        <v>1171</v>
      </c>
      <c r="Q174" s="0" t="s">
        <v>1172</v>
      </c>
      <c r="R174" s="0" t="s">
        <v>3398</v>
      </c>
      <c r="S174" s="0" t="s">
        <v>3399</v>
      </c>
      <c r="T174" s="0" t="s">
        <v>3341</v>
      </c>
      <c r="U174" s="0" t="s">
        <v>3342</v>
      </c>
      <c r="V174" s="0" t="s">
        <v>3533</v>
      </c>
      <c r="W174" s="0" t="s">
        <v>3344</v>
      </c>
      <c r="X174" s="0" t="s">
        <v>3345</v>
      </c>
      <c r="Y174" s="0" t="s">
        <v>3342</v>
      </c>
      <c r="Z174" s="0" t="s">
        <v>1155</v>
      </c>
      <c r="AA174" s="0" t="s">
        <v>867</v>
      </c>
      <c r="AB174" s="0" t="s">
        <v>3534</v>
      </c>
      <c r="AC174" s="0" t="s">
        <v>19</v>
      </c>
      <c r="AD174" s="0" t="s">
        <v>61</v>
      </c>
      <c r="AE174" s="0" t="s">
        <v>19</v>
      </c>
      <c r="AF174" s="0" t="s">
        <v>22</v>
      </c>
      <c r="AG174" s="0" t="s">
        <v>22</v>
      </c>
      <c r="AH174" s="0" t="s">
        <v>3396</v>
      </c>
      <c r="AI174" s="0" t="s">
        <v>3397</v>
      </c>
      <c r="AJ174" s="0" t="s">
        <v>22</v>
      </c>
      <c r="AK174" s="0" t="s">
        <v>22</v>
      </c>
    </row>
    <row customHeight="1" ht="11.25">
      <c r="A175" s="0" t="s">
        <v>22</v>
      </c>
      <c r="B175" s="0" t="s">
        <v>48</v>
      </c>
      <c r="C175" s="0" t="s">
        <v>50</v>
      </c>
      <c r="D175" s="0" t="s">
        <v>22</v>
      </c>
      <c r="E175" s="0" t="s">
        <v>3532</v>
      </c>
      <c r="F175" s="0" t="s">
        <v>1213</v>
      </c>
      <c r="G175" s="0" t="s">
        <v>1171</v>
      </c>
      <c r="H175" s="0" t="s">
        <v>1171</v>
      </c>
      <c r="I175" s="0" t="s">
        <v>1172</v>
      </c>
      <c r="J175" s="0" t="s">
        <v>1173</v>
      </c>
      <c r="K175" s="0" t="s">
        <v>1174</v>
      </c>
      <c r="L175" s="0" t="s">
        <v>1252</v>
      </c>
      <c r="M175" s="0" t="s">
        <v>1155</v>
      </c>
      <c r="N175" s="0" t="s">
        <v>90</v>
      </c>
      <c r="O175" s="0" t="s">
        <v>1171</v>
      </c>
      <c r="P175" s="0" t="s">
        <v>1171</v>
      </c>
      <c r="Q175" s="0" t="s">
        <v>1172</v>
      </c>
      <c r="R175" s="0" t="s">
        <v>3400</v>
      </c>
      <c r="S175" s="0" t="s">
        <v>3401</v>
      </c>
      <c r="T175" s="0" t="s">
        <v>3341</v>
      </c>
      <c r="U175" s="0" t="s">
        <v>3342</v>
      </c>
      <c r="V175" s="0" t="s">
        <v>3533</v>
      </c>
      <c r="W175" s="0" t="s">
        <v>3344</v>
      </c>
      <c r="X175" s="0" t="s">
        <v>3345</v>
      </c>
      <c r="Y175" s="0" t="s">
        <v>3342</v>
      </c>
      <c r="Z175" s="0" t="s">
        <v>1155</v>
      </c>
      <c r="AA175" s="0" t="s">
        <v>867</v>
      </c>
      <c r="AB175" s="0" t="s">
        <v>3534</v>
      </c>
      <c r="AC175" s="0" t="s">
        <v>19</v>
      </c>
      <c r="AD175" s="0" t="s">
        <v>61</v>
      </c>
      <c r="AE175" s="0" t="s">
        <v>19</v>
      </c>
      <c r="AF175" s="0" t="s">
        <v>22</v>
      </c>
      <c r="AG175" s="0" t="s">
        <v>22</v>
      </c>
      <c r="AH175" s="0" t="s">
        <v>3396</v>
      </c>
      <c r="AI175" s="0" t="s">
        <v>3397</v>
      </c>
      <c r="AJ175" s="0" t="s">
        <v>22</v>
      </c>
      <c r="AK175" s="0" t="s">
        <v>22</v>
      </c>
    </row>
    <row customHeight="1" ht="11.25">
      <c r="A176" s="0" t="s">
        <v>22</v>
      </c>
      <c r="B176" s="0" t="s">
        <v>48</v>
      </c>
      <c r="C176" s="0" t="s">
        <v>50</v>
      </c>
      <c r="D176" s="0" t="s">
        <v>22</v>
      </c>
      <c r="E176" s="0" t="s">
        <v>3532</v>
      </c>
      <c r="F176" s="0" t="s">
        <v>1213</v>
      </c>
      <c r="G176" s="0" t="s">
        <v>1171</v>
      </c>
      <c r="H176" s="0" t="s">
        <v>1171</v>
      </c>
      <c r="I176" s="0" t="s">
        <v>1172</v>
      </c>
      <c r="J176" s="0" t="s">
        <v>1173</v>
      </c>
      <c r="K176" s="0" t="s">
        <v>1174</v>
      </c>
      <c r="L176" s="0" t="s">
        <v>1252</v>
      </c>
      <c r="M176" s="0" t="s">
        <v>1155</v>
      </c>
      <c r="N176" s="0" t="s">
        <v>109</v>
      </c>
      <c r="O176" s="0" t="s">
        <v>1171</v>
      </c>
      <c r="P176" s="0" t="s">
        <v>1171</v>
      </c>
      <c r="Q176" s="0" t="s">
        <v>1172</v>
      </c>
      <c r="R176" s="0" t="s">
        <v>3402</v>
      </c>
      <c r="S176" s="0" t="s">
        <v>3403</v>
      </c>
      <c r="T176" s="0" t="s">
        <v>3341</v>
      </c>
      <c r="U176" s="0" t="s">
        <v>3342</v>
      </c>
      <c r="V176" s="0" t="s">
        <v>3533</v>
      </c>
      <c r="W176" s="0" t="s">
        <v>3344</v>
      </c>
      <c r="X176" s="0" t="s">
        <v>3345</v>
      </c>
      <c r="Y176" s="0" t="s">
        <v>3342</v>
      </c>
      <c r="Z176" s="0" t="s">
        <v>1155</v>
      </c>
      <c r="AA176" s="0" t="s">
        <v>867</v>
      </c>
      <c r="AB176" s="0" t="s">
        <v>3534</v>
      </c>
      <c r="AC176" s="0" t="s">
        <v>19</v>
      </c>
      <c r="AD176" s="0" t="s">
        <v>61</v>
      </c>
      <c r="AE176" s="0" t="s">
        <v>19</v>
      </c>
      <c r="AF176" s="0" t="s">
        <v>22</v>
      </c>
      <c r="AG176" s="0" t="s">
        <v>22</v>
      </c>
      <c r="AH176" s="0" t="s">
        <v>3396</v>
      </c>
      <c r="AI176" s="0" t="s">
        <v>3397</v>
      </c>
      <c r="AJ176" s="0" t="s">
        <v>22</v>
      </c>
      <c r="AK176" s="0" t="s">
        <v>22</v>
      </c>
    </row>
    <row customHeight="1" ht="11.25">
      <c r="A177" s="0" t="s">
        <v>22</v>
      </c>
      <c r="B177" s="0" t="s">
        <v>48</v>
      </c>
      <c r="C177" s="0" t="s">
        <v>50</v>
      </c>
      <c r="D177" s="0" t="s">
        <v>22</v>
      </c>
      <c r="E177" s="0" t="s">
        <v>3532</v>
      </c>
      <c r="F177" s="0" t="s">
        <v>1213</v>
      </c>
      <c r="G177" s="0" t="s">
        <v>1171</v>
      </c>
      <c r="H177" s="0" t="s">
        <v>1171</v>
      </c>
      <c r="I177" s="0" t="s">
        <v>1172</v>
      </c>
      <c r="J177" s="0" t="s">
        <v>1173</v>
      </c>
      <c r="K177" s="0" t="s">
        <v>1174</v>
      </c>
      <c r="L177" s="0" t="s">
        <v>1252</v>
      </c>
      <c r="M177" s="0" t="s">
        <v>1155</v>
      </c>
      <c r="N177" s="0" t="s">
        <v>92</v>
      </c>
      <c r="O177" s="0" t="s">
        <v>1171</v>
      </c>
      <c r="P177" s="0" t="s">
        <v>1171</v>
      </c>
      <c r="Q177" s="0" t="s">
        <v>1172</v>
      </c>
      <c r="R177" s="0" t="s">
        <v>3404</v>
      </c>
      <c r="S177" s="0" t="s">
        <v>3405</v>
      </c>
      <c r="T177" s="0" t="s">
        <v>3341</v>
      </c>
      <c r="U177" s="0" t="s">
        <v>3342</v>
      </c>
      <c r="V177" s="0" t="s">
        <v>3533</v>
      </c>
      <c r="W177" s="0" t="s">
        <v>3344</v>
      </c>
      <c r="X177" s="0" t="s">
        <v>3345</v>
      </c>
      <c r="Y177" s="0" t="s">
        <v>3342</v>
      </c>
      <c r="Z177" s="0" t="s">
        <v>1155</v>
      </c>
      <c r="AA177" s="0" t="s">
        <v>867</v>
      </c>
      <c r="AB177" s="0" t="s">
        <v>3534</v>
      </c>
      <c r="AC177" s="0" t="s">
        <v>19</v>
      </c>
      <c r="AD177" s="0" t="s">
        <v>61</v>
      </c>
      <c r="AE177" s="0" t="s">
        <v>19</v>
      </c>
      <c r="AF177" s="0" t="s">
        <v>22</v>
      </c>
      <c r="AG177" s="0" t="s">
        <v>22</v>
      </c>
      <c r="AH177" s="0" t="s">
        <v>3396</v>
      </c>
      <c r="AI177" s="0" t="s">
        <v>3397</v>
      </c>
      <c r="AJ177" s="0" t="s">
        <v>22</v>
      </c>
      <c r="AK177" s="0" t="s">
        <v>22</v>
      </c>
    </row>
    <row customHeight="1" ht="11.25">
      <c r="A178" s="0" t="s">
        <v>22</v>
      </c>
      <c r="B178" s="0" t="s">
        <v>48</v>
      </c>
      <c r="C178" s="0" t="s">
        <v>50</v>
      </c>
      <c r="D178" s="0" t="s">
        <v>22</v>
      </c>
      <c r="E178" s="0" t="s">
        <v>3532</v>
      </c>
      <c r="F178" s="0" t="s">
        <v>1213</v>
      </c>
      <c r="G178" s="0" t="s">
        <v>1171</v>
      </c>
      <c r="H178" s="0" t="s">
        <v>1171</v>
      </c>
      <c r="I178" s="0" t="s">
        <v>1172</v>
      </c>
      <c r="J178" s="0" t="s">
        <v>1173</v>
      </c>
      <c r="K178" s="0" t="s">
        <v>1174</v>
      </c>
      <c r="L178" s="0" t="s">
        <v>1252</v>
      </c>
      <c r="M178" s="0" t="s">
        <v>1155</v>
      </c>
      <c r="N178" s="0" t="s">
        <v>89</v>
      </c>
      <c r="O178" s="0" t="s">
        <v>1171</v>
      </c>
      <c r="P178" s="0" t="s">
        <v>1171</v>
      </c>
      <c r="Q178" s="0" t="s">
        <v>1172</v>
      </c>
      <c r="R178" s="0" t="s">
        <v>3406</v>
      </c>
      <c r="S178" s="0" t="s">
        <v>3407</v>
      </c>
      <c r="T178" s="0" t="s">
        <v>3341</v>
      </c>
      <c r="U178" s="0" t="s">
        <v>3342</v>
      </c>
      <c r="V178" s="0" t="s">
        <v>3533</v>
      </c>
      <c r="W178" s="0" t="s">
        <v>3344</v>
      </c>
      <c r="X178" s="0" t="s">
        <v>3345</v>
      </c>
      <c r="Y178" s="0" t="s">
        <v>3342</v>
      </c>
      <c r="Z178" s="0" t="s">
        <v>1155</v>
      </c>
      <c r="AA178" s="0" t="s">
        <v>867</v>
      </c>
      <c r="AB178" s="0" t="s">
        <v>3534</v>
      </c>
      <c r="AC178" s="0" t="s">
        <v>19</v>
      </c>
      <c r="AD178" s="0" t="s">
        <v>61</v>
      </c>
      <c r="AE178" s="0" t="s">
        <v>19</v>
      </c>
      <c r="AF178" s="0" t="s">
        <v>22</v>
      </c>
      <c r="AG178" s="0" t="s">
        <v>22</v>
      </c>
      <c r="AH178" s="0" t="s">
        <v>3396</v>
      </c>
      <c r="AI178" s="0" t="s">
        <v>3397</v>
      </c>
      <c r="AJ178" s="0" t="s">
        <v>22</v>
      </c>
      <c r="AK178" s="0" t="s">
        <v>22</v>
      </c>
    </row>
    <row customHeight="1" ht="11.25">
      <c r="A179" s="0" t="s">
        <v>22</v>
      </c>
      <c r="B179" s="0" t="s">
        <v>48</v>
      </c>
      <c r="C179" s="0" t="s">
        <v>50</v>
      </c>
      <c r="D179" s="0" t="s">
        <v>22</v>
      </c>
      <c r="E179" s="0" t="s">
        <v>3532</v>
      </c>
      <c r="F179" s="0" t="s">
        <v>1213</v>
      </c>
      <c r="G179" s="0" t="s">
        <v>1171</v>
      </c>
      <c r="H179" s="0" t="s">
        <v>1171</v>
      </c>
      <c r="I179" s="0" t="s">
        <v>1172</v>
      </c>
      <c r="J179" s="0" t="s">
        <v>1173</v>
      </c>
      <c r="K179" s="0" t="s">
        <v>1174</v>
      </c>
      <c r="L179" s="0" t="s">
        <v>1252</v>
      </c>
      <c r="M179" s="0" t="s">
        <v>1155</v>
      </c>
      <c r="N179" s="0" t="s">
        <v>112</v>
      </c>
      <c r="O179" s="0" t="s">
        <v>1171</v>
      </c>
      <c r="P179" s="0" t="s">
        <v>1171</v>
      </c>
      <c r="Q179" s="0" t="s">
        <v>1172</v>
      </c>
      <c r="R179" s="0" t="s">
        <v>3408</v>
      </c>
      <c r="S179" s="0" t="s">
        <v>3409</v>
      </c>
      <c r="T179" s="0" t="s">
        <v>3341</v>
      </c>
      <c r="U179" s="0" t="s">
        <v>3342</v>
      </c>
      <c r="V179" s="0" t="s">
        <v>3533</v>
      </c>
      <c r="W179" s="0" t="s">
        <v>3344</v>
      </c>
      <c r="X179" s="0" t="s">
        <v>3345</v>
      </c>
      <c r="Y179" s="0" t="s">
        <v>3342</v>
      </c>
      <c r="Z179" s="0" t="s">
        <v>1155</v>
      </c>
      <c r="AA179" s="0" t="s">
        <v>867</v>
      </c>
      <c r="AB179" s="0" t="s">
        <v>3534</v>
      </c>
      <c r="AC179" s="0" t="s">
        <v>19</v>
      </c>
      <c r="AD179" s="0" t="s">
        <v>61</v>
      </c>
      <c r="AE179" s="0" t="s">
        <v>19</v>
      </c>
      <c r="AF179" s="0" t="s">
        <v>22</v>
      </c>
      <c r="AG179" s="0" t="s">
        <v>22</v>
      </c>
      <c r="AH179" s="0" t="s">
        <v>3396</v>
      </c>
      <c r="AI179" s="0" t="s">
        <v>3397</v>
      </c>
      <c r="AJ179" s="0" t="s">
        <v>22</v>
      </c>
      <c r="AK179" s="0" t="s">
        <v>22</v>
      </c>
    </row>
    <row customHeight="1" ht="11.25">
      <c r="A180" s="0" t="s">
        <v>22</v>
      </c>
      <c r="B180" s="0" t="s">
        <v>48</v>
      </c>
      <c r="C180" s="0" t="s">
        <v>50</v>
      </c>
      <c r="D180" s="0" t="s">
        <v>22</v>
      </c>
      <c r="E180" s="0" t="s">
        <v>3532</v>
      </c>
      <c r="F180" s="0" t="s">
        <v>1213</v>
      </c>
      <c r="G180" s="0" t="s">
        <v>1171</v>
      </c>
      <c r="H180" s="0" t="s">
        <v>1171</v>
      </c>
      <c r="I180" s="0" t="s">
        <v>1172</v>
      </c>
      <c r="J180" s="0" t="s">
        <v>1173</v>
      </c>
      <c r="K180" s="0" t="s">
        <v>1174</v>
      </c>
      <c r="L180" s="0" t="s">
        <v>1252</v>
      </c>
      <c r="M180" s="0" t="s">
        <v>1155</v>
      </c>
      <c r="N180" s="0" t="s">
        <v>118</v>
      </c>
      <c r="O180" s="0" t="s">
        <v>1171</v>
      </c>
      <c r="P180" s="0" t="s">
        <v>1171</v>
      </c>
      <c r="Q180" s="0" t="s">
        <v>1172</v>
      </c>
      <c r="R180" s="0" t="s">
        <v>3410</v>
      </c>
      <c r="S180" s="0" t="s">
        <v>3411</v>
      </c>
      <c r="T180" s="0" t="s">
        <v>3341</v>
      </c>
      <c r="U180" s="0" t="s">
        <v>3342</v>
      </c>
      <c r="V180" s="0" t="s">
        <v>3533</v>
      </c>
      <c r="W180" s="0" t="s">
        <v>3344</v>
      </c>
      <c r="X180" s="0" t="s">
        <v>3345</v>
      </c>
      <c r="Y180" s="0" t="s">
        <v>3342</v>
      </c>
      <c r="Z180" s="0" t="s">
        <v>1155</v>
      </c>
      <c r="AA180" s="0" t="s">
        <v>867</v>
      </c>
      <c r="AB180" s="0" t="s">
        <v>3534</v>
      </c>
      <c r="AC180" s="0" t="s">
        <v>19</v>
      </c>
      <c r="AD180" s="0" t="s">
        <v>61</v>
      </c>
      <c r="AE180" s="0" t="s">
        <v>19</v>
      </c>
      <c r="AF180" s="0" t="s">
        <v>22</v>
      </c>
      <c r="AG180" s="0" t="s">
        <v>22</v>
      </c>
      <c r="AH180" s="0" t="s">
        <v>3396</v>
      </c>
      <c r="AI180" s="0" t="s">
        <v>3397</v>
      </c>
      <c r="AJ180" s="0" t="s">
        <v>22</v>
      </c>
      <c r="AK180" s="0" t="s">
        <v>22</v>
      </c>
    </row>
    <row customHeight="1" ht="11.25">
      <c r="A181" s="0" t="s">
        <v>22</v>
      </c>
      <c r="B181" s="0" t="s">
        <v>48</v>
      </c>
      <c r="C181" s="0" t="s">
        <v>50</v>
      </c>
      <c r="D181" s="0" t="s">
        <v>22</v>
      </c>
      <c r="E181" s="0" t="s">
        <v>3532</v>
      </c>
      <c r="F181" s="0" t="s">
        <v>1213</v>
      </c>
      <c r="G181" s="0" t="s">
        <v>1171</v>
      </c>
      <c r="H181" s="0" t="s">
        <v>1171</v>
      </c>
      <c r="I181" s="0" t="s">
        <v>1172</v>
      </c>
      <c r="J181" s="0" t="s">
        <v>1173</v>
      </c>
      <c r="K181" s="0" t="s">
        <v>1174</v>
      </c>
      <c r="L181" s="0" t="s">
        <v>1252</v>
      </c>
      <c r="M181" s="0" t="s">
        <v>1155</v>
      </c>
      <c r="N181" s="0" t="s">
        <v>101</v>
      </c>
      <c r="O181" s="0" t="s">
        <v>1171</v>
      </c>
      <c r="P181" s="0" t="s">
        <v>1171</v>
      </c>
      <c r="Q181" s="0" t="s">
        <v>1172</v>
      </c>
      <c r="R181" s="0" t="s">
        <v>3412</v>
      </c>
      <c r="S181" s="0" t="s">
        <v>3413</v>
      </c>
      <c r="T181" s="0" t="s">
        <v>3341</v>
      </c>
      <c r="U181" s="0" t="s">
        <v>3342</v>
      </c>
      <c r="V181" s="0" t="s">
        <v>3533</v>
      </c>
      <c r="W181" s="0" t="s">
        <v>3344</v>
      </c>
      <c r="X181" s="0" t="s">
        <v>3345</v>
      </c>
      <c r="Y181" s="0" t="s">
        <v>3342</v>
      </c>
      <c r="Z181" s="0" t="s">
        <v>1155</v>
      </c>
      <c r="AA181" s="0" t="s">
        <v>867</v>
      </c>
      <c r="AB181" s="0" t="s">
        <v>3534</v>
      </c>
      <c r="AC181" s="0" t="s">
        <v>19</v>
      </c>
      <c r="AD181" s="0" t="s">
        <v>61</v>
      </c>
      <c r="AE181" s="0" t="s">
        <v>19</v>
      </c>
      <c r="AF181" s="0" t="s">
        <v>22</v>
      </c>
      <c r="AG181" s="0" t="s">
        <v>22</v>
      </c>
      <c r="AH181" s="0" t="s">
        <v>3396</v>
      </c>
      <c r="AI181" s="0" t="s">
        <v>3397</v>
      </c>
      <c r="AJ181" s="0" t="s">
        <v>22</v>
      </c>
      <c r="AK181" s="0" t="s">
        <v>22</v>
      </c>
    </row>
    <row customHeight="1" ht="11.25">
      <c r="A182" s="0" t="s">
        <v>22</v>
      </c>
      <c r="B182" s="0" t="s">
        <v>48</v>
      </c>
      <c r="C182" s="0" t="s">
        <v>50</v>
      </c>
      <c r="D182" s="0" t="s">
        <v>22</v>
      </c>
      <c r="E182" s="0" t="s">
        <v>3532</v>
      </c>
      <c r="F182" s="0" t="s">
        <v>1213</v>
      </c>
      <c r="G182" s="0" t="s">
        <v>1171</v>
      </c>
      <c r="H182" s="0" t="s">
        <v>1171</v>
      </c>
      <c r="I182" s="0" t="s">
        <v>1172</v>
      </c>
      <c r="J182" s="0" t="s">
        <v>1173</v>
      </c>
      <c r="K182" s="0" t="s">
        <v>1174</v>
      </c>
      <c r="L182" s="0" t="s">
        <v>1252</v>
      </c>
      <c r="M182" s="0" t="s">
        <v>1155</v>
      </c>
      <c r="N182" s="0" t="s">
        <v>91</v>
      </c>
      <c r="O182" s="0" t="s">
        <v>1171</v>
      </c>
      <c r="P182" s="0" t="s">
        <v>1171</v>
      </c>
      <c r="Q182" s="0" t="s">
        <v>1172</v>
      </c>
      <c r="R182" s="0" t="s">
        <v>3414</v>
      </c>
      <c r="S182" s="0" t="s">
        <v>3415</v>
      </c>
      <c r="T182" s="0" t="s">
        <v>3341</v>
      </c>
      <c r="U182" s="0" t="s">
        <v>3342</v>
      </c>
      <c r="V182" s="0" t="s">
        <v>3533</v>
      </c>
      <c r="W182" s="0" t="s">
        <v>3344</v>
      </c>
      <c r="X182" s="0" t="s">
        <v>3345</v>
      </c>
      <c r="Y182" s="0" t="s">
        <v>3342</v>
      </c>
      <c r="Z182" s="0" t="s">
        <v>1155</v>
      </c>
      <c r="AA182" s="0" t="s">
        <v>867</v>
      </c>
      <c r="AB182" s="0" t="s">
        <v>3534</v>
      </c>
      <c r="AC182" s="0" t="s">
        <v>19</v>
      </c>
      <c r="AD182" s="0" t="s">
        <v>61</v>
      </c>
      <c r="AE182" s="0" t="s">
        <v>19</v>
      </c>
      <c r="AF182" s="0" t="s">
        <v>22</v>
      </c>
      <c r="AG182" s="0" t="s">
        <v>22</v>
      </c>
      <c r="AH182" s="0" t="s">
        <v>3396</v>
      </c>
      <c r="AI182" s="0" t="s">
        <v>3397</v>
      </c>
      <c r="AJ182" s="0" t="s">
        <v>22</v>
      </c>
      <c r="AK182" s="0" t="s">
        <v>22</v>
      </c>
    </row>
    <row customHeight="1" ht="11.25">
      <c r="A183" s="0" t="s">
        <v>22</v>
      </c>
      <c r="B183" s="0" t="s">
        <v>48</v>
      </c>
      <c r="C183" s="0" t="s">
        <v>50</v>
      </c>
      <c r="D183" s="0" t="s">
        <v>22</v>
      </c>
      <c r="E183" s="0" t="s">
        <v>3532</v>
      </c>
      <c r="F183" s="0" t="s">
        <v>1213</v>
      </c>
      <c r="G183" s="0" t="s">
        <v>153</v>
      </c>
      <c r="H183" s="0" t="s">
        <v>153</v>
      </c>
      <c r="I183" s="0" t="s">
        <v>154</v>
      </c>
      <c r="J183" s="0" t="s">
        <v>1173</v>
      </c>
      <c r="K183" s="0" t="s">
        <v>1255</v>
      </c>
      <c r="L183" s="0" t="s">
        <v>1252</v>
      </c>
      <c r="M183" s="0" t="s">
        <v>1155</v>
      </c>
      <c r="N183" s="0" t="s">
        <v>98</v>
      </c>
      <c r="O183" s="0" t="s">
        <v>153</v>
      </c>
      <c r="P183" s="0" t="s">
        <v>153</v>
      </c>
      <c r="Q183" s="0" t="s">
        <v>154</v>
      </c>
      <c r="R183" s="0" t="s">
        <v>1173</v>
      </c>
      <c r="S183" s="0" t="s">
        <v>1255</v>
      </c>
      <c r="T183" s="0" t="s">
        <v>3341</v>
      </c>
      <c r="U183" s="0" t="s">
        <v>3342</v>
      </c>
      <c r="V183" s="0" t="s">
        <v>3533</v>
      </c>
      <c r="W183" s="0" t="s">
        <v>3344</v>
      </c>
      <c r="X183" s="0" t="s">
        <v>3345</v>
      </c>
      <c r="Y183" s="0" t="s">
        <v>3342</v>
      </c>
      <c r="Z183" s="0" t="s">
        <v>1155</v>
      </c>
      <c r="AA183" s="0" t="s">
        <v>867</v>
      </c>
      <c r="AB183" s="0" t="s">
        <v>3534</v>
      </c>
      <c r="AC183" s="0" t="s">
        <v>19</v>
      </c>
      <c r="AD183" s="0" t="s">
        <v>61</v>
      </c>
      <c r="AE183" s="0" t="s">
        <v>19</v>
      </c>
      <c r="AF183" s="0" t="s">
        <v>22</v>
      </c>
      <c r="AG183" s="0" t="s">
        <v>22</v>
      </c>
      <c r="AH183" s="0" t="s">
        <v>3396</v>
      </c>
      <c r="AI183" s="0" t="s">
        <v>3397</v>
      </c>
      <c r="AJ183" s="0" t="s">
        <v>22</v>
      </c>
      <c r="AK183" s="0" t="s">
        <v>22</v>
      </c>
    </row>
    <row customHeight="1" ht="11.25">
      <c r="A184" s="0" t="s">
        <v>22</v>
      </c>
      <c r="B184" s="0" t="s">
        <v>48</v>
      </c>
      <c r="C184" s="0" t="s">
        <v>50</v>
      </c>
      <c r="D184" s="0" t="s">
        <v>22</v>
      </c>
      <c r="E184" s="0" t="s">
        <v>3532</v>
      </c>
      <c r="F184" s="0" t="s">
        <v>1213</v>
      </c>
      <c r="G184" s="0" t="s">
        <v>153</v>
      </c>
      <c r="H184" s="0" t="s">
        <v>153</v>
      </c>
      <c r="I184" s="0" t="s">
        <v>154</v>
      </c>
      <c r="J184" s="0" t="s">
        <v>1173</v>
      </c>
      <c r="K184" s="0" t="s">
        <v>1255</v>
      </c>
      <c r="L184" s="0" t="s">
        <v>1252</v>
      </c>
      <c r="M184" s="0" t="s">
        <v>1155</v>
      </c>
      <c r="N184" s="0" t="s">
        <v>115</v>
      </c>
      <c r="O184" s="0" t="s">
        <v>153</v>
      </c>
      <c r="P184" s="0" t="s">
        <v>153</v>
      </c>
      <c r="Q184" s="0" t="s">
        <v>154</v>
      </c>
      <c r="R184" s="0" t="s">
        <v>3398</v>
      </c>
      <c r="S184" s="0" t="s">
        <v>3416</v>
      </c>
      <c r="T184" s="0" t="s">
        <v>3341</v>
      </c>
      <c r="U184" s="0" t="s">
        <v>3342</v>
      </c>
      <c r="V184" s="0" t="s">
        <v>3533</v>
      </c>
      <c r="W184" s="0" t="s">
        <v>3344</v>
      </c>
      <c r="X184" s="0" t="s">
        <v>3345</v>
      </c>
      <c r="Y184" s="0" t="s">
        <v>3342</v>
      </c>
      <c r="Z184" s="0" t="s">
        <v>1155</v>
      </c>
      <c r="AA184" s="0" t="s">
        <v>867</v>
      </c>
      <c r="AB184" s="0" t="s">
        <v>3534</v>
      </c>
      <c r="AC184" s="0" t="s">
        <v>19</v>
      </c>
      <c r="AD184" s="0" t="s">
        <v>61</v>
      </c>
      <c r="AE184" s="0" t="s">
        <v>19</v>
      </c>
      <c r="AF184" s="0" t="s">
        <v>22</v>
      </c>
      <c r="AG184" s="0" t="s">
        <v>22</v>
      </c>
      <c r="AH184" s="0" t="s">
        <v>3396</v>
      </c>
      <c r="AI184" s="0" t="s">
        <v>3397</v>
      </c>
      <c r="AJ184" s="0" t="s">
        <v>22</v>
      </c>
      <c r="AK184" s="0" t="s">
        <v>22</v>
      </c>
    </row>
    <row customHeight="1" ht="11.25">
      <c r="A185" s="0" t="s">
        <v>22</v>
      </c>
      <c r="B185" s="0" t="s">
        <v>48</v>
      </c>
      <c r="C185" s="0" t="s">
        <v>50</v>
      </c>
      <c r="D185" s="0" t="s">
        <v>22</v>
      </c>
      <c r="E185" s="0" t="s">
        <v>3532</v>
      </c>
      <c r="F185" s="0" t="s">
        <v>1213</v>
      </c>
      <c r="G185" s="0" t="s">
        <v>153</v>
      </c>
      <c r="H185" s="0" t="s">
        <v>153</v>
      </c>
      <c r="I185" s="0" t="s">
        <v>154</v>
      </c>
      <c r="J185" s="0" t="s">
        <v>1173</v>
      </c>
      <c r="K185" s="0" t="s">
        <v>1255</v>
      </c>
      <c r="L185" s="0" t="s">
        <v>1252</v>
      </c>
      <c r="M185" s="0" t="s">
        <v>1155</v>
      </c>
      <c r="N185" s="0" t="s">
        <v>90</v>
      </c>
      <c r="O185" s="0" t="s">
        <v>153</v>
      </c>
      <c r="P185" s="0" t="s">
        <v>153</v>
      </c>
      <c r="Q185" s="0" t="s">
        <v>154</v>
      </c>
      <c r="R185" s="0" t="s">
        <v>3400</v>
      </c>
      <c r="S185" s="0" t="s">
        <v>3417</v>
      </c>
      <c r="T185" s="0" t="s">
        <v>3341</v>
      </c>
      <c r="U185" s="0" t="s">
        <v>3342</v>
      </c>
      <c r="V185" s="0" t="s">
        <v>3533</v>
      </c>
      <c r="W185" s="0" t="s">
        <v>3344</v>
      </c>
      <c r="X185" s="0" t="s">
        <v>3345</v>
      </c>
      <c r="Y185" s="0" t="s">
        <v>3342</v>
      </c>
      <c r="Z185" s="0" t="s">
        <v>1155</v>
      </c>
      <c r="AA185" s="0" t="s">
        <v>867</v>
      </c>
      <c r="AB185" s="0" t="s">
        <v>3534</v>
      </c>
      <c r="AC185" s="0" t="s">
        <v>19</v>
      </c>
      <c r="AD185" s="0" t="s">
        <v>61</v>
      </c>
      <c r="AE185" s="0" t="s">
        <v>19</v>
      </c>
      <c r="AF185" s="0" t="s">
        <v>22</v>
      </c>
      <c r="AG185" s="0" t="s">
        <v>22</v>
      </c>
      <c r="AH185" s="0" t="s">
        <v>3396</v>
      </c>
      <c r="AI185" s="0" t="s">
        <v>3397</v>
      </c>
      <c r="AJ185" s="0" t="s">
        <v>22</v>
      </c>
      <c r="AK185" s="0" t="s">
        <v>22</v>
      </c>
    </row>
    <row customHeight="1" ht="11.25">
      <c r="A186" s="0" t="s">
        <v>22</v>
      </c>
      <c r="B186" s="0" t="s">
        <v>48</v>
      </c>
      <c r="C186" s="0" t="s">
        <v>50</v>
      </c>
      <c r="D186" s="0" t="s">
        <v>22</v>
      </c>
      <c r="E186" s="0" t="s">
        <v>3532</v>
      </c>
      <c r="F186" s="0" t="s">
        <v>1213</v>
      </c>
      <c r="G186" s="0" t="s">
        <v>153</v>
      </c>
      <c r="H186" s="0" t="s">
        <v>153</v>
      </c>
      <c r="I186" s="0" t="s">
        <v>154</v>
      </c>
      <c r="J186" s="0" t="s">
        <v>1173</v>
      </c>
      <c r="K186" s="0" t="s">
        <v>1255</v>
      </c>
      <c r="L186" s="0" t="s">
        <v>1252</v>
      </c>
      <c r="M186" s="0" t="s">
        <v>1155</v>
      </c>
      <c r="N186" s="0" t="s">
        <v>109</v>
      </c>
      <c r="O186" s="0" t="s">
        <v>153</v>
      </c>
      <c r="P186" s="0" t="s">
        <v>153</v>
      </c>
      <c r="Q186" s="0" t="s">
        <v>154</v>
      </c>
      <c r="R186" s="0" t="s">
        <v>3402</v>
      </c>
      <c r="S186" s="0" t="s">
        <v>3418</v>
      </c>
      <c r="T186" s="0" t="s">
        <v>3341</v>
      </c>
      <c r="U186" s="0" t="s">
        <v>3342</v>
      </c>
      <c r="V186" s="0" t="s">
        <v>3533</v>
      </c>
      <c r="W186" s="0" t="s">
        <v>3344</v>
      </c>
      <c r="X186" s="0" t="s">
        <v>3345</v>
      </c>
      <c r="Y186" s="0" t="s">
        <v>3342</v>
      </c>
      <c r="Z186" s="0" t="s">
        <v>1155</v>
      </c>
      <c r="AA186" s="0" t="s">
        <v>867</v>
      </c>
      <c r="AB186" s="0" t="s">
        <v>3534</v>
      </c>
      <c r="AC186" s="0" t="s">
        <v>19</v>
      </c>
      <c r="AD186" s="0" t="s">
        <v>61</v>
      </c>
      <c r="AE186" s="0" t="s">
        <v>19</v>
      </c>
      <c r="AF186" s="0" t="s">
        <v>22</v>
      </c>
      <c r="AG186" s="0" t="s">
        <v>22</v>
      </c>
      <c r="AH186" s="0" t="s">
        <v>3396</v>
      </c>
      <c r="AI186" s="0" t="s">
        <v>3397</v>
      </c>
      <c r="AJ186" s="0" t="s">
        <v>22</v>
      </c>
      <c r="AK186" s="0" t="s">
        <v>22</v>
      </c>
    </row>
    <row customHeight="1" ht="11.25">
      <c r="A187" s="0" t="s">
        <v>22</v>
      </c>
      <c r="B187" s="0" t="s">
        <v>48</v>
      </c>
      <c r="C187" s="0" t="s">
        <v>50</v>
      </c>
      <c r="D187" s="0" t="s">
        <v>22</v>
      </c>
      <c r="E187" s="0" t="s">
        <v>3532</v>
      </c>
      <c r="F187" s="0" t="s">
        <v>1213</v>
      </c>
      <c r="G187" s="0" t="s">
        <v>153</v>
      </c>
      <c r="H187" s="0" t="s">
        <v>153</v>
      </c>
      <c r="I187" s="0" t="s">
        <v>154</v>
      </c>
      <c r="J187" s="0" t="s">
        <v>1173</v>
      </c>
      <c r="K187" s="0" t="s">
        <v>1255</v>
      </c>
      <c r="L187" s="0" t="s">
        <v>1252</v>
      </c>
      <c r="M187" s="0" t="s">
        <v>1155</v>
      </c>
      <c r="N187" s="0" t="s">
        <v>92</v>
      </c>
      <c r="O187" s="0" t="s">
        <v>153</v>
      </c>
      <c r="P187" s="0" t="s">
        <v>153</v>
      </c>
      <c r="Q187" s="0" t="s">
        <v>154</v>
      </c>
      <c r="R187" s="0" t="s">
        <v>3404</v>
      </c>
      <c r="S187" s="0" t="s">
        <v>3419</v>
      </c>
      <c r="T187" s="0" t="s">
        <v>3341</v>
      </c>
      <c r="U187" s="0" t="s">
        <v>3342</v>
      </c>
      <c r="V187" s="0" t="s">
        <v>3533</v>
      </c>
      <c r="W187" s="0" t="s">
        <v>3344</v>
      </c>
      <c r="X187" s="0" t="s">
        <v>3345</v>
      </c>
      <c r="Y187" s="0" t="s">
        <v>3342</v>
      </c>
      <c r="Z187" s="0" t="s">
        <v>1155</v>
      </c>
      <c r="AA187" s="0" t="s">
        <v>867</v>
      </c>
      <c r="AB187" s="0" t="s">
        <v>3534</v>
      </c>
      <c r="AC187" s="0" t="s">
        <v>19</v>
      </c>
      <c r="AD187" s="0" t="s">
        <v>61</v>
      </c>
      <c r="AE187" s="0" t="s">
        <v>19</v>
      </c>
      <c r="AF187" s="0" t="s">
        <v>22</v>
      </c>
      <c r="AG187" s="0" t="s">
        <v>22</v>
      </c>
      <c r="AH187" s="0" t="s">
        <v>3396</v>
      </c>
      <c r="AI187" s="0" t="s">
        <v>3397</v>
      </c>
      <c r="AJ187" s="0" t="s">
        <v>22</v>
      </c>
      <c r="AK187" s="0" t="s">
        <v>22</v>
      </c>
    </row>
    <row customHeight="1" ht="11.25">
      <c r="A188" s="0" t="s">
        <v>22</v>
      </c>
      <c r="B188" s="0" t="s">
        <v>48</v>
      </c>
      <c r="C188" s="0" t="s">
        <v>50</v>
      </c>
      <c r="D188" s="0" t="s">
        <v>22</v>
      </c>
      <c r="E188" s="0" t="s">
        <v>3532</v>
      </c>
      <c r="F188" s="0" t="s">
        <v>1213</v>
      </c>
      <c r="G188" s="0" t="s">
        <v>153</v>
      </c>
      <c r="H188" s="0" t="s">
        <v>153</v>
      </c>
      <c r="I188" s="0" t="s">
        <v>154</v>
      </c>
      <c r="J188" s="0" t="s">
        <v>1173</v>
      </c>
      <c r="K188" s="0" t="s">
        <v>1255</v>
      </c>
      <c r="L188" s="0" t="s">
        <v>1252</v>
      </c>
      <c r="M188" s="0" t="s">
        <v>1155</v>
      </c>
      <c r="N188" s="0" t="s">
        <v>89</v>
      </c>
      <c r="O188" s="0" t="s">
        <v>153</v>
      </c>
      <c r="P188" s="0" t="s">
        <v>153</v>
      </c>
      <c r="Q188" s="0" t="s">
        <v>154</v>
      </c>
      <c r="R188" s="0" t="s">
        <v>3406</v>
      </c>
      <c r="S188" s="0" t="s">
        <v>3420</v>
      </c>
      <c r="T188" s="0" t="s">
        <v>3341</v>
      </c>
      <c r="U188" s="0" t="s">
        <v>3342</v>
      </c>
      <c r="V188" s="0" t="s">
        <v>3533</v>
      </c>
      <c r="W188" s="0" t="s">
        <v>3344</v>
      </c>
      <c r="X188" s="0" t="s">
        <v>3345</v>
      </c>
      <c r="Y188" s="0" t="s">
        <v>3342</v>
      </c>
      <c r="Z188" s="0" t="s">
        <v>1155</v>
      </c>
      <c r="AA188" s="0" t="s">
        <v>867</v>
      </c>
      <c r="AB188" s="0" t="s">
        <v>3534</v>
      </c>
      <c r="AC188" s="0" t="s">
        <v>19</v>
      </c>
      <c r="AD188" s="0" t="s">
        <v>61</v>
      </c>
      <c r="AE188" s="0" t="s">
        <v>19</v>
      </c>
      <c r="AF188" s="0" t="s">
        <v>22</v>
      </c>
      <c r="AG188" s="0" t="s">
        <v>22</v>
      </c>
      <c r="AH188" s="0" t="s">
        <v>3396</v>
      </c>
      <c r="AI188" s="0" t="s">
        <v>3397</v>
      </c>
      <c r="AJ188" s="0" t="s">
        <v>22</v>
      </c>
      <c r="AK188" s="0" t="s">
        <v>22</v>
      </c>
    </row>
    <row customHeight="1" ht="11.25">
      <c r="A189" s="0" t="s">
        <v>22</v>
      </c>
      <c r="B189" s="0" t="s">
        <v>48</v>
      </c>
      <c r="C189" s="0" t="s">
        <v>50</v>
      </c>
      <c r="D189" s="0" t="s">
        <v>22</v>
      </c>
      <c r="E189" s="0" t="s">
        <v>3532</v>
      </c>
      <c r="F189" s="0" t="s">
        <v>1213</v>
      </c>
      <c r="G189" s="0" t="s">
        <v>153</v>
      </c>
      <c r="H189" s="0" t="s">
        <v>153</v>
      </c>
      <c r="I189" s="0" t="s">
        <v>154</v>
      </c>
      <c r="J189" s="0" t="s">
        <v>1173</v>
      </c>
      <c r="K189" s="0" t="s">
        <v>1255</v>
      </c>
      <c r="L189" s="0" t="s">
        <v>1252</v>
      </c>
      <c r="M189" s="0" t="s">
        <v>1155</v>
      </c>
      <c r="N189" s="0" t="s">
        <v>112</v>
      </c>
      <c r="O189" s="0" t="s">
        <v>153</v>
      </c>
      <c r="P189" s="0" t="s">
        <v>153</v>
      </c>
      <c r="Q189" s="0" t="s">
        <v>154</v>
      </c>
      <c r="R189" s="0" t="s">
        <v>3408</v>
      </c>
      <c r="S189" s="0" t="s">
        <v>3421</v>
      </c>
      <c r="T189" s="0" t="s">
        <v>3341</v>
      </c>
      <c r="U189" s="0" t="s">
        <v>3342</v>
      </c>
      <c r="V189" s="0" t="s">
        <v>3533</v>
      </c>
      <c r="W189" s="0" t="s">
        <v>3344</v>
      </c>
      <c r="X189" s="0" t="s">
        <v>3345</v>
      </c>
      <c r="Y189" s="0" t="s">
        <v>3342</v>
      </c>
      <c r="Z189" s="0" t="s">
        <v>1155</v>
      </c>
      <c r="AA189" s="0" t="s">
        <v>867</v>
      </c>
      <c r="AB189" s="0" t="s">
        <v>3534</v>
      </c>
      <c r="AC189" s="0" t="s">
        <v>19</v>
      </c>
      <c r="AD189" s="0" t="s">
        <v>61</v>
      </c>
      <c r="AE189" s="0" t="s">
        <v>19</v>
      </c>
      <c r="AF189" s="0" t="s">
        <v>22</v>
      </c>
      <c r="AG189" s="0" t="s">
        <v>22</v>
      </c>
      <c r="AH189" s="0" t="s">
        <v>3396</v>
      </c>
      <c r="AI189" s="0" t="s">
        <v>3397</v>
      </c>
      <c r="AJ189" s="0" t="s">
        <v>22</v>
      </c>
      <c r="AK189" s="0" t="s">
        <v>22</v>
      </c>
    </row>
    <row customHeight="1" ht="11.25">
      <c r="A190" s="0" t="s">
        <v>22</v>
      </c>
      <c r="B190" s="0" t="s">
        <v>48</v>
      </c>
      <c r="C190" s="0" t="s">
        <v>50</v>
      </c>
      <c r="D190" s="0" t="s">
        <v>22</v>
      </c>
      <c r="E190" s="0" t="s">
        <v>3532</v>
      </c>
      <c r="F190" s="0" t="s">
        <v>1213</v>
      </c>
      <c r="G190" s="0" t="s">
        <v>153</v>
      </c>
      <c r="H190" s="0" t="s">
        <v>153</v>
      </c>
      <c r="I190" s="0" t="s">
        <v>154</v>
      </c>
      <c r="J190" s="0" t="s">
        <v>1173</v>
      </c>
      <c r="K190" s="0" t="s">
        <v>1255</v>
      </c>
      <c r="L190" s="0" t="s">
        <v>1252</v>
      </c>
      <c r="M190" s="0" t="s">
        <v>1155</v>
      </c>
      <c r="N190" s="0" t="s">
        <v>118</v>
      </c>
      <c r="O190" s="0" t="s">
        <v>153</v>
      </c>
      <c r="P190" s="0" t="s">
        <v>153</v>
      </c>
      <c r="Q190" s="0" t="s">
        <v>154</v>
      </c>
      <c r="R190" s="0" t="s">
        <v>3410</v>
      </c>
      <c r="S190" s="0" t="s">
        <v>3422</v>
      </c>
      <c r="T190" s="0" t="s">
        <v>3341</v>
      </c>
      <c r="U190" s="0" t="s">
        <v>3342</v>
      </c>
      <c r="V190" s="0" t="s">
        <v>3533</v>
      </c>
      <c r="W190" s="0" t="s">
        <v>3344</v>
      </c>
      <c r="X190" s="0" t="s">
        <v>3345</v>
      </c>
      <c r="Y190" s="0" t="s">
        <v>3342</v>
      </c>
      <c r="Z190" s="0" t="s">
        <v>1155</v>
      </c>
      <c r="AA190" s="0" t="s">
        <v>867</v>
      </c>
      <c r="AB190" s="0" t="s">
        <v>3534</v>
      </c>
      <c r="AC190" s="0" t="s">
        <v>19</v>
      </c>
      <c r="AD190" s="0" t="s">
        <v>61</v>
      </c>
      <c r="AE190" s="0" t="s">
        <v>19</v>
      </c>
      <c r="AF190" s="0" t="s">
        <v>22</v>
      </c>
      <c r="AG190" s="0" t="s">
        <v>22</v>
      </c>
      <c r="AH190" s="0" t="s">
        <v>3396</v>
      </c>
      <c r="AI190" s="0" t="s">
        <v>3397</v>
      </c>
      <c r="AJ190" s="0" t="s">
        <v>22</v>
      </c>
      <c r="AK190" s="0" t="s">
        <v>22</v>
      </c>
    </row>
    <row customHeight="1" ht="11.25">
      <c r="A191" s="0" t="s">
        <v>22</v>
      </c>
      <c r="B191" s="0" t="s">
        <v>48</v>
      </c>
      <c r="C191" s="0" t="s">
        <v>50</v>
      </c>
      <c r="D191" s="0" t="s">
        <v>22</v>
      </c>
      <c r="E191" s="0" t="s">
        <v>3532</v>
      </c>
      <c r="F191" s="0" t="s">
        <v>1213</v>
      </c>
      <c r="G191" s="0" t="s">
        <v>153</v>
      </c>
      <c r="H191" s="0" t="s">
        <v>153</v>
      </c>
      <c r="I191" s="0" t="s">
        <v>154</v>
      </c>
      <c r="J191" s="0" t="s">
        <v>1173</v>
      </c>
      <c r="K191" s="0" t="s">
        <v>1255</v>
      </c>
      <c r="L191" s="0" t="s">
        <v>1252</v>
      </c>
      <c r="M191" s="0" t="s">
        <v>1155</v>
      </c>
      <c r="N191" s="0" t="s">
        <v>101</v>
      </c>
      <c r="O191" s="0" t="s">
        <v>153</v>
      </c>
      <c r="P191" s="0" t="s">
        <v>153</v>
      </c>
      <c r="Q191" s="0" t="s">
        <v>154</v>
      </c>
      <c r="R191" s="0" t="s">
        <v>3412</v>
      </c>
      <c r="S191" s="0" t="s">
        <v>3423</v>
      </c>
      <c r="T191" s="0" t="s">
        <v>3341</v>
      </c>
      <c r="U191" s="0" t="s">
        <v>3342</v>
      </c>
      <c r="V191" s="0" t="s">
        <v>3533</v>
      </c>
      <c r="W191" s="0" t="s">
        <v>3344</v>
      </c>
      <c r="X191" s="0" t="s">
        <v>3345</v>
      </c>
      <c r="Y191" s="0" t="s">
        <v>3342</v>
      </c>
      <c r="Z191" s="0" t="s">
        <v>1155</v>
      </c>
      <c r="AA191" s="0" t="s">
        <v>867</v>
      </c>
      <c r="AB191" s="0" t="s">
        <v>3534</v>
      </c>
      <c r="AC191" s="0" t="s">
        <v>19</v>
      </c>
      <c r="AD191" s="0" t="s">
        <v>61</v>
      </c>
      <c r="AE191" s="0" t="s">
        <v>19</v>
      </c>
      <c r="AF191" s="0" t="s">
        <v>22</v>
      </c>
      <c r="AG191" s="0" t="s">
        <v>22</v>
      </c>
      <c r="AH191" s="0" t="s">
        <v>3396</v>
      </c>
      <c r="AI191" s="0" t="s">
        <v>3397</v>
      </c>
      <c r="AJ191" s="0" t="s">
        <v>22</v>
      </c>
      <c r="AK191" s="0" t="s">
        <v>22</v>
      </c>
    </row>
    <row customHeight="1" ht="11.25">
      <c r="A192" s="0" t="s">
        <v>22</v>
      </c>
      <c r="B192" s="0" t="s">
        <v>48</v>
      </c>
      <c r="C192" s="0" t="s">
        <v>50</v>
      </c>
      <c r="D192" s="0" t="s">
        <v>22</v>
      </c>
      <c r="E192" s="0" t="s">
        <v>3532</v>
      </c>
      <c r="F192" s="0" t="s">
        <v>1213</v>
      </c>
      <c r="G192" s="0" t="s">
        <v>153</v>
      </c>
      <c r="H192" s="0" t="s">
        <v>153</v>
      </c>
      <c r="I192" s="0" t="s">
        <v>154</v>
      </c>
      <c r="J192" s="0" t="s">
        <v>1173</v>
      </c>
      <c r="K192" s="0" t="s">
        <v>1255</v>
      </c>
      <c r="L192" s="0" t="s">
        <v>1252</v>
      </c>
      <c r="M192" s="0" t="s">
        <v>1155</v>
      </c>
      <c r="N192" s="0" t="s">
        <v>91</v>
      </c>
      <c r="O192" s="0" t="s">
        <v>153</v>
      </c>
      <c r="P192" s="0" t="s">
        <v>153</v>
      </c>
      <c r="Q192" s="0" t="s">
        <v>154</v>
      </c>
      <c r="R192" s="0" t="s">
        <v>3414</v>
      </c>
      <c r="S192" s="0" t="s">
        <v>3424</v>
      </c>
      <c r="T192" s="0" t="s">
        <v>3341</v>
      </c>
      <c r="U192" s="0" t="s">
        <v>3342</v>
      </c>
      <c r="V192" s="0" t="s">
        <v>3533</v>
      </c>
      <c r="W192" s="0" t="s">
        <v>3344</v>
      </c>
      <c r="X192" s="0" t="s">
        <v>3345</v>
      </c>
      <c r="Y192" s="0" t="s">
        <v>3342</v>
      </c>
      <c r="Z192" s="0" t="s">
        <v>1155</v>
      </c>
      <c r="AA192" s="0" t="s">
        <v>867</v>
      </c>
      <c r="AB192" s="0" t="s">
        <v>3534</v>
      </c>
      <c r="AC192" s="0" t="s">
        <v>19</v>
      </c>
      <c r="AD192" s="0" t="s">
        <v>61</v>
      </c>
      <c r="AE192" s="0" t="s">
        <v>19</v>
      </c>
      <c r="AF192" s="0" t="s">
        <v>22</v>
      </c>
      <c r="AG192" s="0" t="s">
        <v>22</v>
      </c>
      <c r="AH192" s="0" t="s">
        <v>3396</v>
      </c>
      <c r="AI192" s="0" t="s">
        <v>3397</v>
      </c>
      <c r="AJ192" s="0" t="s">
        <v>22</v>
      </c>
      <c r="AK192" s="0" t="s">
        <v>22</v>
      </c>
    </row>
    <row customHeight="1" ht="11.25">
      <c r="A193" s="0" t="s">
        <v>22</v>
      </c>
      <c r="B193" s="0" t="s">
        <v>48</v>
      </c>
      <c r="C193" s="0" t="s">
        <v>50</v>
      </c>
      <c r="D193" s="0" t="s">
        <v>22</v>
      </c>
      <c r="E193" s="0" t="s">
        <v>3535</v>
      </c>
      <c r="F193" s="0" t="s">
        <v>1213</v>
      </c>
      <c r="G193" s="0" t="s">
        <v>170</v>
      </c>
      <c r="H193" s="0" t="s">
        <v>170</v>
      </c>
      <c r="I193" s="0" t="s">
        <v>171</v>
      </c>
      <c r="J193" s="0" t="s">
        <v>3383</v>
      </c>
      <c r="K193" s="0" t="s">
        <v>3384</v>
      </c>
      <c r="L193" s="0" t="s">
        <v>3385</v>
      </c>
      <c r="M193" s="0" t="s">
        <v>101</v>
      </c>
      <c r="N193" s="0" t="s">
        <v>98</v>
      </c>
      <c r="O193" s="0" t="s">
        <v>170</v>
      </c>
      <c r="P193" s="0" t="s">
        <v>170</v>
      </c>
      <c r="Q193" s="0" t="s">
        <v>171</v>
      </c>
      <c r="R193" s="0" t="s">
        <v>3383</v>
      </c>
      <c r="S193" s="0" t="s">
        <v>3384</v>
      </c>
      <c r="T193" s="0" t="s">
        <v>3341</v>
      </c>
      <c r="U193" s="0" t="s">
        <v>3386</v>
      </c>
      <c r="V193" s="0" t="s">
        <v>3387</v>
      </c>
      <c r="W193" s="0" t="s">
        <v>3344</v>
      </c>
      <c r="X193" s="0" t="s">
        <v>3388</v>
      </c>
      <c r="Y193" s="0" t="s">
        <v>3342</v>
      </c>
      <c r="Z193" s="0" t="s">
        <v>109</v>
      </c>
      <c r="AA193" s="0" t="s">
        <v>3389</v>
      </c>
      <c r="AB193" s="0" t="s">
        <v>3390</v>
      </c>
      <c r="AC193" s="0" t="s">
        <v>19</v>
      </c>
      <c r="AD193" s="0" t="s">
        <v>61</v>
      </c>
      <c r="AE193" s="0" t="s">
        <v>19</v>
      </c>
      <c r="AF193" s="0" t="s">
        <v>22</v>
      </c>
      <c r="AG193" s="0" t="s">
        <v>22</v>
      </c>
      <c r="AH193" s="0" t="s">
        <v>148</v>
      </c>
      <c r="AI193" s="0" t="s">
        <v>3536</v>
      </c>
      <c r="AJ193" s="0" t="s">
        <v>22</v>
      </c>
      <c r="AK193" s="0" t="s">
        <v>22</v>
      </c>
    </row>
    <row customHeight="1" ht="11.25">
      <c r="A194" s="0" t="s">
        <v>22</v>
      </c>
      <c r="B194" s="0" t="s">
        <v>48</v>
      </c>
      <c r="C194" s="0" t="s">
        <v>50</v>
      </c>
      <c r="D194" s="0" t="s">
        <v>22</v>
      </c>
      <c r="E194" s="0" t="s">
        <v>3537</v>
      </c>
      <c r="F194" s="0" t="s">
        <v>1213</v>
      </c>
      <c r="G194" s="0" t="s">
        <v>170</v>
      </c>
      <c r="H194" s="0" t="s">
        <v>170</v>
      </c>
      <c r="I194" s="0" t="s">
        <v>171</v>
      </c>
      <c r="J194" s="0" t="s">
        <v>3383</v>
      </c>
      <c r="K194" s="0" t="s">
        <v>3384</v>
      </c>
      <c r="L194" s="0" t="s">
        <v>3385</v>
      </c>
      <c r="M194" s="0" t="s">
        <v>101</v>
      </c>
      <c r="N194" s="0" t="s">
        <v>98</v>
      </c>
      <c r="O194" s="0" t="s">
        <v>170</v>
      </c>
      <c r="P194" s="0" t="s">
        <v>170</v>
      </c>
      <c r="Q194" s="0" t="s">
        <v>171</v>
      </c>
      <c r="R194" s="0" t="s">
        <v>3383</v>
      </c>
      <c r="S194" s="0" t="s">
        <v>3384</v>
      </c>
      <c r="T194" s="0" t="s">
        <v>3341</v>
      </c>
      <c r="U194" s="0" t="s">
        <v>3386</v>
      </c>
      <c r="V194" s="0" t="s">
        <v>3387</v>
      </c>
      <c r="W194" s="0" t="s">
        <v>3344</v>
      </c>
      <c r="X194" s="0" t="s">
        <v>3388</v>
      </c>
      <c r="Y194" s="0" t="s">
        <v>3342</v>
      </c>
      <c r="Z194" s="0" t="s">
        <v>109</v>
      </c>
      <c r="AA194" s="0" t="s">
        <v>3389</v>
      </c>
      <c r="AB194" s="0" t="s">
        <v>3390</v>
      </c>
      <c r="AC194" s="0" t="s">
        <v>19</v>
      </c>
      <c r="AD194" s="0" t="s">
        <v>61</v>
      </c>
      <c r="AE194" s="0" t="s">
        <v>19</v>
      </c>
      <c r="AF194" s="0" t="s">
        <v>22</v>
      </c>
      <c r="AG194" s="0" t="s">
        <v>22</v>
      </c>
      <c r="AH194" s="0" t="s">
        <v>148</v>
      </c>
      <c r="AI194" s="0" t="s">
        <v>3536</v>
      </c>
      <c r="AJ194" s="0" t="s">
        <v>22</v>
      </c>
      <c r="AK194" s="0" t="s">
        <v>22</v>
      </c>
    </row>
    <row customHeight="1" ht="11.25">
      <c r="A195" s="0" t="s">
        <v>22</v>
      </c>
      <c r="B195" s="0" t="s">
        <v>48</v>
      </c>
      <c r="C195" s="0" t="s">
        <v>50</v>
      </c>
      <c r="D195" s="0" t="s">
        <v>22</v>
      </c>
      <c r="E195" s="0" t="s">
        <v>3538</v>
      </c>
      <c r="F195" s="0" t="s">
        <v>1213</v>
      </c>
      <c r="G195" s="0" t="s">
        <v>170</v>
      </c>
      <c r="H195" s="0" t="s">
        <v>170</v>
      </c>
      <c r="I195" s="0" t="s">
        <v>171</v>
      </c>
      <c r="J195" s="0" t="s">
        <v>3383</v>
      </c>
      <c r="K195" s="0" t="s">
        <v>3384</v>
      </c>
      <c r="L195" s="0" t="s">
        <v>3385</v>
      </c>
      <c r="M195" s="0" t="s">
        <v>101</v>
      </c>
      <c r="N195" s="0" t="s">
        <v>98</v>
      </c>
      <c r="O195" s="0" t="s">
        <v>170</v>
      </c>
      <c r="P195" s="0" t="s">
        <v>170</v>
      </c>
      <c r="Q195" s="0" t="s">
        <v>171</v>
      </c>
      <c r="R195" s="0" t="s">
        <v>3383</v>
      </c>
      <c r="S195" s="0" t="s">
        <v>3384</v>
      </c>
      <c r="T195" s="0" t="s">
        <v>3341</v>
      </c>
      <c r="U195" s="0" t="s">
        <v>3386</v>
      </c>
      <c r="V195" s="0" t="s">
        <v>3387</v>
      </c>
      <c r="W195" s="0" t="s">
        <v>3344</v>
      </c>
      <c r="X195" s="0" t="s">
        <v>3388</v>
      </c>
      <c r="Y195" s="0" t="s">
        <v>3342</v>
      </c>
      <c r="Z195" s="0" t="s">
        <v>109</v>
      </c>
      <c r="AA195" s="0" t="s">
        <v>3389</v>
      </c>
      <c r="AB195" s="0" t="s">
        <v>3390</v>
      </c>
      <c r="AC195" s="0" t="s">
        <v>19</v>
      </c>
      <c r="AD195" s="0" t="s">
        <v>61</v>
      </c>
      <c r="AE195" s="0" t="s">
        <v>19</v>
      </c>
      <c r="AF195" s="0" t="s">
        <v>22</v>
      </c>
      <c r="AG195" s="0" t="s">
        <v>22</v>
      </c>
      <c r="AH195" s="0" t="s">
        <v>148</v>
      </c>
      <c r="AI195" s="0" t="s">
        <v>3536</v>
      </c>
      <c r="AJ195" s="0" t="s">
        <v>22</v>
      </c>
      <c r="AK195" s="0" t="s">
        <v>22</v>
      </c>
    </row>
    <row customHeight="1" ht="11.25">
      <c r="A196" s="0" t="s">
        <v>22</v>
      </c>
      <c r="B196" s="0" t="s">
        <v>48</v>
      </c>
      <c r="C196" s="0" t="s">
        <v>50</v>
      </c>
      <c r="D196" s="0" t="s">
        <v>22</v>
      </c>
      <c r="E196" s="0" t="s">
        <v>3539</v>
      </c>
      <c r="F196" s="0" t="s">
        <v>1213</v>
      </c>
      <c r="G196" s="0" t="s">
        <v>170</v>
      </c>
      <c r="H196" s="0" t="s">
        <v>170</v>
      </c>
      <c r="I196" s="0" t="s">
        <v>171</v>
      </c>
      <c r="J196" s="0" t="s">
        <v>3383</v>
      </c>
      <c r="K196" s="0" t="s">
        <v>3384</v>
      </c>
      <c r="L196" s="0" t="s">
        <v>3385</v>
      </c>
      <c r="M196" s="0" t="s">
        <v>101</v>
      </c>
      <c r="N196" s="0" t="s">
        <v>98</v>
      </c>
      <c r="O196" s="0" t="s">
        <v>170</v>
      </c>
      <c r="P196" s="0" t="s">
        <v>170</v>
      </c>
      <c r="Q196" s="0" t="s">
        <v>171</v>
      </c>
      <c r="R196" s="0" t="s">
        <v>3383</v>
      </c>
      <c r="S196" s="0" t="s">
        <v>3384</v>
      </c>
      <c r="T196" s="0" t="s">
        <v>3341</v>
      </c>
      <c r="U196" s="0" t="s">
        <v>3386</v>
      </c>
      <c r="V196" s="0" t="s">
        <v>3387</v>
      </c>
      <c r="W196" s="0" t="s">
        <v>3344</v>
      </c>
      <c r="X196" s="0" t="s">
        <v>3388</v>
      </c>
      <c r="Y196" s="0" t="s">
        <v>3342</v>
      </c>
      <c r="Z196" s="0" t="s">
        <v>109</v>
      </c>
      <c r="AA196" s="0" t="s">
        <v>3389</v>
      </c>
      <c r="AB196" s="0" t="s">
        <v>3390</v>
      </c>
      <c r="AC196" s="0" t="s">
        <v>19</v>
      </c>
      <c r="AD196" s="0" t="s">
        <v>61</v>
      </c>
      <c r="AE196" s="0" t="s">
        <v>19</v>
      </c>
      <c r="AF196" s="0" t="s">
        <v>22</v>
      </c>
      <c r="AG196" s="0" t="s">
        <v>22</v>
      </c>
      <c r="AH196" s="0" t="s">
        <v>148</v>
      </c>
      <c r="AI196" s="0" t="s">
        <v>3536</v>
      </c>
      <c r="AJ196" s="0" t="s">
        <v>22</v>
      </c>
      <c r="AK196" s="0" t="s">
        <v>22</v>
      </c>
    </row>
    <row customHeight="1" ht="11.25">
      <c r="A197" s="0" t="s">
        <v>22</v>
      </c>
      <c r="B197" s="0" t="s">
        <v>48</v>
      </c>
      <c r="C197" s="0" t="s">
        <v>50</v>
      </c>
      <c r="D197" s="0" t="s">
        <v>22</v>
      </c>
      <c r="E197" s="0" t="s">
        <v>3540</v>
      </c>
      <c r="F197" s="0" t="s">
        <v>1152</v>
      </c>
      <c r="G197" s="0" t="s">
        <v>110</v>
      </c>
      <c r="H197" s="0" t="s">
        <v>110</v>
      </c>
      <c r="I197" s="0" t="s">
        <v>111</v>
      </c>
      <c r="J197" s="0" t="s">
        <v>1240</v>
      </c>
      <c r="K197" s="0" t="s">
        <v>1241</v>
      </c>
      <c r="L197" s="0" t="s">
        <v>3541</v>
      </c>
      <c r="M197" s="0" t="s">
        <v>166</v>
      </c>
      <c r="N197" s="0" t="s">
        <v>98</v>
      </c>
      <c r="O197" s="0" t="s">
        <v>110</v>
      </c>
      <c r="P197" s="0" t="s">
        <v>110</v>
      </c>
      <c r="Q197" s="0" t="s">
        <v>111</v>
      </c>
      <c r="R197" s="0" t="s">
        <v>1240</v>
      </c>
      <c r="S197" s="0" t="s">
        <v>1241</v>
      </c>
      <c r="T197" s="0" t="s">
        <v>3341</v>
      </c>
      <c r="U197" s="0" t="s">
        <v>3342</v>
      </c>
      <c r="V197" s="0" t="s">
        <v>3343</v>
      </c>
      <c r="W197" s="0" t="s">
        <v>3344</v>
      </c>
      <c r="X197" s="0" t="s">
        <v>3345</v>
      </c>
      <c r="Y197" s="0" t="s">
        <v>3342</v>
      </c>
      <c r="Z197" s="0" t="s">
        <v>3542</v>
      </c>
      <c r="AA197" s="0" t="s">
        <v>3543</v>
      </c>
      <c r="AB197" s="0" t="s">
        <v>3544</v>
      </c>
      <c r="AC197" s="0" t="s">
        <v>61</v>
      </c>
      <c r="AD197" s="0" t="s">
        <v>19</v>
      </c>
      <c r="AE197" s="0" t="s">
        <v>19</v>
      </c>
      <c r="AF197" s="0" t="s">
        <v>3545</v>
      </c>
      <c r="AG197" s="0" t="s">
        <v>3546</v>
      </c>
      <c r="AH197" s="0" t="s">
        <v>22</v>
      </c>
      <c r="AI197" s="0" t="s">
        <v>22</v>
      </c>
      <c r="AJ197" s="0" t="s">
        <v>22</v>
      </c>
      <c r="AK197" s="0" t="s">
        <v>22</v>
      </c>
    </row>
    <row customHeight="1" ht="11.25">
      <c r="A198" s="0" t="s">
        <v>22</v>
      </c>
      <c r="B198" s="0" t="s">
        <v>48</v>
      </c>
      <c r="C198" s="0" t="s">
        <v>50</v>
      </c>
      <c r="D198" s="0" t="s">
        <v>22</v>
      </c>
      <c r="E198" s="0" t="s">
        <v>3540</v>
      </c>
      <c r="F198" s="0" t="s">
        <v>1152</v>
      </c>
      <c r="G198" s="0" t="s">
        <v>110</v>
      </c>
      <c r="H198" s="0" t="s">
        <v>110</v>
      </c>
      <c r="I198" s="0" t="s">
        <v>111</v>
      </c>
      <c r="J198" s="0" t="s">
        <v>1240</v>
      </c>
      <c r="K198" s="0" t="s">
        <v>1241</v>
      </c>
      <c r="L198" s="0" t="s">
        <v>3541</v>
      </c>
      <c r="M198" s="0" t="s">
        <v>166</v>
      </c>
      <c r="N198" s="0" t="s">
        <v>98</v>
      </c>
      <c r="O198" s="0" t="s">
        <v>110</v>
      </c>
      <c r="P198" s="0" t="s">
        <v>110</v>
      </c>
      <c r="Q198" s="0" t="s">
        <v>111</v>
      </c>
      <c r="R198" s="0" t="s">
        <v>1240</v>
      </c>
      <c r="S198" s="0" t="s">
        <v>1241</v>
      </c>
      <c r="T198" s="0" t="s">
        <v>3341</v>
      </c>
      <c r="U198" s="0" t="s">
        <v>3342</v>
      </c>
      <c r="V198" s="0" t="s">
        <v>3343</v>
      </c>
      <c r="W198" s="0" t="s">
        <v>3344</v>
      </c>
      <c r="X198" s="0" t="s">
        <v>3345</v>
      </c>
      <c r="Y198" s="0" t="s">
        <v>3342</v>
      </c>
      <c r="Z198" s="0" t="s">
        <v>3542</v>
      </c>
      <c r="AA198" s="0" t="s">
        <v>3543</v>
      </c>
      <c r="AB198" s="0" t="s">
        <v>3544</v>
      </c>
      <c r="AC198" s="0" t="s">
        <v>61</v>
      </c>
      <c r="AD198" s="0" t="s">
        <v>19</v>
      </c>
      <c r="AE198" s="0" t="s">
        <v>19</v>
      </c>
      <c r="AF198" s="0" t="s">
        <v>3545</v>
      </c>
      <c r="AG198" s="0" t="s">
        <v>3546</v>
      </c>
      <c r="AH198" s="0" t="s">
        <v>22</v>
      </c>
      <c r="AI198" s="0" t="s">
        <v>22</v>
      </c>
      <c r="AJ198" s="0" t="s">
        <v>22</v>
      </c>
      <c r="AK198" s="0" t="s">
        <v>22</v>
      </c>
    </row>
    <row customHeight="1" ht="11.25">
      <c r="A199" s="0" t="s">
        <v>22</v>
      </c>
      <c r="B199" s="0" t="s">
        <v>48</v>
      </c>
      <c r="C199" s="0" t="s">
        <v>50</v>
      </c>
      <c r="D199" s="0" t="s">
        <v>22</v>
      </c>
      <c r="E199" s="0" t="s">
        <v>3547</v>
      </c>
      <c r="F199" s="0" t="s">
        <v>1152</v>
      </c>
      <c r="G199" s="0" t="s">
        <v>99</v>
      </c>
      <c r="H199" s="0" t="s">
        <v>99</v>
      </c>
      <c r="I199" s="0" t="s">
        <v>100</v>
      </c>
      <c r="J199" s="0" t="s">
        <v>3548</v>
      </c>
      <c r="K199" s="0" t="s">
        <v>3549</v>
      </c>
      <c r="L199" s="0" t="s">
        <v>3550</v>
      </c>
      <c r="M199" s="0" t="s">
        <v>1155</v>
      </c>
      <c r="N199" s="0" t="s">
        <v>98</v>
      </c>
      <c r="O199" s="0" t="s">
        <v>99</v>
      </c>
      <c r="P199" s="0" t="s">
        <v>99</v>
      </c>
      <c r="Q199" s="0" t="s">
        <v>100</v>
      </c>
      <c r="R199" s="0" t="s">
        <v>3548</v>
      </c>
      <c r="S199" s="0" t="s">
        <v>3549</v>
      </c>
      <c r="T199" s="0" t="s">
        <v>3341</v>
      </c>
      <c r="U199" s="0" t="s">
        <v>3342</v>
      </c>
      <c r="V199" s="0" t="s">
        <v>3343</v>
      </c>
      <c r="W199" s="0" t="s">
        <v>3344</v>
      </c>
      <c r="X199" s="0" t="s">
        <v>3345</v>
      </c>
      <c r="Y199" s="0" t="s">
        <v>3342</v>
      </c>
      <c r="Z199" s="0" t="s">
        <v>3551</v>
      </c>
      <c r="AA199" s="0" t="s">
        <v>3552</v>
      </c>
      <c r="AB199" s="0" t="s">
        <v>3553</v>
      </c>
      <c r="AC199" s="0" t="s">
        <v>61</v>
      </c>
      <c r="AD199" s="0" t="s">
        <v>19</v>
      </c>
      <c r="AE199" s="0" t="s">
        <v>19</v>
      </c>
      <c r="AF199" s="0" t="s">
        <v>3554</v>
      </c>
      <c r="AG199" s="0" t="s">
        <v>3555</v>
      </c>
      <c r="AH199" s="0" t="s">
        <v>22</v>
      </c>
      <c r="AI199" s="0" t="s">
        <v>22</v>
      </c>
      <c r="AJ199" s="0" t="s">
        <v>22</v>
      </c>
      <c r="AK199" s="0" t="s">
        <v>22</v>
      </c>
    </row>
    <row customHeight="1" ht="11.25">
      <c r="A200" s="0" t="s">
        <v>22</v>
      </c>
      <c r="B200" s="0" t="s">
        <v>48</v>
      </c>
      <c r="C200" s="0" t="s">
        <v>50</v>
      </c>
      <c r="D200" s="0" t="s">
        <v>22</v>
      </c>
      <c r="E200" s="0" t="s">
        <v>3547</v>
      </c>
      <c r="F200" s="0" t="s">
        <v>1152</v>
      </c>
      <c r="G200" s="0" t="s">
        <v>99</v>
      </c>
      <c r="H200" s="0" t="s">
        <v>99</v>
      </c>
      <c r="I200" s="0" t="s">
        <v>100</v>
      </c>
      <c r="J200" s="0" t="s">
        <v>3548</v>
      </c>
      <c r="K200" s="0" t="s">
        <v>3549</v>
      </c>
      <c r="L200" s="0" t="s">
        <v>3550</v>
      </c>
      <c r="M200" s="0" t="s">
        <v>1155</v>
      </c>
      <c r="N200" s="0" t="s">
        <v>98</v>
      </c>
      <c r="O200" s="0" t="s">
        <v>99</v>
      </c>
      <c r="P200" s="0" t="s">
        <v>99</v>
      </c>
      <c r="Q200" s="0" t="s">
        <v>100</v>
      </c>
      <c r="R200" s="0" t="s">
        <v>3548</v>
      </c>
      <c r="S200" s="0" t="s">
        <v>3549</v>
      </c>
      <c r="T200" s="0" t="s">
        <v>3341</v>
      </c>
      <c r="U200" s="0" t="s">
        <v>3342</v>
      </c>
      <c r="V200" s="0" t="s">
        <v>3343</v>
      </c>
      <c r="W200" s="0" t="s">
        <v>3344</v>
      </c>
      <c r="X200" s="0" t="s">
        <v>3345</v>
      </c>
      <c r="Y200" s="0" t="s">
        <v>3342</v>
      </c>
      <c r="Z200" s="0" t="s">
        <v>3551</v>
      </c>
      <c r="AA200" s="0" t="s">
        <v>3552</v>
      </c>
      <c r="AB200" s="0" t="s">
        <v>3553</v>
      </c>
      <c r="AC200" s="0" t="s">
        <v>61</v>
      </c>
      <c r="AD200" s="0" t="s">
        <v>19</v>
      </c>
      <c r="AE200" s="0" t="s">
        <v>19</v>
      </c>
      <c r="AF200" s="0" t="s">
        <v>3554</v>
      </c>
      <c r="AG200" s="0" t="s">
        <v>3555</v>
      </c>
      <c r="AH200" s="0" t="s">
        <v>22</v>
      </c>
      <c r="AI200" s="0" t="s">
        <v>22</v>
      </c>
      <c r="AJ200" s="0" t="s">
        <v>22</v>
      </c>
      <c r="AK200" s="0" t="s">
        <v>22</v>
      </c>
    </row>
    <row customHeight="1" ht="11.25">
      <c r="A201" s="0" t="s">
        <v>22</v>
      </c>
      <c r="B201" s="0" t="s">
        <v>48</v>
      </c>
      <c r="C201" s="0" t="s">
        <v>50</v>
      </c>
      <c r="D201" s="0" t="s">
        <v>22</v>
      </c>
      <c r="E201" s="0" t="s">
        <v>3556</v>
      </c>
      <c r="F201" s="0" t="s">
        <v>1152</v>
      </c>
      <c r="G201" s="0" t="s">
        <v>153</v>
      </c>
      <c r="H201" s="0" t="s">
        <v>153</v>
      </c>
      <c r="I201" s="0" t="s">
        <v>154</v>
      </c>
      <c r="J201" s="0" t="s">
        <v>1173</v>
      </c>
      <c r="K201" s="0" t="s">
        <v>1255</v>
      </c>
      <c r="L201" s="0" t="s">
        <v>3557</v>
      </c>
      <c r="M201" s="0" t="s">
        <v>101</v>
      </c>
      <c r="N201" s="0" t="s">
        <v>128</v>
      </c>
      <c r="O201" s="0" t="s">
        <v>123</v>
      </c>
      <c r="P201" s="0" t="s">
        <v>123</v>
      </c>
      <c r="Q201" s="0" t="s">
        <v>124</v>
      </c>
      <c r="R201" s="0" t="s">
        <v>1153</v>
      </c>
      <c r="S201" s="0" t="s">
        <v>1154</v>
      </c>
      <c r="T201" s="0" t="s">
        <v>3341</v>
      </c>
      <c r="U201" s="0" t="s">
        <v>3342</v>
      </c>
      <c r="V201" s="0" t="s">
        <v>3558</v>
      </c>
      <c r="W201" s="0" t="s">
        <v>3344</v>
      </c>
      <c r="X201" s="0" t="s">
        <v>3345</v>
      </c>
      <c r="Y201" s="0" t="s">
        <v>3342</v>
      </c>
      <c r="Z201" s="0" t="s">
        <v>3559</v>
      </c>
      <c r="AA201" s="0" t="s">
        <v>3560</v>
      </c>
      <c r="AB201" s="0" t="s">
        <v>3561</v>
      </c>
      <c r="AC201" s="0" t="s">
        <v>61</v>
      </c>
      <c r="AD201" s="0" t="s">
        <v>19</v>
      </c>
      <c r="AE201" s="0" t="s">
        <v>19</v>
      </c>
      <c r="AF201" s="0" t="s">
        <v>3562</v>
      </c>
      <c r="AG201" s="0" t="s">
        <v>3563</v>
      </c>
      <c r="AH201" s="0" t="s">
        <v>22</v>
      </c>
      <c r="AI201" s="0" t="s">
        <v>22</v>
      </c>
      <c r="AJ201" s="0" t="s">
        <v>22</v>
      </c>
      <c r="AK201" s="0" t="s">
        <v>22</v>
      </c>
    </row>
    <row customHeight="1" ht="11.25">
      <c r="A202" s="0" t="s">
        <v>22</v>
      </c>
      <c r="B202" s="0" t="s">
        <v>48</v>
      </c>
      <c r="C202" s="0" t="s">
        <v>50</v>
      </c>
      <c r="D202" s="0" t="s">
        <v>22</v>
      </c>
      <c r="E202" s="0" t="s">
        <v>3556</v>
      </c>
      <c r="F202" s="0" t="s">
        <v>1152</v>
      </c>
      <c r="G202" s="0" t="s">
        <v>1171</v>
      </c>
      <c r="H202" s="0" t="s">
        <v>1171</v>
      </c>
      <c r="I202" s="0" t="s">
        <v>1172</v>
      </c>
      <c r="J202" s="0" t="s">
        <v>1173</v>
      </c>
      <c r="K202" s="0" t="s">
        <v>1174</v>
      </c>
      <c r="L202" s="0" t="s">
        <v>3557</v>
      </c>
      <c r="M202" s="0" t="s">
        <v>101</v>
      </c>
      <c r="N202" s="0" t="s">
        <v>128</v>
      </c>
      <c r="O202" s="0" t="s">
        <v>123</v>
      </c>
      <c r="P202" s="0" t="s">
        <v>123</v>
      </c>
      <c r="Q202" s="0" t="s">
        <v>124</v>
      </c>
      <c r="R202" s="0" t="s">
        <v>1153</v>
      </c>
      <c r="S202" s="0" t="s">
        <v>1154</v>
      </c>
      <c r="T202" s="0" t="s">
        <v>3341</v>
      </c>
      <c r="U202" s="0" t="s">
        <v>3342</v>
      </c>
      <c r="V202" s="0" t="s">
        <v>3558</v>
      </c>
      <c r="W202" s="0" t="s">
        <v>3344</v>
      </c>
      <c r="X202" s="0" t="s">
        <v>3345</v>
      </c>
      <c r="Y202" s="0" t="s">
        <v>3342</v>
      </c>
      <c r="Z202" s="0" t="s">
        <v>3559</v>
      </c>
      <c r="AA202" s="0" t="s">
        <v>3560</v>
      </c>
      <c r="AB202" s="0" t="s">
        <v>3561</v>
      </c>
      <c r="AC202" s="0" t="s">
        <v>61</v>
      </c>
      <c r="AD202" s="0" t="s">
        <v>19</v>
      </c>
      <c r="AE202" s="0" t="s">
        <v>19</v>
      </c>
      <c r="AF202" s="0" t="s">
        <v>3562</v>
      </c>
      <c r="AG202" s="0" t="s">
        <v>3563</v>
      </c>
      <c r="AH202" s="0" t="s">
        <v>22</v>
      </c>
      <c r="AI202" s="0" t="s">
        <v>22</v>
      </c>
      <c r="AJ202" s="0" t="s">
        <v>22</v>
      </c>
      <c r="AK202" s="0" t="s">
        <v>22</v>
      </c>
    </row>
    <row customHeight="1" ht="11.25">
      <c r="A203" s="0" t="s">
        <v>22</v>
      </c>
      <c r="B203" s="0" t="s">
        <v>48</v>
      </c>
      <c r="C203" s="0" t="s">
        <v>50</v>
      </c>
      <c r="D203" s="0" t="s">
        <v>22</v>
      </c>
      <c r="E203" s="0" t="s">
        <v>3556</v>
      </c>
      <c r="F203" s="0" t="s">
        <v>1152</v>
      </c>
      <c r="G203" s="0" t="s">
        <v>1171</v>
      </c>
      <c r="H203" s="0" t="s">
        <v>1171</v>
      </c>
      <c r="I203" s="0" t="s">
        <v>1172</v>
      </c>
      <c r="J203" s="0" t="s">
        <v>1173</v>
      </c>
      <c r="K203" s="0" t="s">
        <v>1174</v>
      </c>
      <c r="L203" s="0" t="s">
        <v>3557</v>
      </c>
      <c r="M203" s="0" t="s">
        <v>101</v>
      </c>
      <c r="N203" s="0" t="s">
        <v>132</v>
      </c>
      <c r="O203" s="0" t="s">
        <v>123</v>
      </c>
      <c r="P203" s="0" t="s">
        <v>123</v>
      </c>
      <c r="Q203" s="0" t="s">
        <v>124</v>
      </c>
      <c r="R203" s="0" t="s">
        <v>1201</v>
      </c>
      <c r="S203" s="0" t="s">
        <v>1202</v>
      </c>
      <c r="T203" s="0" t="s">
        <v>3341</v>
      </c>
      <c r="U203" s="0" t="s">
        <v>3342</v>
      </c>
      <c r="V203" s="0" t="s">
        <v>3558</v>
      </c>
      <c r="W203" s="0" t="s">
        <v>3344</v>
      </c>
      <c r="X203" s="0" t="s">
        <v>3345</v>
      </c>
      <c r="Y203" s="0" t="s">
        <v>3342</v>
      </c>
      <c r="Z203" s="0" t="s">
        <v>3559</v>
      </c>
      <c r="AA203" s="0" t="s">
        <v>3560</v>
      </c>
      <c r="AB203" s="0" t="s">
        <v>3561</v>
      </c>
      <c r="AC203" s="0" t="s">
        <v>61</v>
      </c>
      <c r="AD203" s="0" t="s">
        <v>19</v>
      </c>
      <c r="AE203" s="0" t="s">
        <v>19</v>
      </c>
      <c r="AF203" s="0" t="s">
        <v>3562</v>
      </c>
      <c r="AG203" s="0" t="s">
        <v>3563</v>
      </c>
      <c r="AH203" s="0" t="s">
        <v>22</v>
      </c>
      <c r="AI203" s="0" t="s">
        <v>22</v>
      </c>
      <c r="AJ203" s="0" t="s">
        <v>22</v>
      </c>
      <c r="AK203" s="0" t="s">
        <v>22</v>
      </c>
    </row>
    <row customHeight="1" ht="11.25">
      <c r="A204" s="0" t="s">
        <v>22</v>
      </c>
      <c r="B204" s="0" t="s">
        <v>48</v>
      </c>
      <c r="C204" s="0" t="s">
        <v>50</v>
      </c>
      <c r="D204" s="0" t="s">
        <v>22</v>
      </c>
      <c r="E204" s="0" t="s">
        <v>3556</v>
      </c>
      <c r="F204" s="0" t="s">
        <v>1152</v>
      </c>
      <c r="G204" s="0" t="s">
        <v>153</v>
      </c>
      <c r="H204" s="0" t="s">
        <v>153</v>
      </c>
      <c r="I204" s="0" t="s">
        <v>154</v>
      </c>
      <c r="J204" s="0" t="s">
        <v>1173</v>
      </c>
      <c r="K204" s="0" t="s">
        <v>1255</v>
      </c>
      <c r="L204" s="0" t="s">
        <v>3557</v>
      </c>
      <c r="M204" s="0" t="s">
        <v>101</v>
      </c>
      <c r="N204" s="0" t="s">
        <v>132</v>
      </c>
      <c r="O204" s="0" t="s">
        <v>123</v>
      </c>
      <c r="P204" s="0" t="s">
        <v>123</v>
      </c>
      <c r="Q204" s="0" t="s">
        <v>124</v>
      </c>
      <c r="R204" s="0" t="s">
        <v>1201</v>
      </c>
      <c r="S204" s="0" t="s">
        <v>1202</v>
      </c>
      <c r="T204" s="0" t="s">
        <v>3341</v>
      </c>
      <c r="U204" s="0" t="s">
        <v>3342</v>
      </c>
      <c r="V204" s="0" t="s">
        <v>3558</v>
      </c>
      <c r="W204" s="0" t="s">
        <v>3344</v>
      </c>
      <c r="X204" s="0" t="s">
        <v>3345</v>
      </c>
      <c r="Y204" s="0" t="s">
        <v>3342</v>
      </c>
      <c r="Z204" s="0" t="s">
        <v>3559</v>
      </c>
      <c r="AA204" s="0" t="s">
        <v>3560</v>
      </c>
      <c r="AB204" s="0" t="s">
        <v>3561</v>
      </c>
      <c r="AC204" s="0" t="s">
        <v>61</v>
      </c>
      <c r="AD204" s="0" t="s">
        <v>19</v>
      </c>
      <c r="AE204" s="0" t="s">
        <v>19</v>
      </c>
      <c r="AF204" s="0" t="s">
        <v>3562</v>
      </c>
      <c r="AG204" s="0" t="s">
        <v>3563</v>
      </c>
      <c r="AH204" s="0" t="s">
        <v>22</v>
      </c>
      <c r="AI204" s="0" t="s">
        <v>22</v>
      </c>
      <c r="AJ204" s="0" t="s">
        <v>22</v>
      </c>
      <c r="AK204" s="0" t="s">
        <v>22</v>
      </c>
    </row>
    <row customHeight="1" ht="11.25">
      <c r="A205" s="0" t="s">
        <v>22</v>
      </c>
      <c r="B205" s="0" t="s">
        <v>48</v>
      </c>
      <c r="C205" s="0" t="s">
        <v>50</v>
      </c>
      <c r="D205" s="0" t="s">
        <v>22</v>
      </c>
      <c r="E205" s="0" t="s">
        <v>3556</v>
      </c>
      <c r="F205" s="0" t="s">
        <v>1152</v>
      </c>
      <c r="G205" s="0" t="s">
        <v>1171</v>
      </c>
      <c r="H205" s="0" t="s">
        <v>1171</v>
      </c>
      <c r="I205" s="0" t="s">
        <v>1172</v>
      </c>
      <c r="J205" s="0" t="s">
        <v>1173</v>
      </c>
      <c r="K205" s="0" t="s">
        <v>1174</v>
      </c>
      <c r="L205" s="0" t="s">
        <v>3557</v>
      </c>
      <c r="M205" s="0" t="s">
        <v>101</v>
      </c>
      <c r="N205" s="0" t="s">
        <v>98</v>
      </c>
      <c r="O205" s="0" t="s">
        <v>1171</v>
      </c>
      <c r="P205" s="0" t="s">
        <v>1171</v>
      </c>
      <c r="Q205" s="0" t="s">
        <v>1172</v>
      </c>
      <c r="R205" s="0" t="s">
        <v>1173</v>
      </c>
      <c r="S205" s="0" t="s">
        <v>1174</v>
      </c>
      <c r="T205" s="0" t="s">
        <v>3341</v>
      </c>
      <c r="U205" s="0" t="s">
        <v>3342</v>
      </c>
      <c r="V205" s="0" t="s">
        <v>3558</v>
      </c>
      <c r="W205" s="0" t="s">
        <v>3344</v>
      </c>
      <c r="X205" s="0" t="s">
        <v>3345</v>
      </c>
      <c r="Y205" s="0" t="s">
        <v>3342</v>
      </c>
      <c r="Z205" s="0" t="s">
        <v>3559</v>
      </c>
      <c r="AA205" s="0" t="s">
        <v>3560</v>
      </c>
      <c r="AB205" s="0" t="s">
        <v>3561</v>
      </c>
      <c r="AC205" s="0" t="s">
        <v>61</v>
      </c>
      <c r="AD205" s="0" t="s">
        <v>19</v>
      </c>
      <c r="AE205" s="0" t="s">
        <v>19</v>
      </c>
      <c r="AF205" s="0" t="s">
        <v>3562</v>
      </c>
      <c r="AG205" s="0" t="s">
        <v>3563</v>
      </c>
      <c r="AH205" s="0" t="s">
        <v>22</v>
      </c>
      <c r="AI205" s="0" t="s">
        <v>22</v>
      </c>
      <c r="AJ205" s="0" t="s">
        <v>22</v>
      </c>
      <c r="AK205" s="0" t="s">
        <v>22</v>
      </c>
    </row>
    <row customHeight="1" ht="11.25">
      <c r="A206" s="0" t="s">
        <v>22</v>
      </c>
      <c r="B206" s="0" t="s">
        <v>48</v>
      </c>
      <c r="C206" s="0" t="s">
        <v>50</v>
      </c>
      <c r="D206" s="0" t="s">
        <v>22</v>
      </c>
      <c r="E206" s="0" t="s">
        <v>3556</v>
      </c>
      <c r="F206" s="0" t="s">
        <v>1152</v>
      </c>
      <c r="G206" s="0" t="s">
        <v>1171</v>
      </c>
      <c r="H206" s="0" t="s">
        <v>1171</v>
      </c>
      <c r="I206" s="0" t="s">
        <v>1172</v>
      </c>
      <c r="J206" s="0" t="s">
        <v>1173</v>
      </c>
      <c r="K206" s="0" t="s">
        <v>1174</v>
      </c>
      <c r="L206" s="0" t="s">
        <v>3557</v>
      </c>
      <c r="M206" s="0" t="s">
        <v>101</v>
      </c>
      <c r="N206" s="0" t="s">
        <v>115</v>
      </c>
      <c r="O206" s="0" t="s">
        <v>1171</v>
      </c>
      <c r="P206" s="0" t="s">
        <v>1171</v>
      </c>
      <c r="Q206" s="0" t="s">
        <v>1172</v>
      </c>
      <c r="R206" s="0" t="s">
        <v>3398</v>
      </c>
      <c r="S206" s="0" t="s">
        <v>3399</v>
      </c>
      <c r="T206" s="0" t="s">
        <v>3341</v>
      </c>
      <c r="U206" s="0" t="s">
        <v>3342</v>
      </c>
      <c r="V206" s="0" t="s">
        <v>3558</v>
      </c>
      <c r="W206" s="0" t="s">
        <v>3344</v>
      </c>
      <c r="X206" s="0" t="s">
        <v>3345</v>
      </c>
      <c r="Y206" s="0" t="s">
        <v>3342</v>
      </c>
      <c r="Z206" s="0" t="s">
        <v>3559</v>
      </c>
      <c r="AA206" s="0" t="s">
        <v>3560</v>
      </c>
      <c r="AB206" s="0" t="s">
        <v>3561</v>
      </c>
      <c r="AC206" s="0" t="s">
        <v>61</v>
      </c>
      <c r="AD206" s="0" t="s">
        <v>19</v>
      </c>
      <c r="AE206" s="0" t="s">
        <v>19</v>
      </c>
      <c r="AF206" s="0" t="s">
        <v>3562</v>
      </c>
      <c r="AG206" s="0" t="s">
        <v>3563</v>
      </c>
      <c r="AH206" s="0" t="s">
        <v>22</v>
      </c>
      <c r="AI206" s="0" t="s">
        <v>22</v>
      </c>
      <c r="AJ206" s="0" t="s">
        <v>22</v>
      </c>
      <c r="AK206" s="0" t="s">
        <v>22</v>
      </c>
    </row>
    <row customHeight="1" ht="11.25">
      <c r="A207" s="0" t="s">
        <v>22</v>
      </c>
      <c r="B207" s="0" t="s">
        <v>48</v>
      </c>
      <c r="C207" s="0" t="s">
        <v>50</v>
      </c>
      <c r="D207" s="0" t="s">
        <v>22</v>
      </c>
      <c r="E207" s="0" t="s">
        <v>3556</v>
      </c>
      <c r="F207" s="0" t="s">
        <v>1152</v>
      </c>
      <c r="G207" s="0" t="s">
        <v>1171</v>
      </c>
      <c r="H207" s="0" t="s">
        <v>1171</v>
      </c>
      <c r="I207" s="0" t="s">
        <v>1172</v>
      </c>
      <c r="J207" s="0" t="s">
        <v>1173</v>
      </c>
      <c r="K207" s="0" t="s">
        <v>1174</v>
      </c>
      <c r="L207" s="0" t="s">
        <v>3557</v>
      </c>
      <c r="M207" s="0" t="s">
        <v>101</v>
      </c>
      <c r="N207" s="0" t="s">
        <v>89</v>
      </c>
      <c r="O207" s="0" t="s">
        <v>1171</v>
      </c>
      <c r="P207" s="0" t="s">
        <v>1171</v>
      </c>
      <c r="Q207" s="0" t="s">
        <v>1172</v>
      </c>
      <c r="R207" s="0" t="s">
        <v>3400</v>
      </c>
      <c r="S207" s="0" t="s">
        <v>3401</v>
      </c>
      <c r="T207" s="0" t="s">
        <v>3341</v>
      </c>
      <c r="U207" s="0" t="s">
        <v>3342</v>
      </c>
      <c r="V207" s="0" t="s">
        <v>3558</v>
      </c>
      <c r="W207" s="0" t="s">
        <v>3344</v>
      </c>
      <c r="X207" s="0" t="s">
        <v>3345</v>
      </c>
      <c r="Y207" s="0" t="s">
        <v>3342</v>
      </c>
      <c r="Z207" s="0" t="s">
        <v>3559</v>
      </c>
      <c r="AA207" s="0" t="s">
        <v>3560</v>
      </c>
      <c r="AB207" s="0" t="s">
        <v>3561</v>
      </c>
      <c r="AC207" s="0" t="s">
        <v>61</v>
      </c>
      <c r="AD207" s="0" t="s">
        <v>19</v>
      </c>
      <c r="AE207" s="0" t="s">
        <v>19</v>
      </c>
      <c r="AF207" s="0" t="s">
        <v>3562</v>
      </c>
      <c r="AG207" s="0" t="s">
        <v>3563</v>
      </c>
      <c r="AH207" s="0" t="s">
        <v>22</v>
      </c>
      <c r="AI207" s="0" t="s">
        <v>22</v>
      </c>
      <c r="AJ207" s="0" t="s">
        <v>22</v>
      </c>
      <c r="AK207" s="0" t="s">
        <v>22</v>
      </c>
    </row>
    <row customHeight="1" ht="11.25">
      <c r="A208" s="0" t="s">
        <v>22</v>
      </c>
      <c r="B208" s="0" t="s">
        <v>48</v>
      </c>
      <c r="C208" s="0" t="s">
        <v>50</v>
      </c>
      <c r="D208" s="0" t="s">
        <v>22</v>
      </c>
      <c r="E208" s="0" t="s">
        <v>3556</v>
      </c>
      <c r="F208" s="0" t="s">
        <v>1152</v>
      </c>
      <c r="G208" s="0" t="s">
        <v>1171</v>
      </c>
      <c r="H208" s="0" t="s">
        <v>1171</v>
      </c>
      <c r="I208" s="0" t="s">
        <v>1172</v>
      </c>
      <c r="J208" s="0" t="s">
        <v>1173</v>
      </c>
      <c r="K208" s="0" t="s">
        <v>1174</v>
      </c>
      <c r="L208" s="0" t="s">
        <v>3557</v>
      </c>
      <c r="M208" s="0" t="s">
        <v>101</v>
      </c>
      <c r="N208" s="0" t="s">
        <v>90</v>
      </c>
      <c r="O208" s="0" t="s">
        <v>1171</v>
      </c>
      <c r="P208" s="0" t="s">
        <v>1171</v>
      </c>
      <c r="Q208" s="0" t="s">
        <v>1172</v>
      </c>
      <c r="R208" s="0" t="s">
        <v>3402</v>
      </c>
      <c r="S208" s="0" t="s">
        <v>3403</v>
      </c>
      <c r="T208" s="0" t="s">
        <v>3341</v>
      </c>
      <c r="U208" s="0" t="s">
        <v>3342</v>
      </c>
      <c r="V208" s="0" t="s">
        <v>3558</v>
      </c>
      <c r="W208" s="0" t="s">
        <v>3344</v>
      </c>
      <c r="X208" s="0" t="s">
        <v>3345</v>
      </c>
      <c r="Y208" s="0" t="s">
        <v>3342</v>
      </c>
      <c r="Z208" s="0" t="s">
        <v>3559</v>
      </c>
      <c r="AA208" s="0" t="s">
        <v>3560</v>
      </c>
      <c r="AB208" s="0" t="s">
        <v>3561</v>
      </c>
      <c r="AC208" s="0" t="s">
        <v>61</v>
      </c>
      <c r="AD208" s="0" t="s">
        <v>19</v>
      </c>
      <c r="AE208" s="0" t="s">
        <v>19</v>
      </c>
      <c r="AF208" s="0" t="s">
        <v>3562</v>
      </c>
      <c r="AG208" s="0" t="s">
        <v>3563</v>
      </c>
      <c r="AH208" s="0" t="s">
        <v>22</v>
      </c>
      <c r="AI208" s="0" t="s">
        <v>22</v>
      </c>
      <c r="AJ208" s="0" t="s">
        <v>22</v>
      </c>
      <c r="AK208" s="0" t="s">
        <v>22</v>
      </c>
    </row>
    <row customHeight="1" ht="11.25">
      <c r="A209" s="0" t="s">
        <v>22</v>
      </c>
      <c r="B209" s="0" t="s">
        <v>48</v>
      </c>
      <c r="C209" s="0" t="s">
        <v>50</v>
      </c>
      <c r="D209" s="0" t="s">
        <v>22</v>
      </c>
      <c r="E209" s="0" t="s">
        <v>3556</v>
      </c>
      <c r="F209" s="0" t="s">
        <v>1152</v>
      </c>
      <c r="G209" s="0" t="s">
        <v>1171</v>
      </c>
      <c r="H209" s="0" t="s">
        <v>1171</v>
      </c>
      <c r="I209" s="0" t="s">
        <v>1172</v>
      </c>
      <c r="J209" s="0" t="s">
        <v>1173</v>
      </c>
      <c r="K209" s="0" t="s">
        <v>1174</v>
      </c>
      <c r="L209" s="0" t="s">
        <v>3557</v>
      </c>
      <c r="M209" s="0" t="s">
        <v>101</v>
      </c>
      <c r="N209" s="0" t="s">
        <v>91</v>
      </c>
      <c r="O209" s="0" t="s">
        <v>1171</v>
      </c>
      <c r="P209" s="0" t="s">
        <v>1171</v>
      </c>
      <c r="Q209" s="0" t="s">
        <v>1172</v>
      </c>
      <c r="R209" s="0" t="s">
        <v>3404</v>
      </c>
      <c r="S209" s="0" t="s">
        <v>3405</v>
      </c>
      <c r="T209" s="0" t="s">
        <v>3341</v>
      </c>
      <c r="U209" s="0" t="s">
        <v>3342</v>
      </c>
      <c r="V209" s="0" t="s">
        <v>3558</v>
      </c>
      <c r="W209" s="0" t="s">
        <v>3344</v>
      </c>
      <c r="X209" s="0" t="s">
        <v>3345</v>
      </c>
      <c r="Y209" s="0" t="s">
        <v>3342</v>
      </c>
      <c r="Z209" s="0" t="s">
        <v>3559</v>
      </c>
      <c r="AA209" s="0" t="s">
        <v>3560</v>
      </c>
      <c r="AB209" s="0" t="s">
        <v>3561</v>
      </c>
      <c r="AC209" s="0" t="s">
        <v>61</v>
      </c>
      <c r="AD209" s="0" t="s">
        <v>19</v>
      </c>
      <c r="AE209" s="0" t="s">
        <v>19</v>
      </c>
      <c r="AF209" s="0" t="s">
        <v>3562</v>
      </c>
      <c r="AG209" s="0" t="s">
        <v>3563</v>
      </c>
      <c r="AH209" s="0" t="s">
        <v>22</v>
      </c>
      <c r="AI209" s="0" t="s">
        <v>22</v>
      </c>
      <c r="AJ209" s="0" t="s">
        <v>22</v>
      </c>
      <c r="AK209" s="0" t="s">
        <v>22</v>
      </c>
    </row>
    <row customHeight="1" ht="11.25">
      <c r="A210" s="0" t="s">
        <v>22</v>
      </c>
      <c r="B210" s="0" t="s">
        <v>48</v>
      </c>
      <c r="C210" s="0" t="s">
        <v>50</v>
      </c>
      <c r="D210" s="0" t="s">
        <v>22</v>
      </c>
      <c r="E210" s="0" t="s">
        <v>3556</v>
      </c>
      <c r="F210" s="0" t="s">
        <v>1152</v>
      </c>
      <c r="G210" s="0" t="s">
        <v>1171</v>
      </c>
      <c r="H210" s="0" t="s">
        <v>1171</v>
      </c>
      <c r="I210" s="0" t="s">
        <v>1172</v>
      </c>
      <c r="J210" s="0" t="s">
        <v>1173</v>
      </c>
      <c r="K210" s="0" t="s">
        <v>1174</v>
      </c>
      <c r="L210" s="0" t="s">
        <v>3557</v>
      </c>
      <c r="M210" s="0" t="s">
        <v>101</v>
      </c>
      <c r="N210" s="0" t="s">
        <v>101</v>
      </c>
      <c r="O210" s="0" t="s">
        <v>1171</v>
      </c>
      <c r="P210" s="0" t="s">
        <v>1171</v>
      </c>
      <c r="Q210" s="0" t="s">
        <v>1172</v>
      </c>
      <c r="R210" s="0" t="s">
        <v>3406</v>
      </c>
      <c r="S210" s="0" t="s">
        <v>3407</v>
      </c>
      <c r="T210" s="0" t="s">
        <v>3341</v>
      </c>
      <c r="U210" s="0" t="s">
        <v>3342</v>
      </c>
      <c r="V210" s="0" t="s">
        <v>3558</v>
      </c>
      <c r="W210" s="0" t="s">
        <v>3344</v>
      </c>
      <c r="X210" s="0" t="s">
        <v>3345</v>
      </c>
      <c r="Y210" s="0" t="s">
        <v>3342</v>
      </c>
      <c r="Z210" s="0" t="s">
        <v>3559</v>
      </c>
      <c r="AA210" s="0" t="s">
        <v>3560</v>
      </c>
      <c r="AB210" s="0" t="s">
        <v>3561</v>
      </c>
      <c r="AC210" s="0" t="s">
        <v>61</v>
      </c>
      <c r="AD210" s="0" t="s">
        <v>19</v>
      </c>
      <c r="AE210" s="0" t="s">
        <v>19</v>
      </c>
      <c r="AF210" s="0" t="s">
        <v>3562</v>
      </c>
      <c r="AG210" s="0" t="s">
        <v>3563</v>
      </c>
      <c r="AH210" s="0" t="s">
        <v>22</v>
      </c>
      <c r="AI210" s="0" t="s">
        <v>22</v>
      </c>
      <c r="AJ210" s="0" t="s">
        <v>22</v>
      </c>
      <c r="AK210" s="0" t="s">
        <v>22</v>
      </c>
    </row>
    <row customHeight="1" ht="11.25">
      <c r="A211" s="0" t="s">
        <v>22</v>
      </c>
      <c r="B211" s="0" t="s">
        <v>48</v>
      </c>
      <c r="C211" s="0" t="s">
        <v>50</v>
      </c>
      <c r="D211" s="0" t="s">
        <v>22</v>
      </c>
      <c r="E211" s="0" t="s">
        <v>3556</v>
      </c>
      <c r="F211" s="0" t="s">
        <v>1152</v>
      </c>
      <c r="G211" s="0" t="s">
        <v>1171</v>
      </c>
      <c r="H211" s="0" t="s">
        <v>1171</v>
      </c>
      <c r="I211" s="0" t="s">
        <v>1172</v>
      </c>
      <c r="J211" s="0" t="s">
        <v>1173</v>
      </c>
      <c r="K211" s="0" t="s">
        <v>1174</v>
      </c>
      <c r="L211" s="0" t="s">
        <v>3557</v>
      </c>
      <c r="M211" s="0" t="s">
        <v>101</v>
      </c>
      <c r="N211" s="0" t="s">
        <v>112</v>
      </c>
      <c r="O211" s="0" t="s">
        <v>1171</v>
      </c>
      <c r="P211" s="0" t="s">
        <v>1171</v>
      </c>
      <c r="Q211" s="0" t="s">
        <v>1172</v>
      </c>
      <c r="R211" s="0" t="s">
        <v>3408</v>
      </c>
      <c r="S211" s="0" t="s">
        <v>3409</v>
      </c>
      <c r="T211" s="0" t="s">
        <v>3341</v>
      </c>
      <c r="U211" s="0" t="s">
        <v>3342</v>
      </c>
      <c r="V211" s="0" t="s">
        <v>3558</v>
      </c>
      <c r="W211" s="0" t="s">
        <v>3344</v>
      </c>
      <c r="X211" s="0" t="s">
        <v>3345</v>
      </c>
      <c r="Y211" s="0" t="s">
        <v>3342</v>
      </c>
      <c r="Z211" s="0" t="s">
        <v>3559</v>
      </c>
      <c r="AA211" s="0" t="s">
        <v>3560</v>
      </c>
      <c r="AB211" s="0" t="s">
        <v>3561</v>
      </c>
      <c r="AC211" s="0" t="s">
        <v>61</v>
      </c>
      <c r="AD211" s="0" t="s">
        <v>19</v>
      </c>
      <c r="AE211" s="0" t="s">
        <v>19</v>
      </c>
      <c r="AF211" s="0" t="s">
        <v>3562</v>
      </c>
      <c r="AG211" s="0" t="s">
        <v>3563</v>
      </c>
      <c r="AH211" s="0" t="s">
        <v>22</v>
      </c>
      <c r="AI211" s="0" t="s">
        <v>22</v>
      </c>
      <c r="AJ211" s="0" t="s">
        <v>22</v>
      </c>
      <c r="AK211" s="0" t="s">
        <v>22</v>
      </c>
    </row>
    <row customHeight="1" ht="11.25">
      <c r="A212" s="0" t="s">
        <v>22</v>
      </c>
      <c r="B212" s="0" t="s">
        <v>48</v>
      </c>
      <c r="C212" s="0" t="s">
        <v>50</v>
      </c>
      <c r="D212" s="0" t="s">
        <v>22</v>
      </c>
      <c r="E212" s="0" t="s">
        <v>3556</v>
      </c>
      <c r="F212" s="0" t="s">
        <v>1152</v>
      </c>
      <c r="G212" s="0" t="s">
        <v>1171</v>
      </c>
      <c r="H212" s="0" t="s">
        <v>1171</v>
      </c>
      <c r="I212" s="0" t="s">
        <v>1172</v>
      </c>
      <c r="J212" s="0" t="s">
        <v>1173</v>
      </c>
      <c r="K212" s="0" t="s">
        <v>1174</v>
      </c>
      <c r="L212" s="0" t="s">
        <v>3557</v>
      </c>
      <c r="M212" s="0" t="s">
        <v>101</v>
      </c>
      <c r="N212" s="0" t="s">
        <v>92</v>
      </c>
      <c r="O212" s="0" t="s">
        <v>1171</v>
      </c>
      <c r="P212" s="0" t="s">
        <v>1171</v>
      </c>
      <c r="Q212" s="0" t="s">
        <v>1172</v>
      </c>
      <c r="R212" s="0" t="s">
        <v>3410</v>
      </c>
      <c r="S212" s="0" t="s">
        <v>3411</v>
      </c>
      <c r="T212" s="0" t="s">
        <v>3341</v>
      </c>
      <c r="U212" s="0" t="s">
        <v>3342</v>
      </c>
      <c r="V212" s="0" t="s">
        <v>3558</v>
      </c>
      <c r="W212" s="0" t="s">
        <v>3344</v>
      </c>
      <c r="X212" s="0" t="s">
        <v>3345</v>
      </c>
      <c r="Y212" s="0" t="s">
        <v>3342</v>
      </c>
      <c r="Z212" s="0" t="s">
        <v>3559</v>
      </c>
      <c r="AA212" s="0" t="s">
        <v>3560</v>
      </c>
      <c r="AB212" s="0" t="s">
        <v>3561</v>
      </c>
      <c r="AC212" s="0" t="s">
        <v>61</v>
      </c>
      <c r="AD212" s="0" t="s">
        <v>19</v>
      </c>
      <c r="AE212" s="0" t="s">
        <v>19</v>
      </c>
      <c r="AF212" s="0" t="s">
        <v>3562</v>
      </c>
      <c r="AG212" s="0" t="s">
        <v>3563</v>
      </c>
      <c r="AH212" s="0" t="s">
        <v>22</v>
      </c>
      <c r="AI212" s="0" t="s">
        <v>22</v>
      </c>
      <c r="AJ212" s="0" t="s">
        <v>22</v>
      </c>
      <c r="AK212" s="0" t="s">
        <v>22</v>
      </c>
    </row>
    <row customHeight="1" ht="11.25">
      <c r="A213" s="0" t="s">
        <v>22</v>
      </c>
      <c r="B213" s="0" t="s">
        <v>48</v>
      </c>
      <c r="C213" s="0" t="s">
        <v>50</v>
      </c>
      <c r="D213" s="0" t="s">
        <v>22</v>
      </c>
      <c r="E213" s="0" t="s">
        <v>3556</v>
      </c>
      <c r="F213" s="0" t="s">
        <v>1152</v>
      </c>
      <c r="G213" s="0" t="s">
        <v>1171</v>
      </c>
      <c r="H213" s="0" t="s">
        <v>1171</v>
      </c>
      <c r="I213" s="0" t="s">
        <v>1172</v>
      </c>
      <c r="J213" s="0" t="s">
        <v>1173</v>
      </c>
      <c r="K213" s="0" t="s">
        <v>1174</v>
      </c>
      <c r="L213" s="0" t="s">
        <v>3557</v>
      </c>
      <c r="M213" s="0" t="s">
        <v>101</v>
      </c>
      <c r="N213" s="0" t="s">
        <v>118</v>
      </c>
      <c r="O213" s="0" t="s">
        <v>1171</v>
      </c>
      <c r="P213" s="0" t="s">
        <v>1171</v>
      </c>
      <c r="Q213" s="0" t="s">
        <v>1172</v>
      </c>
      <c r="R213" s="0" t="s">
        <v>3412</v>
      </c>
      <c r="S213" s="0" t="s">
        <v>3413</v>
      </c>
      <c r="T213" s="0" t="s">
        <v>3341</v>
      </c>
      <c r="U213" s="0" t="s">
        <v>3342</v>
      </c>
      <c r="V213" s="0" t="s">
        <v>3558</v>
      </c>
      <c r="W213" s="0" t="s">
        <v>3344</v>
      </c>
      <c r="X213" s="0" t="s">
        <v>3345</v>
      </c>
      <c r="Y213" s="0" t="s">
        <v>3342</v>
      </c>
      <c r="Z213" s="0" t="s">
        <v>3559</v>
      </c>
      <c r="AA213" s="0" t="s">
        <v>3560</v>
      </c>
      <c r="AB213" s="0" t="s">
        <v>3561</v>
      </c>
      <c r="AC213" s="0" t="s">
        <v>61</v>
      </c>
      <c r="AD213" s="0" t="s">
        <v>19</v>
      </c>
      <c r="AE213" s="0" t="s">
        <v>19</v>
      </c>
      <c r="AF213" s="0" t="s">
        <v>3562</v>
      </c>
      <c r="AG213" s="0" t="s">
        <v>3563</v>
      </c>
      <c r="AH213" s="0" t="s">
        <v>22</v>
      </c>
      <c r="AI213" s="0" t="s">
        <v>22</v>
      </c>
      <c r="AJ213" s="0" t="s">
        <v>22</v>
      </c>
      <c r="AK213" s="0" t="s">
        <v>22</v>
      </c>
    </row>
    <row customHeight="1" ht="11.25">
      <c r="A214" s="0" t="s">
        <v>22</v>
      </c>
      <c r="B214" s="0" t="s">
        <v>48</v>
      </c>
      <c r="C214" s="0" t="s">
        <v>50</v>
      </c>
      <c r="D214" s="0" t="s">
        <v>22</v>
      </c>
      <c r="E214" s="0" t="s">
        <v>3556</v>
      </c>
      <c r="F214" s="0" t="s">
        <v>1152</v>
      </c>
      <c r="G214" s="0" t="s">
        <v>1171</v>
      </c>
      <c r="H214" s="0" t="s">
        <v>1171</v>
      </c>
      <c r="I214" s="0" t="s">
        <v>1172</v>
      </c>
      <c r="J214" s="0" t="s">
        <v>1173</v>
      </c>
      <c r="K214" s="0" t="s">
        <v>1174</v>
      </c>
      <c r="L214" s="0" t="s">
        <v>3557</v>
      </c>
      <c r="M214" s="0" t="s">
        <v>101</v>
      </c>
      <c r="N214" s="0" t="s">
        <v>109</v>
      </c>
      <c r="O214" s="0" t="s">
        <v>1171</v>
      </c>
      <c r="P214" s="0" t="s">
        <v>1171</v>
      </c>
      <c r="Q214" s="0" t="s">
        <v>1172</v>
      </c>
      <c r="R214" s="0" t="s">
        <v>3414</v>
      </c>
      <c r="S214" s="0" t="s">
        <v>3415</v>
      </c>
      <c r="T214" s="0" t="s">
        <v>3341</v>
      </c>
      <c r="U214" s="0" t="s">
        <v>3342</v>
      </c>
      <c r="V214" s="0" t="s">
        <v>3558</v>
      </c>
      <c r="W214" s="0" t="s">
        <v>3344</v>
      </c>
      <c r="X214" s="0" t="s">
        <v>3345</v>
      </c>
      <c r="Y214" s="0" t="s">
        <v>3342</v>
      </c>
      <c r="Z214" s="0" t="s">
        <v>3559</v>
      </c>
      <c r="AA214" s="0" t="s">
        <v>3560</v>
      </c>
      <c r="AB214" s="0" t="s">
        <v>3561</v>
      </c>
      <c r="AC214" s="0" t="s">
        <v>61</v>
      </c>
      <c r="AD214" s="0" t="s">
        <v>19</v>
      </c>
      <c r="AE214" s="0" t="s">
        <v>19</v>
      </c>
      <c r="AF214" s="0" t="s">
        <v>3562</v>
      </c>
      <c r="AG214" s="0" t="s">
        <v>3563</v>
      </c>
      <c r="AH214" s="0" t="s">
        <v>22</v>
      </c>
      <c r="AI214" s="0" t="s">
        <v>22</v>
      </c>
      <c r="AJ214" s="0" t="s">
        <v>22</v>
      </c>
      <c r="AK214" s="0" t="s">
        <v>22</v>
      </c>
    </row>
    <row customHeight="1" ht="11.25">
      <c r="A215" s="0" t="s">
        <v>22</v>
      </c>
      <c r="B215" s="0" t="s">
        <v>48</v>
      </c>
      <c r="C215" s="0" t="s">
        <v>50</v>
      </c>
      <c r="D215" s="0" t="s">
        <v>22</v>
      </c>
      <c r="E215" s="0" t="s">
        <v>3556</v>
      </c>
      <c r="F215" s="0" t="s">
        <v>1152</v>
      </c>
      <c r="G215" s="0" t="s">
        <v>153</v>
      </c>
      <c r="H215" s="0" t="s">
        <v>153</v>
      </c>
      <c r="I215" s="0" t="s">
        <v>154</v>
      </c>
      <c r="J215" s="0" t="s">
        <v>1173</v>
      </c>
      <c r="K215" s="0" t="s">
        <v>1255</v>
      </c>
      <c r="L215" s="0" t="s">
        <v>3557</v>
      </c>
      <c r="M215" s="0" t="s">
        <v>101</v>
      </c>
      <c r="N215" s="0" t="s">
        <v>98</v>
      </c>
      <c r="O215" s="0" t="s">
        <v>153</v>
      </c>
      <c r="P215" s="0" t="s">
        <v>153</v>
      </c>
      <c r="Q215" s="0" t="s">
        <v>154</v>
      </c>
      <c r="R215" s="0" t="s">
        <v>1173</v>
      </c>
      <c r="S215" s="0" t="s">
        <v>1255</v>
      </c>
      <c r="T215" s="0" t="s">
        <v>3341</v>
      </c>
      <c r="U215" s="0" t="s">
        <v>3342</v>
      </c>
      <c r="V215" s="0" t="s">
        <v>3558</v>
      </c>
      <c r="W215" s="0" t="s">
        <v>3344</v>
      </c>
      <c r="X215" s="0" t="s">
        <v>3345</v>
      </c>
      <c r="Y215" s="0" t="s">
        <v>3342</v>
      </c>
      <c r="Z215" s="0" t="s">
        <v>3559</v>
      </c>
      <c r="AA215" s="0" t="s">
        <v>3560</v>
      </c>
      <c r="AB215" s="0" t="s">
        <v>3561</v>
      </c>
      <c r="AC215" s="0" t="s">
        <v>61</v>
      </c>
      <c r="AD215" s="0" t="s">
        <v>19</v>
      </c>
      <c r="AE215" s="0" t="s">
        <v>19</v>
      </c>
      <c r="AF215" s="0" t="s">
        <v>3562</v>
      </c>
      <c r="AG215" s="0" t="s">
        <v>3563</v>
      </c>
      <c r="AH215" s="0" t="s">
        <v>22</v>
      </c>
      <c r="AI215" s="0" t="s">
        <v>22</v>
      </c>
      <c r="AJ215" s="0" t="s">
        <v>22</v>
      </c>
      <c r="AK215" s="0" t="s">
        <v>22</v>
      </c>
    </row>
    <row customHeight="1" ht="11.25">
      <c r="A216" s="0" t="s">
        <v>22</v>
      </c>
      <c r="B216" s="0" t="s">
        <v>48</v>
      </c>
      <c r="C216" s="0" t="s">
        <v>50</v>
      </c>
      <c r="D216" s="0" t="s">
        <v>22</v>
      </c>
      <c r="E216" s="0" t="s">
        <v>3556</v>
      </c>
      <c r="F216" s="0" t="s">
        <v>1152</v>
      </c>
      <c r="G216" s="0" t="s">
        <v>153</v>
      </c>
      <c r="H216" s="0" t="s">
        <v>153</v>
      </c>
      <c r="I216" s="0" t="s">
        <v>154</v>
      </c>
      <c r="J216" s="0" t="s">
        <v>1173</v>
      </c>
      <c r="K216" s="0" t="s">
        <v>1255</v>
      </c>
      <c r="L216" s="0" t="s">
        <v>3557</v>
      </c>
      <c r="M216" s="0" t="s">
        <v>101</v>
      </c>
      <c r="N216" s="0" t="s">
        <v>115</v>
      </c>
      <c r="O216" s="0" t="s">
        <v>153</v>
      </c>
      <c r="P216" s="0" t="s">
        <v>153</v>
      </c>
      <c r="Q216" s="0" t="s">
        <v>154</v>
      </c>
      <c r="R216" s="0" t="s">
        <v>3398</v>
      </c>
      <c r="S216" s="0" t="s">
        <v>3416</v>
      </c>
      <c r="T216" s="0" t="s">
        <v>3341</v>
      </c>
      <c r="U216" s="0" t="s">
        <v>3342</v>
      </c>
      <c r="V216" s="0" t="s">
        <v>3558</v>
      </c>
      <c r="W216" s="0" t="s">
        <v>3344</v>
      </c>
      <c r="X216" s="0" t="s">
        <v>3345</v>
      </c>
      <c r="Y216" s="0" t="s">
        <v>3342</v>
      </c>
      <c r="Z216" s="0" t="s">
        <v>3559</v>
      </c>
      <c r="AA216" s="0" t="s">
        <v>3560</v>
      </c>
      <c r="AB216" s="0" t="s">
        <v>3561</v>
      </c>
      <c r="AC216" s="0" t="s">
        <v>61</v>
      </c>
      <c r="AD216" s="0" t="s">
        <v>19</v>
      </c>
      <c r="AE216" s="0" t="s">
        <v>19</v>
      </c>
      <c r="AF216" s="0" t="s">
        <v>3562</v>
      </c>
      <c r="AG216" s="0" t="s">
        <v>3563</v>
      </c>
      <c r="AH216" s="0" t="s">
        <v>22</v>
      </c>
      <c r="AI216" s="0" t="s">
        <v>22</v>
      </c>
      <c r="AJ216" s="0" t="s">
        <v>22</v>
      </c>
      <c r="AK216" s="0" t="s">
        <v>22</v>
      </c>
    </row>
    <row customHeight="1" ht="11.25">
      <c r="A217" s="0" t="s">
        <v>22</v>
      </c>
      <c r="B217" s="0" t="s">
        <v>48</v>
      </c>
      <c r="C217" s="0" t="s">
        <v>50</v>
      </c>
      <c r="D217" s="0" t="s">
        <v>22</v>
      </c>
      <c r="E217" s="0" t="s">
        <v>3556</v>
      </c>
      <c r="F217" s="0" t="s">
        <v>1152</v>
      </c>
      <c r="G217" s="0" t="s">
        <v>153</v>
      </c>
      <c r="H217" s="0" t="s">
        <v>153</v>
      </c>
      <c r="I217" s="0" t="s">
        <v>154</v>
      </c>
      <c r="J217" s="0" t="s">
        <v>1173</v>
      </c>
      <c r="K217" s="0" t="s">
        <v>1255</v>
      </c>
      <c r="L217" s="0" t="s">
        <v>3557</v>
      </c>
      <c r="M217" s="0" t="s">
        <v>101</v>
      </c>
      <c r="N217" s="0" t="s">
        <v>89</v>
      </c>
      <c r="O217" s="0" t="s">
        <v>153</v>
      </c>
      <c r="P217" s="0" t="s">
        <v>153</v>
      </c>
      <c r="Q217" s="0" t="s">
        <v>154</v>
      </c>
      <c r="R217" s="0" t="s">
        <v>3400</v>
      </c>
      <c r="S217" s="0" t="s">
        <v>3417</v>
      </c>
      <c r="T217" s="0" t="s">
        <v>3341</v>
      </c>
      <c r="U217" s="0" t="s">
        <v>3342</v>
      </c>
      <c r="V217" s="0" t="s">
        <v>3558</v>
      </c>
      <c r="W217" s="0" t="s">
        <v>3344</v>
      </c>
      <c r="X217" s="0" t="s">
        <v>3345</v>
      </c>
      <c r="Y217" s="0" t="s">
        <v>3342</v>
      </c>
      <c r="Z217" s="0" t="s">
        <v>3559</v>
      </c>
      <c r="AA217" s="0" t="s">
        <v>3560</v>
      </c>
      <c r="AB217" s="0" t="s">
        <v>3561</v>
      </c>
      <c r="AC217" s="0" t="s">
        <v>61</v>
      </c>
      <c r="AD217" s="0" t="s">
        <v>19</v>
      </c>
      <c r="AE217" s="0" t="s">
        <v>19</v>
      </c>
      <c r="AF217" s="0" t="s">
        <v>3562</v>
      </c>
      <c r="AG217" s="0" t="s">
        <v>3563</v>
      </c>
      <c r="AH217" s="0" t="s">
        <v>22</v>
      </c>
      <c r="AI217" s="0" t="s">
        <v>22</v>
      </c>
      <c r="AJ217" s="0" t="s">
        <v>22</v>
      </c>
      <c r="AK217" s="0" t="s">
        <v>22</v>
      </c>
    </row>
    <row customHeight="1" ht="11.25">
      <c r="A218" s="0" t="s">
        <v>22</v>
      </c>
      <c r="B218" s="0" t="s">
        <v>48</v>
      </c>
      <c r="C218" s="0" t="s">
        <v>50</v>
      </c>
      <c r="D218" s="0" t="s">
        <v>22</v>
      </c>
      <c r="E218" s="0" t="s">
        <v>3556</v>
      </c>
      <c r="F218" s="0" t="s">
        <v>1152</v>
      </c>
      <c r="G218" s="0" t="s">
        <v>153</v>
      </c>
      <c r="H218" s="0" t="s">
        <v>153</v>
      </c>
      <c r="I218" s="0" t="s">
        <v>154</v>
      </c>
      <c r="J218" s="0" t="s">
        <v>1173</v>
      </c>
      <c r="K218" s="0" t="s">
        <v>1255</v>
      </c>
      <c r="L218" s="0" t="s">
        <v>3557</v>
      </c>
      <c r="M218" s="0" t="s">
        <v>101</v>
      </c>
      <c r="N218" s="0" t="s">
        <v>90</v>
      </c>
      <c r="O218" s="0" t="s">
        <v>153</v>
      </c>
      <c r="P218" s="0" t="s">
        <v>153</v>
      </c>
      <c r="Q218" s="0" t="s">
        <v>154</v>
      </c>
      <c r="R218" s="0" t="s">
        <v>3402</v>
      </c>
      <c r="S218" s="0" t="s">
        <v>3418</v>
      </c>
      <c r="T218" s="0" t="s">
        <v>3341</v>
      </c>
      <c r="U218" s="0" t="s">
        <v>3342</v>
      </c>
      <c r="V218" s="0" t="s">
        <v>3558</v>
      </c>
      <c r="W218" s="0" t="s">
        <v>3344</v>
      </c>
      <c r="X218" s="0" t="s">
        <v>3345</v>
      </c>
      <c r="Y218" s="0" t="s">
        <v>3342</v>
      </c>
      <c r="Z218" s="0" t="s">
        <v>3559</v>
      </c>
      <c r="AA218" s="0" t="s">
        <v>3560</v>
      </c>
      <c r="AB218" s="0" t="s">
        <v>3561</v>
      </c>
      <c r="AC218" s="0" t="s">
        <v>61</v>
      </c>
      <c r="AD218" s="0" t="s">
        <v>19</v>
      </c>
      <c r="AE218" s="0" t="s">
        <v>19</v>
      </c>
      <c r="AF218" s="0" t="s">
        <v>3562</v>
      </c>
      <c r="AG218" s="0" t="s">
        <v>3563</v>
      </c>
      <c r="AH218" s="0" t="s">
        <v>22</v>
      </c>
      <c r="AI218" s="0" t="s">
        <v>22</v>
      </c>
      <c r="AJ218" s="0" t="s">
        <v>22</v>
      </c>
      <c r="AK218" s="0" t="s">
        <v>22</v>
      </c>
    </row>
    <row customHeight="1" ht="11.25">
      <c r="A219" s="0" t="s">
        <v>22</v>
      </c>
      <c r="B219" s="0" t="s">
        <v>48</v>
      </c>
      <c r="C219" s="0" t="s">
        <v>50</v>
      </c>
      <c r="D219" s="0" t="s">
        <v>22</v>
      </c>
      <c r="E219" s="0" t="s">
        <v>3556</v>
      </c>
      <c r="F219" s="0" t="s">
        <v>1152</v>
      </c>
      <c r="G219" s="0" t="s">
        <v>153</v>
      </c>
      <c r="H219" s="0" t="s">
        <v>153</v>
      </c>
      <c r="I219" s="0" t="s">
        <v>154</v>
      </c>
      <c r="J219" s="0" t="s">
        <v>1173</v>
      </c>
      <c r="K219" s="0" t="s">
        <v>1255</v>
      </c>
      <c r="L219" s="0" t="s">
        <v>3557</v>
      </c>
      <c r="M219" s="0" t="s">
        <v>101</v>
      </c>
      <c r="N219" s="0" t="s">
        <v>91</v>
      </c>
      <c r="O219" s="0" t="s">
        <v>153</v>
      </c>
      <c r="P219" s="0" t="s">
        <v>153</v>
      </c>
      <c r="Q219" s="0" t="s">
        <v>154</v>
      </c>
      <c r="R219" s="0" t="s">
        <v>3404</v>
      </c>
      <c r="S219" s="0" t="s">
        <v>3419</v>
      </c>
      <c r="T219" s="0" t="s">
        <v>3341</v>
      </c>
      <c r="U219" s="0" t="s">
        <v>3342</v>
      </c>
      <c r="V219" s="0" t="s">
        <v>3558</v>
      </c>
      <c r="W219" s="0" t="s">
        <v>3344</v>
      </c>
      <c r="X219" s="0" t="s">
        <v>3345</v>
      </c>
      <c r="Y219" s="0" t="s">
        <v>3342</v>
      </c>
      <c r="Z219" s="0" t="s">
        <v>3559</v>
      </c>
      <c r="AA219" s="0" t="s">
        <v>3560</v>
      </c>
      <c r="AB219" s="0" t="s">
        <v>3561</v>
      </c>
      <c r="AC219" s="0" t="s">
        <v>61</v>
      </c>
      <c r="AD219" s="0" t="s">
        <v>19</v>
      </c>
      <c r="AE219" s="0" t="s">
        <v>19</v>
      </c>
      <c r="AF219" s="0" t="s">
        <v>3562</v>
      </c>
      <c r="AG219" s="0" t="s">
        <v>3563</v>
      </c>
      <c r="AH219" s="0" t="s">
        <v>22</v>
      </c>
      <c r="AI219" s="0" t="s">
        <v>22</v>
      </c>
      <c r="AJ219" s="0" t="s">
        <v>22</v>
      </c>
      <c r="AK219" s="0" t="s">
        <v>22</v>
      </c>
    </row>
    <row customHeight="1" ht="11.25">
      <c r="A220" s="0" t="s">
        <v>22</v>
      </c>
      <c r="B220" s="0" t="s">
        <v>48</v>
      </c>
      <c r="C220" s="0" t="s">
        <v>50</v>
      </c>
      <c r="D220" s="0" t="s">
        <v>22</v>
      </c>
      <c r="E220" s="0" t="s">
        <v>3556</v>
      </c>
      <c r="F220" s="0" t="s">
        <v>1152</v>
      </c>
      <c r="G220" s="0" t="s">
        <v>153</v>
      </c>
      <c r="H220" s="0" t="s">
        <v>153</v>
      </c>
      <c r="I220" s="0" t="s">
        <v>154</v>
      </c>
      <c r="J220" s="0" t="s">
        <v>1173</v>
      </c>
      <c r="K220" s="0" t="s">
        <v>1255</v>
      </c>
      <c r="L220" s="0" t="s">
        <v>3557</v>
      </c>
      <c r="M220" s="0" t="s">
        <v>101</v>
      </c>
      <c r="N220" s="0" t="s">
        <v>101</v>
      </c>
      <c r="O220" s="0" t="s">
        <v>153</v>
      </c>
      <c r="P220" s="0" t="s">
        <v>153</v>
      </c>
      <c r="Q220" s="0" t="s">
        <v>154</v>
      </c>
      <c r="R220" s="0" t="s">
        <v>3406</v>
      </c>
      <c r="S220" s="0" t="s">
        <v>3420</v>
      </c>
      <c r="T220" s="0" t="s">
        <v>3341</v>
      </c>
      <c r="U220" s="0" t="s">
        <v>3342</v>
      </c>
      <c r="V220" s="0" t="s">
        <v>3558</v>
      </c>
      <c r="W220" s="0" t="s">
        <v>3344</v>
      </c>
      <c r="X220" s="0" t="s">
        <v>3345</v>
      </c>
      <c r="Y220" s="0" t="s">
        <v>3342</v>
      </c>
      <c r="Z220" s="0" t="s">
        <v>3559</v>
      </c>
      <c r="AA220" s="0" t="s">
        <v>3560</v>
      </c>
      <c r="AB220" s="0" t="s">
        <v>3561</v>
      </c>
      <c r="AC220" s="0" t="s">
        <v>61</v>
      </c>
      <c r="AD220" s="0" t="s">
        <v>19</v>
      </c>
      <c r="AE220" s="0" t="s">
        <v>19</v>
      </c>
      <c r="AF220" s="0" t="s">
        <v>3562</v>
      </c>
      <c r="AG220" s="0" t="s">
        <v>3563</v>
      </c>
      <c r="AH220" s="0" t="s">
        <v>22</v>
      </c>
      <c r="AI220" s="0" t="s">
        <v>22</v>
      </c>
      <c r="AJ220" s="0" t="s">
        <v>22</v>
      </c>
      <c r="AK220" s="0" t="s">
        <v>22</v>
      </c>
    </row>
    <row customHeight="1" ht="11.25">
      <c r="A221" s="0" t="s">
        <v>22</v>
      </c>
      <c r="B221" s="0" t="s">
        <v>48</v>
      </c>
      <c r="C221" s="0" t="s">
        <v>50</v>
      </c>
      <c r="D221" s="0" t="s">
        <v>22</v>
      </c>
      <c r="E221" s="0" t="s">
        <v>3556</v>
      </c>
      <c r="F221" s="0" t="s">
        <v>1152</v>
      </c>
      <c r="G221" s="0" t="s">
        <v>153</v>
      </c>
      <c r="H221" s="0" t="s">
        <v>153</v>
      </c>
      <c r="I221" s="0" t="s">
        <v>154</v>
      </c>
      <c r="J221" s="0" t="s">
        <v>1173</v>
      </c>
      <c r="K221" s="0" t="s">
        <v>1255</v>
      </c>
      <c r="L221" s="0" t="s">
        <v>3557</v>
      </c>
      <c r="M221" s="0" t="s">
        <v>101</v>
      </c>
      <c r="N221" s="0" t="s">
        <v>112</v>
      </c>
      <c r="O221" s="0" t="s">
        <v>153</v>
      </c>
      <c r="P221" s="0" t="s">
        <v>153</v>
      </c>
      <c r="Q221" s="0" t="s">
        <v>154</v>
      </c>
      <c r="R221" s="0" t="s">
        <v>3408</v>
      </c>
      <c r="S221" s="0" t="s">
        <v>3421</v>
      </c>
      <c r="T221" s="0" t="s">
        <v>3341</v>
      </c>
      <c r="U221" s="0" t="s">
        <v>3342</v>
      </c>
      <c r="V221" s="0" t="s">
        <v>3558</v>
      </c>
      <c r="W221" s="0" t="s">
        <v>3344</v>
      </c>
      <c r="X221" s="0" t="s">
        <v>3345</v>
      </c>
      <c r="Y221" s="0" t="s">
        <v>3342</v>
      </c>
      <c r="Z221" s="0" t="s">
        <v>3559</v>
      </c>
      <c r="AA221" s="0" t="s">
        <v>3560</v>
      </c>
      <c r="AB221" s="0" t="s">
        <v>3561</v>
      </c>
      <c r="AC221" s="0" t="s">
        <v>61</v>
      </c>
      <c r="AD221" s="0" t="s">
        <v>19</v>
      </c>
      <c r="AE221" s="0" t="s">
        <v>19</v>
      </c>
      <c r="AF221" s="0" t="s">
        <v>3562</v>
      </c>
      <c r="AG221" s="0" t="s">
        <v>3563</v>
      </c>
      <c r="AH221" s="0" t="s">
        <v>22</v>
      </c>
      <c r="AI221" s="0" t="s">
        <v>22</v>
      </c>
      <c r="AJ221" s="0" t="s">
        <v>22</v>
      </c>
      <c r="AK221" s="0" t="s">
        <v>22</v>
      </c>
    </row>
    <row customHeight="1" ht="11.25">
      <c r="A222" s="0" t="s">
        <v>22</v>
      </c>
      <c r="B222" s="0" t="s">
        <v>48</v>
      </c>
      <c r="C222" s="0" t="s">
        <v>50</v>
      </c>
      <c r="D222" s="0" t="s">
        <v>22</v>
      </c>
      <c r="E222" s="0" t="s">
        <v>3556</v>
      </c>
      <c r="F222" s="0" t="s">
        <v>1152</v>
      </c>
      <c r="G222" s="0" t="s">
        <v>153</v>
      </c>
      <c r="H222" s="0" t="s">
        <v>153</v>
      </c>
      <c r="I222" s="0" t="s">
        <v>154</v>
      </c>
      <c r="J222" s="0" t="s">
        <v>1173</v>
      </c>
      <c r="K222" s="0" t="s">
        <v>1255</v>
      </c>
      <c r="L222" s="0" t="s">
        <v>3557</v>
      </c>
      <c r="M222" s="0" t="s">
        <v>101</v>
      </c>
      <c r="N222" s="0" t="s">
        <v>92</v>
      </c>
      <c r="O222" s="0" t="s">
        <v>153</v>
      </c>
      <c r="P222" s="0" t="s">
        <v>153</v>
      </c>
      <c r="Q222" s="0" t="s">
        <v>154</v>
      </c>
      <c r="R222" s="0" t="s">
        <v>3410</v>
      </c>
      <c r="S222" s="0" t="s">
        <v>3422</v>
      </c>
      <c r="T222" s="0" t="s">
        <v>3341</v>
      </c>
      <c r="U222" s="0" t="s">
        <v>3342</v>
      </c>
      <c r="V222" s="0" t="s">
        <v>3558</v>
      </c>
      <c r="W222" s="0" t="s">
        <v>3344</v>
      </c>
      <c r="X222" s="0" t="s">
        <v>3345</v>
      </c>
      <c r="Y222" s="0" t="s">
        <v>3342</v>
      </c>
      <c r="Z222" s="0" t="s">
        <v>3559</v>
      </c>
      <c r="AA222" s="0" t="s">
        <v>3560</v>
      </c>
      <c r="AB222" s="0" t="s">
        <v>3561</v>
      </c>
      <c r="AC222" s="0" t="s">
        <v>61</v>
      </c>
      <c r="AD222" s="0" t="s">
        <v>19</v>
      </c>
      <c r="AE222" s="0" t="s">
        <v>19</v>
      </c>
      <c r="AF222" s="0" t="s">
        <v>3562</v>
      </c>
      <c r="AG222" s="0" t="s">
        <v>3563</v>
      </c>
      <c r="AH222" s="0" t="s">
        <v>22</v>
      </c>
      <c r="AI222" s="0" t="s">
        <v>22</v>
      </c>
      <c r="AJ222" s="0" t="s">
        <v>22</v>
      </c>
      <c r="AK222" s="0" t="s">
        <v>22</v>
      </c>
    </row>
    <row customHeight="1" ht="11.25">
      <c r="A223" s="0" t="s">
        <v>22</v>
      </c>
      <c r="B223" s="0" t="s">
        <v>48</v>
      </c>
      <c r="C223" s="0" t="s">
        <v>50</v>
      </c>
      <c r="D223" s="0" t="s">
        <v>22</v>
      </c>
      <c r="E223" s="0" t="s">
        <v>3556</v>
      </c>
      <c r="F223" s="0" t="s">
        <v>1152</v>
      </c>
      <c r="G223" s="0" t="s">
        <v>153</v>
      </c>
      <c r="H223" s="0" t="s">
        <v>153</v>
      </c>
      <c r="I223" s="0" t="s">
        <v>154</v>
      </c>
      <c r="J223" s="0" t="s">
        <v>1173</v>
      </c>
      <c r="K223" s="0" t="s">
        <v>1255</v>
      </c>
      <c r="L223" s="0" t="s">
        <v>3557</v>
      </c>
      <c r="M223" s="0" t="s">
        <v>101</v>
      </c>
      <c r="N223" s="0" t="s">
        <v>118</v>
      </c>
      <c r="O223" s="0" t="s">
        <v>153</v>
      </c>
      <c r="P223" s="0" t="s">
        <v>153</v>
      </c>
      <c r="Q223" s="0" t="s">
        <v>154</v>
      </c>
      <c r="R223" s="0" t="s">
        <v>3412</v>
      </c>
      <c r="S223" s="0" t="s">
        <v>3423</v>
      </c>
      <c r="T223" s="0" t="s">
        <v>3341</v>
      </c>
      <c r="U223" s="0" t="s">
        <v>3342</v>
      </c>
      <c r="V223" s="0" t="s">
        <v>3558</v>
      </c>
      <c r="W223" s="0" t="s">
        <v>3344</v>
      </c>
      <c r="X223" s="0" t="s">
        <v>3345</v>
      </c>
      <c r="Y223" s="0" t="s">
        <v>3342</v>
      </c>
      <c r="Z223" s="0" t="s">
        <v>3559</v>
      </c>
      <c r="AA223" s="0" t="s">
        <v>3560</v>
      </c>
      <c r="AB223" s="0" t="s">
        <v>3561</v>
      </c>
      <c r="AC223" s="0" t="s">
        <v>61</v>
      </c>
      <c r="AD223" s="0" t="s">
        <v>19</v>
      </c>
      <c r="AE223" s="0" t="s">
        <v>19</v>
      </c>
      <c r="AF223" s="0" t="s">
        <v>3562</v>
      </c>
      <c r="AG223" s="0" t="s">
        <v>3563</v>
      </c>
      <c r="AH223" s="0" t="s">
        <v>22</v>
      </c>
      <c r="AI223" s="0" t="s">
        <v>22</v>
      </c>
      <c r="AJ223" s="0" t="s">
        <v>22</v>
      </c>
      <c r="AK223" s="0" t="s">
        <v>22</v>
      </c>
    </row>
    <row customHeight="1" ht="11.25">
      <c r="A224" s="0" t="s">
        <v>22</v>
      </c>
      <c r="B224" s="0" t="s">
        <v>48</v>
      </c>
      <c r="C224" s="0" t="s">
        <v>50</v>
      </c>
      <c r="D224" s="0" t="s">
        <v>22</v>
      </c>
      <c r="E224" s="0" t="s">
        <v>3556</v>
      </c>
      <c r="F224" s="0" t="s">
        <v>1152</v>
      </c>
      <c r="G224" s="0" t="s">
        <v>153</v>
      </c>
      <c r="H224" s="0" t="s">
        <v>153</v>
      </c>
      <c r="I224" s="0" t="s">
        <v>154</v>
      </c>
      <c r="J224" s="0" t="s">
        <v>1173</v>
      </c>
      <c r="K224" s="0" t="s">
        <v>1255</v>
      </c>
      <c r="L224" s="0" t="s">
        <v>3557</v>
      </c>
      <c r="M224" s="0" t="s">
        <v>101</v>
      </c>
      <c r="N224" s="0" t="s">
        <v>109</v>
      </c>
      <c r="O224" s="0" t="s">
        <v>153</v>
      </c>
      <c r="P224" s="0" t="s">
        <v>153</v>
      </c>
      <c r="Q224" s="0" t="s">
        <v>154</v>
      </c>
      <c r="R224" s="0" t="s">
        <v>3414</v>
      </c>
      <c r="S224" s="0" t="s">
        <v>3424</v>
      </c>
      <c r="T224" s="0" t="s">
        <v>3341</v>
      </c>
      <c r="U224" s="0" t="s">
        <v>3342</v>
      </c>
      <c r="V224" s="0" t="s">
        <v>3558</v>
      </c>
      <c r="W224" s="0" t="s">
        <v>3344</v>
      </c>
      <c r="X224" s="0" t="s">
        <v>3345</v>
      </c>
      <c r="Y224" s="0" t="s">
        <v>3342</v>
      </c>
      <c r="Z224" s="0" t="s">
        <v>3559</v>
      </c>
      <c r="AA224" s="0" t="s">
        <v>3560</v>
      </c>
      <c r="AB224" s="0" t="s">
        <v>3561</v>
      </c>
      <c r="AC224" s="0" t="s">
        <v>61</v>
      </c>
      <c r="AD224" s="0" t="s">
        <v>19</v>
      </c>
      <c r="AE224" s="0" t="s">
        <v>19</v>
      </c>
      <c r="AF224" s="0" t="s">
        <v>3562</v>
      </c>
      <c r="AG224" s="0" t="s">
        <v>3563</v>
      </c>
      <c r="AH224" s="0" t="s">
        <v>22</v>
      </c>
      <c r="AI224" s="0" t="s">
        <v>22</v>
      </c>
      <c r="AJ224" s="0" t="s">
        <v>22</v>
      </c>
      <c r="AK224" s="0" t="s">
        <v>22</v>
      </c>
    </row>
    <row customHeight="1" ht="11.25">
      <c r="A225" s="0" t="s">
        <v>22</v>
      </c>
      <c r="B225" s="0" t="s">
        <v>48</v>
      </c>
      <c r="C225" s="0" t="s">
        <v>50</v>
      </c>
      <c r="D225" s="0" t="s">
        <v>22</v>
      </c>
      <c r="E225" s="0" t="s">
        <v>3564</v>
      </c>
      <c r="F225" s="0" t="s">
        <v>1152</v>
      </c>
      <c r="G225" s="0" t="s">
        <v>173</v>
      </c>
      <c r="H225" s="0" t="s">
        <v>173</v>
      </c>
      <c r="I225" s="0" t="s">
        <v>174</v>
      </c>
      <c r="J225" s="0" t="s">
        <v>3468</v>
      </c>
      <c r="K225" s="0" t="s">
        <v>3469</v>
      </c>
      <c r="L225" s="0" t="s">
        <v>867</v>
      </c>
      <c r="M225" s="0" t="s">
        <v>867</v>
      </c>
      <c r="N225" s="0" t="s">
        <v>98</v>
      </c>
      <c r="O225" s="0" t="s">
        <v>173</v>
      </c>
      <c r="P225" s="0" t="s">
        <v>173</v>
      </c>
      <c r="Q225" s="0" t="s">
        <v>174</v>
      </c>
      <c r="R225" s="0" t="s">
        <v>3468</v>
      </c>
      <c r="S225" s="0" t="s">
        <v>3469</v>
      </c>
      <c r="T225" s="0" t="s">
        <v>3341</v>
      </c>
      <c r="U225" s="0" t="s">
        <v>3386</v>
      </c>
      <c r="V225" s="0" t="s">
        <v>3470</v>
      </c>
      <c r="W225" s="0" t="s">
        <v>3344</v>
      </c>
      <c r="X225" s="0" t="s">
        <v>3388</v>
      </c>
      <c r="Y225" s="0" t="s">
        <v>3342</v>
      </c>
      <c r="Z225" s="0" t="s">
        <v>3471</v>
      </c>
      <c r="AA225" s="0" t="s">
        <v>3472</v>
      </c>
      <c r="AB225" s="0" t="s">
        <v>3473</v>
      </c>
      <c r="AC225" s="0" t="s">
        <v>61</v>
      </c>
      <c r="AD225" s="0" t="s">
        <v>19</v>
      </c>
      <c r="AE225" s="0" t="s">
        <v>19</v>
      </c>
      <c r="AF225" s="0" t="s">
        <v>3565</v>
      </c>
      <c r="AG225" s="0" t="s">
        <v>3566</v>
      </c>
      <c r="AH225" s="0" t="s">
        <v>22</v>
      </c>
      <c r="AI225" s="0" t="s">
        <v>22</v>
      </c>
      <c r="AJ225" s="0" t="s">
        <v>22</v>
      </c>
      <c r="AK225" s="0" t="s">
        <v>22</v>
      </c>
    </row>
    <row customHeight="1" ht="11.25">
      <c r="A226" s="0" t="s">
        <v>22</v>
      </c>
      <c r="B226" s="0" t="s">
        <v>48</v>
      </c>
      <c r="C226" s="0" t="s">
        <v>50</v>
      </c>
      <c r="D226" s="0" t="s">
        <v>22</v>
      </c>
      <c r="E226" s="0" t="s">
        <v>1303</v>
      </c>
      <c r="F226" s="0" t="s">
        <v>1191</v>
      </c>
      <c r="G226" s="0" t="s">
        <v>146</v>
      </c>
      <c r="H226" s="0" t="s">
        <v>146</v>
      </c>
      <c r="I226" s="0" t="s">
        <v>147</v>
      </c>
      <c r="J226" s="0" t="s">
        <v>1304</v>
      </c>
      <c r="K226" s="0" t="s">
        <v>1305</v>
      </c>
      <c r="L226" s="0" t="s">
        <v>1306</v>
      </c>
      <c r="M226" s="0" t="s">
        <v>1155</v>
      </c>
      <c r="N226" s="0" t="s">
        <v>98</v>
      </c>
      <c r="O226" s="0" t="s">
        <v>146</v>
      </c>
      <c r="P226" s="0" t="s">
        <v>146</v>
      </c>
      <c r="Q226" s="0" t="s">
        <v>147</v>
      </c>
      <c r="R226" s="0" t="s">
        <v>1304</v>
      </c>
      <c r="S226" s="0" t="s">
        <v>1305</v>
      </c>
      <c r="T226" s="0" t="s">
        <v>3341</v>
      </c>
      <c r="U226" s="0" t="s">
        <v>3342</v>
      </c>
      <c r="V226" s="0" t="s">
        <v>3343</v>
      </c>
      <c r="W226" s="0" t="s">
        <v>3344</v>
      </c>
      <c r="X226" s="0" t="s">
        <v>3345</v>
      </c>
      <c r="Y226" s="0" t="s">
        <v>3342</v>
      </c>
      <c r="Z226" s="0" t="s">
        <v>3567</v>
      </c>
      <c r="AA226" s="0" t="s">
        <v>3568</v>
      </c>
      <c r="AB226" s="0" t="s">
        <v>3569</v>
      </c>
      <c r="AC226" s="0" t="s">
        <v>19</v>
      </c>
      <c r="AD226" s="0" t="s">
        <v>19</v>
      </c>
      <c r="AE226" s="0" t="s">
        <v>61</v>
      </c>
      <c r="AF226" s="0" t="s">
        <v>22</v>
      </c>
      <c r="AG226" s="0" t="s">
        <v>22</v>
      </c>
      <c r="AH226" s="0" t="s">
        <v>22</v>
      </c>
      <c r="AI226" s="0" t="s">
        <v>22</v>
      </c>
      <c r="AJ226" s="0" t="s">
        <v>3570</v>
      </c>
      <c r="AK226" s="0" t="s">
        <v>3571</v>
      </c>
    </row>
    <row customHeight="1" ht="11.25">
      <c r="A227" s="0" t="s">
        <v>22</v>
      </c>
      <c r="B227" s="0" t="s">
        <v>48</v>
      </c>
      <c r="C227" s="0" t="s">
        <v>50</v>
      </c>
      <c r="D227" s="0" t="s">
        <v>22</v>
      </c>
      <c r="E227" s="0" t="s">
        <v>1303</v>
      </c>
      <c r="F227" s="0" t="s">
        <v>1191</v>
      </c>
      <c r="G227" s="0" t="s">
        <v>146</v>
      </c>
      <c r="H227" s="0" t="s">
        <v>146</v>
      </c>
      <c r="I227" s="0" t="s">
        <v>147</v>
      </c>
      <c r="J227" s="0" t="s">
        <v>1304</v>
      </c>
      <c r="K227" s="0" t="s">
        <v>1305</v>
      </c>
      <c r="L227" s="0" t="s">
        <v>1306</v>
      </c>
      <c r="M227" s="0" t="s">
        <v>1155</v>
      </c>
      <c r="N227" s="0" t="s">
        <v>98</v>
      </c>
      <c r="O227" s="0" t="s">
        <v>146</v>
      </c>
      <c r="P227" s="0" t="s">
        <v>146</v>
      </c>
      <c r="Q227" s="0" t="s">
        <v>147</v>
      </c>
      <c r="R227" s="0" t="s">
        <v>1304</v>
      </c>
      <c r="S227" s="0" t="s">
        <v>1305</v>
      </c>
      <c r="T227" s="0" t="s">
        <v>3341</v>
      </c>
      <c r="U227" s="0" t="s">
        <v>3342</v>
      </c>
      <c r="V227" s="0" t="s">
        <v>3343</v>
      </c>
      <c r="W227" s="0" t="s">
        <v>3344</v>
      </c>
      <c r="X227" s="0" t="s">
        <v>3345</v>
      </c>
      <c r="Y227" s="0" t="s">
        <v>3342</v>
      </c>
      <c r="Z227" s="0" t="s">
        <v>3567</v>
      </c>
      <c r="AA227" s="0" t="s">
        <v>3568</v>
      </c>
      <c r="AB227" s="0" t="s">
        <v>3569</v>
      </c>
      <c r="AC227" s="0" t="s">
        <v>19</v>
      </c>
      <c r="AD227" s="0" t="s">
        <v>19</v>
      </c>
      <c r="AE227" s="0" t="s">
        <v>61</v>
      </c>
      <c r="AF227" s="0" t="s">
        <v>22</v>
      </c>
      <c r="AG227" s="0" t="s">
        <v>22</v>
      </c>
      <c r="AH227" s="0" t="s">
        <v>22</v>
      </c>
      <c r="AI227" s="0" t="s">
        <v>22</v>
      </c>
      <c r="AJ227" s="0" t="s">
        <v>3570</v>
      </c>
      <c r="AK227" s="0" t="s">
        <v>3571</v>
      </c>
    </row>
    <row customHeight="1" ht="11.25">
      <c r="A228" s="0" t="s">
        <v>22</v>
      </c>
      <c r="B228" s="0" t="s">
        <v>48</v>
      </c>
      <c r="C228" s="0" t="s">
        <v>50</v>
      </c>
      <c r="D228" s="0" t="s">
        <v>22</v>
      </c>
      <c r="E228" s="0" t="s">
        <v>3572</v>
      </c>
      <c r="F228" s="0" t="s">
        <v>1191</v>
      </c>
      <c r="G228" s="0" t="s">
        <v>173</v>
      </c>
      <c r="H228" s="0" t="s">
        <v>173</v>
      </c>
      <c r="I228" s="0" t="s">
        <v>174</v>
      </c>
      <c r="J228" s="0" t="s">
        <v>3468</v>
      </c>
      <c r="K228" s="0" t="s">
        <v>3469</v>
      </c>
      <c r="L228" s="0" t="s">
        <v>867</v>
      </c>
      <c r="M228" s="0" t="s">
        <v>867</v>
      </c>
      <c r="N228" s="0" t="s">
        <v>98</v>
      </c>
      <c r="O228" s="0" t="s">
        <v>173</v>
      </c>
      <c r="P228" s="0" t="s">
        <v>173</v>
      </c>
      <c r="Q228" s="0" t="s">
        <v>174</v>
      </c>
      <c r="R228" s="0" t="s">
        <v>3468</v>
      </c>
      <c r="S228" s="0" t="s">
        <v>3469</v>
      </c>
      <c r="T228" s="0" t="s">
        <v>3341</v>
      </c>
      <c r="U228" s="0" t="s">
        <v>3386</v>
      </c>
      <c r="V228" s="0" t="s">
        <v>3470</v>
      </c>
      <c r="W228" s="0" t="s">
        <v>3344</v>
      </c>
      <c r="X228" s="0" t="s">
        <v>3388</v>
      </c>
      <c r="Y228" s="0" t="s">
        <v>3342</v>
      </c>
      <c r="Z228" s="0" t="s">
        <v>3471</v>
      </c>
      <c r="AA228" s="0" t="s">
        <v>3472</v>
      </c>
      <c r="AB228" s="0" t="s">
        <v>3473</v>
      </c>
      <c r="AC228" s="0" t="s">
        <v>19</v>
      </c>
      <c r="AD228" s="0" t="s">
        <v>19</v>
      </c>
      <c r="AE228" s="0" t="s">
        <v>61</v>
      </c>
      <c r="AF228" s="0" t="s">
        <v>22</v>
      </c>
      <c r="AG228" s="0" t="s">
        <v>22</v>
      </c>
      <c r="AH228" s="0" t="s">
        <v>22</v>
      </c>
      <c r="AI228" s="0" t="s">
        <v>22</v>
      </c>
      <c r="AJ228" s="0" t="s">
        <v>3573</v>
      </c>
      <c r="AK228" s="0" t="s">
        <v>3574</v>
      </c>
    </row>
    <row customHeight="1" ht="11.25">
      <c r="A229" s="0" t="s">
        <v>22</v>
      </c>
      <c r="B229" s="0" t="s">
        <v>48</v>
      </c>
      <c r="C229" s="0" t="s">
        <v>50</v>
      </c>
      <c r="D229" s="0" t="s">
        <v>22</v>
      </c>
      <c r="E229" s="0" t="s">
        <v>3575</v>
      </c>
      <c r="F229" s="0" t="s">
        <v>1260</v>
      </c>
      <c r="G229" s="0" t="s">
        <v>3288</v>
      </c>
      <c r="H229" s="0" t="s">
        <v>3288</v>
      </c>
      <c r="I229" s="0" t="s">
        <v>3289</v>
      </c>
      <c r="J229" s="0" t="s">
        <v>3576</v>
      </c>
      <c r="K229" s="0" t="s">
        <v>3577</v>
      </c>
      <c r="L229" s="0" t="s">
        <v>3578</v>
      </c>
      <c r="M229" s="0" t="s">
        <v>1155</v>
      </c>
      <c r="N229" s="0" t="s">
        <v>98</v>
      </c>
      <c r="O229" s="0" t="s">
        <v>3288</v>
      </c>
      <c r="P229" s="0" t="s">
        <v>3288</v>
      </c>
      <c r="Q229" s="0" t="s">
        <v>3289</v>
      </c>
      <c r="R229" s="0" t="s">
        <v>3576</v>
      </c>
      <c r="S229" s="0" t="s">
        <v>3577</v>
      </c>
      <c r="T229" s="0" t="s">
        <v>3341</v>
      </c>
      <c r="U229" s="0" t="s">
        <v>3342</v>
      </c>
      <c r="V229" s="0" t="s">
        <v>3343</v>
      </c>
      <c r="W229" s="0" t="s">
        <v>3344</v>
      </c>
      <c r="X229" s="0" t="s">
        <v>3345</v>
      </c>
      <c r="Y229" s="0" t="s">
        <v>3342</v>
      </c>
      <c r="Z229" s="0" t="s">
        <v>3579</v>
      </c>
      <c r="AA229" s="0" t="s">
        <v>3580</v>
      </c>
      <c r="AB229" s="0" t="s">
        <v>3581</v>
      </c>
      <c r="AC229" s="0" t="s">
        <v>61</v>
      </c>
      <c r="AD229" s="0" t="s">
        <v>19</v>
      </c>
      <c r="AE229" s="0" t="s">
        <v>61</v>
      </c>
      <c r="AF229" s="0" t="s">
        <v>3582</v>
      </c>
      <c r="AG229" s="0" t="s">
        <v>3583</v>
      </c>
      <c r="AH229" s="0" t="s">
        <v>22</v>
      </c>
      <c r="AI229" s="0" t="s">
        <v>22</v>
      </c>
      <c r="AJ229" s="0" t="s">
        <v>3582</v>
      </c>
      <c r="AK229" s="0" t="s">
        <v>3584</v>
      </c>
    </row>
    <row customHeight="1" ht="11.25">
      <c r="A230" s="0" t="s">
        <v>22</v>
      </c>
      <c r="B230" s="0" t="s">
        <v>48</v>
      </c>
      <c r="C230" s="0" t="s">
        <v>50</v>
      </c>
      <c r="D230" s="0" t="s">
        <v>22</v>
      </c>
      <c r="E230" s="0" t="s">
        <v>3575</v>
      </c>
      <c r="F230" s="0" t="s">
        <v>1260</v>
      </c>
      <c r="G230" s="0" t="s">
        <v>156</v>
      </c>
      <c r="H230" s="0" t="s">
        <v>156</v>
      </c>
      <c r="I230" s="0" t="s">
        <v>157</v>
      </c>
      <c r="J230" s="0" t="s">
        <v>3576</v>
      </c>
      <c r="K230" s="0" t="s">
        <v>3585</v>
      </c>
      <c r="L230" s="0" t="s">
        <v>3578</v>
      </c>
      <c r="M230" s="0" t="s">
        <v>1155</v>
      </c>
      <c r="N230" s="0" t="s">
        <v>98</v>
      </c>
      <c r="O230" s="0" t="s">
        <v>156</v>
      </c>
      <c r="P230" s="0" t="s">
        <v>156</v>
      </c>
      <c r="Q230" s="0" t="s">
        <v>157</v>
      </c>
      <c r="R230" s="0" t="s">
        <v>3576</v>
      </c>
      <c r="S230" s="0" t="s">
        <v>3585</v>
      </c>
      <c r="T230" s="0" t="s">
        <v>3341</v>
      </c>
      <c r="U230" s="0" t="s">
        <v>3342</v>
      </c>
      <c r="V230" s="0" t="s">
        <v>3343</v>
      </c>
      <c r="W230" s="0" t="s">
        <v>3344</v>
      </c>
      <c r="X230" s="0" t="s">
        <v>3345</v>
      </c>
      <c r="Y230" s="0" t="s">
        <v>3342</v>
      </c>
      <c r="Z230" s="0" t="s">
        <v>3579</v>
      </c>
      <c r="AA230" s="0" t="s">
        <v>3580</v>
      </c>
      <c r="AB230" s="0" t="s">
        <v>3581</v>
      </c>
      <c r="AC230" s="0" t="s">
        <v>61</v>
      </c>
      <c r="AD230" s="0" t="s">
        <v>19</v>
      </c>
      <c r="AE230" s="0" t="s">
        <v>61</v>
      </c>
      <c r="AF230" s="0" t="s">
        <v>3582</v>
      </c>
      <c r="AG230" s="0" t="s">
        <v>3583</v>
      </c>
      <c r="AH230" s="0" t="s">
        <v>22</v>
      </c>
      <c r="AI230" s="0" t="s">
        <v>22</v>
      </c>
      <c r="AJ230" s="0" t="s">
        <v>3582</v>
      </c>
      <c r="AK230" s="0" t="s">
        <v>3584</v>
      </c>
    </row>
    <row customHeight="1" ht="11.25">
      <c r="A231" s="0" t="s">
        <v>22</v>
      </c>
      <c r="B231" s="0" t="s">
        <v>48</v>
      </c>
      <c r="C231" s="0" t="s">
        <v>50</v>
      </c>
      <c r="D231" s="0" t="s">
        <v>22</v>
      </c>
      <c r="E231" s="0" t="s">
        <v>3586</v>
      </c>
      <c r="F231" s="0" t="s">
        <v>1213</v>
      </c>
      <c r="G231" s="0" t="s">
        <v>173</v>
      </c>
      <c r="H231" s="0" t="s">
        <v>173</v>
      </c>
      <c r="I231" s="0" t="s">
        <v>174</v>
      </c>
      <c r="J231" s="0" t="s">
        <v>3468</v>
      </c>
      <c r="K231" s="0" t="s">
        <v>3469</v>
      </c>
      <c r="L231" s="0" t="s">
        <v>867</v>
      </c>
      <c r="M231" s="0" t="s">
        <v>867</v>
      </c>
      <c r="N231" s="0" t="s">
        <v>98</v>
      </c>
      <c r="O231" s="0" t="s">
        <v>173</v>
      </c>
      <c r="P231" s="0" t="s">
        <v>173</v>
      </c>
      <c r="Q231" s="0" t="s">
        <v>174</v>
      </c>
      <c r="R231" s="0" t="s">
        <v>3468</v>
      </c>
      <c r="S231" s="0" t="s">
        <v>3469</v>
      </c>
      <c r="T231" s="0" t="s">
        <v>3341</v>
      </c>
      <c r="U231" s="0" t="s">
        <v>3386</v>
      </c>
      <c r="V231" s="0" t="s">
        <v>3470</v>
      </c>
      <c r="W231" s="0" t="s">
        <v>3344</v>
      </c>
      <c r="X231" s="0" t="s">
        <v>3388</v>
      </c>
      <c r="Y231" s="0" t="s">
        <v>3342</v>
      </c>
      <c r="Z231" s="0" t="s">
        <v>3471</v>
      </c>
      <c r="AA231" s="0" t="s">
        <v>3472</v>
      </c>
      <c r="AB231" s="0" t="s">
        <v>3473</v>
      </c>
      <c r="AC231" s="0" t="s">
        <v>19</v>
      </c>
      <c r="AD231" s="0" t="s">
        <v>61</v>
      </c>
      <c r="AE231" s="0" t="s">
        <v>19</v>
      </c>
      <c r="AF231" s="0" t="s">
        <v>22</v>
      </c>
      <c r="AG231" s="0" t="s">
        <v>22</v>
      </c>
      <c r="AH231" s="0" t="s">
        <v>3474</v>
      </c>
      <c r="AI231" s="0" t="s">
        <v>3475</v>
      </c>
      <c r="AJ231" s="0" t="s">
        <v>22</v>
      </c>
      <c r="AK231" s="0" t="s">
        <v>22</v>
      </c>
    </row>
    <row customHeight="1" ht="11.25">
      <c r="A232" s="0" t="s">
        <v>22</v>
      </c>
      <c r="B232" s="0" t="s">
        <v>48</v>
      </c>
      <c r="C232" s="0" t="s">
        <v>50</v>
      </c>
      <c r="D232" s="0" t="s">
        <v>22</v>
      </c>
      <c r="E232" s="0" t="s">
        <v>3587</v>
      </c>
      <c r="F232" s="0" t="s">
        <v>1213</v>
      </c>
      <c r="G232" s="0" t="s">
        <v>173</v>
      </c>
      <c r="H232" s="0" t="s">
        <v>173</v>
      </c>
      <c r="I232" s="0" t="s">
        <v>174</v>
      </c>
      <c r="J232" s="0" t="s">
        <v>3468</v>
      </c>
      <c r="K232" s="0" t="s">
        <v>3469</v>
      </c>
      <c r="L232" s="0" t="s">
        <v>867</v>
      </c>
      <c r="M232" s="0" t="s">
        <v>867</v>
      </c>
      <c r="N232" s="0" t="s">
        <v>98</v>
      </c>
      <c r="O232" s="0" t="s">
        <v>173</v>
      </c>
      <c r="P232" s="0" t="s">
        <v>173</v>
      </c>
      <c r="Q232" s="0" t="s">
        <v>174</v>
      </c>
      <c r="R232" s="0" t="s">
        <v>3468</v>
      </c>
      <c r="S232" s="0" t="s">
        <v>3469</v>
      </c>
      <c r="T232" s="0" t="s">
        <v>3341</v>
      </c>
      <c r="U232" s="0" t="s">
        <v>3386</v>
      </c>
      <c r="V232" s="0" t="s">
        <v>3470</v>
      </c>
      <c r="W232" s="0" t="s">
        <v>3344</v>
      </c>
      <c r="X232" s="0" t="s">
        <v>3388</v>
      </c>
      <c r="Y232" s="0" t="s">
        <v>3342</v>
      </c>
      <c r="Z232" s="0" t="s">
        <v>3471</v>
      </c>
      <c r="AA232" s="0" t="s">
        <v>3472</v>
      </c>
      <c r="AB232" s="0" t="s">
        <v>3473</v>
      </c>
      <c r="AC232" s="0" t="s">
        <v>19</v>
      </c>
      <c r="AD232" s="0" t="s">
        <v>61</v>
      </c>
      <c r="AE232" s="0" t="s">
        <v>19</v>
      </c>
      <c r="AF232" s="0" t="s">
        <v>22</v>
      </c>
      <c r="AG232" s="0" t="s">
        <v>22</v>
      </c>
      <c r="AH232" s="0" t="s">
        <v>3474</v>
      </c>
      <c r="AI232" s="0" t="s">
        <v>3475</v>
      </c>
      <c r="AJ232" s="0" t="s">
        <v>22</v>
      </c>
      <c r="AK232" s="0" t="s">
        <v>22</v>
      </c>
    </row>
    <row customHeight="1" ht="11.25">
      <c r="A233" s="0" t="s">
        <v>22</v>
      </c>
      <c r="B233" s="0" t="s">
        <v>48</v>
      </c>
      <c r="C233" s="0" t="s">
        <v>50</v>
      </c>
      <c r="D233" s="0" t="s">
        <v>22</v>
      </c>
      <c r="E233" s="0" t="s">
        <v>3588</v>
      </c>
      <c r="F233" s="0" t="s">
        <v>1191</v>
      </c>
      <c r="G233" s="0" t="s">
        <v>3277</v>
      </c>
      <c r="H233" s="0" t="s">
        <v>3277</v>
      </c>
      <c r="I233" s="0" t="s">
        <v>3278</v>
      </c>
      <c r="J233" s="0" t="s">
        <v>3493</v>
      </c>
      <c r="K233" s="0" t="s">
        <v>3494</v>
      </c>
      <c r="L233" s="0" t="s">
        <v>3589</v>
      </c>
      <c r="M233" s="0" t="s">
        <v>1155</v>
      </c>
      <c r="N233" s="0" t="s">
        <v>98</v>
      </c>
      <c r="O233" s="0" t="s">
        <v>3277</v>
      </c>
      <c r="P233" s="0" t="s">
        <v>3277</v>
      </c>
      <c r="Q233" s="0" t="s">
        <v>3278</v>
      </c>
      <c r="R233" s="0" t="s">
        <v>3493</v>
      </c>
      <c r="S233" s="0" t="s">
        <v>3494</v>
      </c>
      <c r="T233" s="0" t="s">
        <v>3341</v>
      </c>
      <c r="U233" s="0" t="s">
        <v>3342</v>
      </c>
      <c r="V233" s="0" t="s">
        <v>3343</v>
      </c>
      <c r="W233" s="0" t="s">
        <v>3344</v>
      </c>
      <c r="X233" s="0" t="s">
        <v>3345</v>
      </c>
      <c r="Y233" s="0" t="s">
        <v>3342</v>
      </c>
      <c r="Z233" s="0" t="s">
        <v>3590</v>
      </c>
      <c r="AA233" s="0" t="s">
        <v>3591</v>
      </c>
      <c r="AB233" s="0" t="s">
        <v>3592</v>
      </c>
      <c r="AC233" s="0" t="s">
        <v>19</v>
      </c>
      <c r="AD233" s="0" t="s">
        <v>19</v>
      </c>
      <c r="AE233" s="0" t="s">
        <v>61</v>
      </c>
      <c r="AF233" s="0" t="s">
        <v>22</v>
      </c>
      <c r="AG233" s="0" t="s">
        <v>22</v>
      </c>
      <c r="AH233" s="0" t="s">
        <v>22</v>
      </c>
      <c r="AI233" s="0" t="s">
        <v>22</v>
      </c>
      <c r="AJ233" s="0" t="s">
        <v>454</v>
      </c>
      <c r="AK233" s="0" t="s">
        <v>454</v>
      </c>
    </row>
    <row customHeight="1" ht="11.25">
      <c r="A234" s="0" t="s">
        <v>22</v>
      </c>
      <c r="B234" s="0" t="s">
        <v>48</v>
      </c>
      <c r="C234" s="0" t="s">
        <v>50</v>
      </c>
      <c r="D234" s="0" t="s">
        <v>22</v>
      </c>
      <c r="E234" s="0" t="s">
        <v>3588</v>
      </c>
      <c r="F234" s="0" t="s">
        <v>1191</v>
      </c>
      <c r="G234" s="0" t="s">
        <v>107</v>
      </c>
      <c r="H234" s="0" t="s">
        <v>107</v>
      </c>
      <c r="I234" s="0" t="s">
        <v>108</v>
      </c>
      <c r="J234" s="0" t="s">
        <v>3493</v>
      </c>
      <c r="K234" s="0" t="s">
        <v>3514</v>
      </c>
      <c r="L234" s="0" t="s">
        <v>3589</v>
      </c>
      <c r="M234" s="0" t="s">
        <v>1155</v>
      </c>
      <c r="N234" s="0" t="s">
        <v>98</v>
      </c>
      <c r="O234" s="0" t="s">
        <v>107</v>
      </c>
      <c r="P234" s="0" t="s">
        <v>107</v>
      </c>
      <c r="Q234" s="0" t="s">
        <v>108</v>
      </c>
      <c r="R234" s="0" t="s">
        <v>3493</v>
      </c>
      <c r="S234" s="0" t="s">
        <v>3514</v>
      </c>
      <c r="T234" s="0" t="s">
        <v>3341</v>
      </c>
      <c r="U234" s="0" t="s">
        <v>3342</v>
      </c>
      <c r="V234" s="0" t="s">
        <v>3343</v>
      </c>
      <c r="W234" s="0" t="s">
        <v>3344</v>
      </c>
      <c r="X234" s="0" t="s">
        <v>3345</v>
      </c>
      <c r="Y234" s="0" t="s">
        <v>3342</v>
      </c>
      <c r="Z234" s="0" t="s">
        <v>3590</v>
      </c>
      <c r="AA234" s="0" t="s">
        <v>3591</v>
      </c>
      <c r="AB234" s="0" t="s">
        <v>3592</v>
      </c>
      <c r="AC234" s="0" t="s">
        <v>19</v>
      </c>
      <c r="AD234" s="0" t="s">
        <v>19</v>
      </c>
      <c r="AE234" s="0" t="s">
        <v>61</v>
      </c>
      <c r="AF234" s="0" t="s">
        <v>22</v>
      </c>
      <c r="AG234" s="0" t="s">
        <v>22</v>
      </c>
      <c r="AH234" s="0" t="s">
        <v>22</v>
      </c>
      <c r="AI234" s="0" t="s">
        <v>22</v>
      </c>
      <c r="AJ234" s="0" t="s">
        <v>454</v>
      </c>
      <c r="AK234" s="0" t="s">
        <v>454</v>
      </c>
    </row>
    <row customHeight="1" ht="11.25">
      <c r="A235" s="0" t="s">
        <v>22</v>
      </c>
      <c r="B235" s="0" t="s">
        <v>48</v>
      </c>
      <c r="C235" s="0" t="s">
        <v>50</v>
      </c>
      <c r="D235" s="0" t="s">
        <v>22</v>
      </c>
      <c r="E235" s="0" t="s">
        <v>3593</v>
      </c>
      <c r="F235" s="0" t="s">
        <v>1213</v>
      </c>
      <c r="G235" s="0" t="s">
        <v>1171</v>
      </c>
      <c r="H235" s="0" t="s">
        <v>1171</v>
      </c>
      <c r="I235" s="0" t="s">
        <v>1172</v>
      </c>
      <c r="J235" s="0" t="s">
        <v>3373</v>
      </c>
      <c r="K235" s="0" t="s">
        <v>3374</v>
      </c>
      <c r="L235" s="0" t="s">
        <v>3375</v>
      </c>
      <c r="M235" s="0" t="s">
        <v>179</v>
      </c>
      <c r="N235" s="0" t="s">
        <v>98</v>
      </c>
      <c r="O235" s="0" t="s">
        <v>1171</v>
      </c>
      <c r="P235" s="0" t="s">
        <v>1171</v>
      </c>
      <c r="Q235" s="0" t="s">
        <v>1172</v>
      </c>
      <c r="R235" s="0" t="s">
        <v>3373</v>
      </c>
      <c r="S235" s="0" t="s">
        <v>3374</v>
      </c>
      <c r="T235" s="0" t="s">
        <v>3341</v>
      </c>
      <c r="U235" s="0" t="s">
        <v>3342</v>
      </c>
      <c r="V235" s="0" t="s">
        <v>3343</v>
      </c>
      <c r="W235" s="0" t="s">
        <v>3344</v>
      </c>
      <c r="X235" s="0" t="s">
        <v>3345</v>
      </c>
      <c r="Y235" s="0" t="s">
        <v>3342</v>
      </c>
      <c r="Z235" s="0" t="s">
        <v>3594</v>
      </c>
      <c r="AA235" s="0" t="s">
        <v>3377</v>
      </c>
      <c r="AB235" s="0" t="s">
        <v>3595</v>
      </c>
      <c r="AC235" s="0" t="s">
        <v>19</v>
      </c>
      <c r="AD235" s="0" t="s">
        <v>61</v>
      </c>
      <c r="AE235" s="0" t="s">
        <v>19</v>
      </c>
      <c r="AF235" s="0" t="s">
        <v>22</v>
      </c>
      <c r="AG235" s="0" t="s">
        <v>22</v>
      </c>
      <c r="AH235" s="0" t="s">
        <v>3379</v>
      </c>
      <c r="AI235" s="0" t="s">
        <v>3380</v>
      </c>
      <c r="AJ235" s="0" t="s">
        <v>22</v>
      </c>
      <c r="AK235" s="0" t="s">
        <v>22</v>
      </c>
    </row>
    <row customHeight="1" ht="11.25">
      <c r="A236" s="0" t="s">
        <v>22</v>
      </c>
      <c r="B236" s="0" t="s">
        <v>48</v>
      </c>
      <c r="C236" s="0" t="s">
        <v>50</v>
      </c>
      <c r="D236" s="0" t="s">
        <v>22</v>
      </c>
      <c r="E236" s="0" t="s">
        <v>3593</v>
      </c>
      <c r="F236" s="0" t="s">
        <v>1213</v>
      </c>
      <c r="G236" s="0" t="s">
        <v>153</v>
      </c>
      <c r="H236" s="0" t="s">
        <v>153</v>
      </c>
      <c r="I236" s="0" t="s">
        <v>154</v>
      </c>
      <c r="J236" s="0" t="s">
        <v>3373</v>
      </c>
      <c r="K236" s="0" t="s">
        <v>3381</v>
      </c>
      <c r="L236" s="0" t="s">
        <v>3375</v>
      </c>
      <c r="M236" s="0" t="s">
        <v>179</v>
      </c>
      <c r="N236" s="0" t="s">
        <v>98</v>
      </c>
      <c r="O236" s="0" t="s">
        <v>153</v>
      </c>
      <c r="P236" s="0" t="s">
        <v>153</v>
      </c>
      <c r="Q236" s="0" t="s">
        <v>154</v>
      </c>
      <c r="R236" s="0" t="s">
        <v>3373</v>
      </c>
      <c r="S236" s="0" t="s">
        <v>3381</v>
      </c>
      <c r="T236" s="0" t="s">
        <v>3341</v>
      </c>
      <c r="U236" s="0" t="s">
        <v>3342</v>
      </c>
      <c r="V236" s="0" t="s">
        <v>3343</v>
      </c>
      <c r="W236" s="0" t="s">
        <v>3344</v>
      </c>
      <c r="X236" s="0" t="s">
        <v>3345</v>
      </c>
      <c r="Y236" s="0" t="s">
        <v>3342</v>
      </c>
      <c r="Z236" s="0" t="s">
        <v>3594</v>
      </c>
      <c r="AA236" s="0" t="s">
        <v>3377</v>
      </c>
      <c r="AB236" s="0" t="s">
        <v>3595</v>
      </c>
      <c r="AC236" s="0" t="s">
        <v>19</v>
      </c>
      <c r="AD236" s="0" t="s">
        <v>61</v>
      </c>
      <c r="AE236" s="0" t="s">
        <v>19</v>
      </c>
      <c r="AF236" s="0" t="s">
        <v>22</v>
      </c>
      <c r="AG236" s="0" t="s">
        <v>22</v>
      </c>
      <c r="AH236" s="0" t="s">
        <v>3379</v>
      </c>
      <c r="AI236" s="0" t="s">
        <v>3380</v>
      </c>
      <c r="AJ236" s="0" t="s">
        <v>22</v>
      </c>
      <c r="AK236" s="0" t="s">
        <v>22</v>
      </c>
    </row>
    <row customHeight="1" ht="11.25">
      <c r="A237" s="0" t="s">
        <v>22</v>
      </c>
      <c r="B237" s="0" t="s">
        <v>48</v>
      </c>
      <c r="C237" s="0" t="s">
        <v>50</v>
      </c>
      <c r="D237" s="0" t="s">
        <v>22</v>
      </c>
      <c r="E237" s="0" t="s">
        <v>3596</v>
      </c>
      <c r="F237" s="0" t="s">
        <v>1213</v>
      </c>
      <c r="G237" s="0" t="s">
        <v>1171</v>
      </c>
      <c r="H237" s="0" t="s">
        <v>1171</v>
      </c>
      <c r="I237" s="0" t="s">
        <v>1172</v>
      </c>
      <c r="J237" s="0" t="s">
        <v>3373</v>
      </c>
      <c r="K237" s="0" t="s">
        <v>3374</v>
      </c>
      <c r="L237" s="0" t="s">
        <v>3375</v>
      </c>
      <c r="M237" s="0" t="s">
        <v>179</v>
      </c>
      <c r="N237" s="0" t="s">
        <v>98</v>
      </c>
      <c r="O237" s="0" t="s">
        <v>1171</v>
      </c>
      <c r="P237" s="0" t="s">
        <v>1171</v>
      </c>
      <c r="Q237" s="0" t="s">
        <v>1172</v>
      </c>
      <c r="R237" s="0" t="s">
        <v>3373</v>
      </c>
      <c r="S237" s="0" t="s">
        <v>3374</v>
      </c>
      <c r="T237" s="0" t="s">
        <v>3341</v>
      </c>
      <c r="U237" s="0" t="s">
        <v>3342</v>
      </c>
      <c r="V237" s="0" t="s">
        <v>3343</v>
      </c>
      <c r="W237" s="0" t="s">
        <v>3344</v>
      </c>
      <c r="X237" s="0" t="s">
        <v>3345</v>
      </c>
      <c r="Y237" s="0" t="s">
        <v>3342</v>
      </c>
      <c r="Z237" s="0" t="s">
        <v>3597</v>
      </c>
      <c r="AA237" s="0" t="s">
        <v>3377</v>
      </c>
      <c r="AB237" s="0" t="s">
        <v>3598</v>
      </c>
      <c r="AC237" s="0" t="s">
        <v>19</v>
      </c>
      <c r="AD237" s="0" t="s">
        <v>61</v>
      </c>
      <c r="AE237" s="0" t="s">
        <v>19</v>
      </c>
      <c r="AF237" s="0" t="s">
        <v>22</v>
      </c>
      <c r="AG237" s="0" t="s">
        <v>22</v>
      </c>
      <c r="AH237" s="0" t="s">
        <v>3379</v>
      </c>
      <c r="AI237" s="0" t="s">
        <v>3380</v>
      </c>
      <c r="AJ237" s="0" t="s">
        <v>22</v>
      </c>
      <c r="AK237" s="0" t="s">
        <v>22</v>
      </c>
    </row>
    <row customHeight="1" ht="11.25">
      <c r="A238" s="0" t="s">
        <v>22</v>
      </c>
      <c r="B238" s="0" t="s">
        <v>48</v>
      </c>
      <c r="C238" s="0" t="s">
        <v>50</v>
      </c>
      <c r="D238" s="0" t="s">
        <v>22</v>
      </c>
      <c r="E238" s="0" t="s">
        <v>3596</v>
      </c>
      <c r="F238" s="0" t="s">
        <v>1213</v>
      </c>
      <c r="G238" s="0" t="s">
        <v>153</v>
      </c>
      <c r="H238" s="0" t="s">
        <v>153</v>
      </c>
      <c r="I238" s="0" t="s">
        <v>154</v>
      </c>
      <c r="J238" s="0" t="s">
        <v>3373</v>
      </c>
      <c r="K238" s="0" t="s">
        <v>3381</v>
      </c>
      <c r="L238" s="0" t="s">
        <v>3375</v>
      </c>
      <c r="M238" s="0" t="s">
        <v>179</v>
      </c>
      <c r="N238" s="0" t="s">
        <v>98</v>
      </c>
      <c r="O238" s="0" t="s">
        <v>153</v>
      </c>
      <c r="P238" s="0" t="s">
        <v>153</v>
      </c>
      <c r="Q238" s="0" t="s">
        <v>154</v>
      </c>
      <c r="R238" s="0" t="s">
        <v>3373</v>
      </c>
      <c r="S238" s="0" t="s">
        <v>3381</v>
      </c>
      <c r="T238" s="0" t="s">
        <v>3341</v>
      </c>
      <c r="U238" s="0" t="s">
        <v>3342</v>
      </c>
      <c r="V238" s="0" t="s">
        <v>3343</v>
      </c>
      <c r="W238" s="0" t="s">
        <v>3344</v>
      </c>
      <c r="X238" s="0" t="s">
        <v>3345</v>
      </c>
      <c r="Y238" s="0" t="s">
        <v>3342</v>
      </c>
      <c r="Z238" s="0" t="s">
        <v>3597</v>
      </c>
      <c r="AA238" s="0" t="s">
        <v>3377</v>
      </c>
      <c r="AB238" s="0" t="s">
        <v>3598</v>
      </c>
      <c r="AC238" s="0" t="s">
        <v>19</v>
      </c>
      <c r="AD238" s="0" t="s">
        <v>61</v>
      </c>
      <c r="AE238" s="0" t="s">
        <v>19</v>
      </c>
      <c r="AF238" s="0" t="s">
        <v>22</v>
      </c>
      <c r="AG238" s="0" t="s">
        <v>22</v>
      </c>
      <c r="AH238" s="0" t="s">
        <v>3379</v>
      </c>
      <c r="AI238" s="0" t="s">
        <v>3380</v>
      </c>
      <c r="AJ238" s="0" t="s">
        <v>22</v>
      </c>
      <c r="AK238" s="0" t="s">
        <v>22</v>
      </c>
    </row>
    <row customHeight="1" ht="11.25">
      <c r="A239" s="0" t="s">
        <v>22</v>
      </c>
      <c r="B239" s="0" t="s">
        <v>48</v>
      </c>
      <c r="C239" s="0" t="s">
        <v>50</v>
      </c>
      <c r="D239" s="0" t="s">
        <v>22</v>
      </c>
      <c r="E239" s="0" t="s">
        <v>3599</v>
      </c>
      <c r="F239" s="0" t="s">
        <v>1152</v>
      </c>
      <c r="G239" s="0" t="s">
        <v>1291</v>
      </c>
      <c r="H239" s="0" t="s">
        <v>1291</v>
      </c>
      <c r="I239" s="0" t="s">
        <v>1292</v>
      </c>
      <c r="J239" s="0" t="s">
        <v>1293</v>
      </c>
      <c r="K239" s="0" t="s">
        <v>1294</v>
      </c>
      <c r="L239" s="0" t="s">
        <v>3600</v>
      </c>
      <c r="M239" s="0" t="s">
        <v>1155</v>
      </c>
      <c r="N239" s="0" t="s">
        <v>98</v>
      </c>
      <c r="O239" s="0" t="s">
        <v>1291</v>
      </c>
      <c r="P239" s="0" t="s">
        <v>1291</v>
      </c>
      <c r="Q239" s="0" t="s">
        <v>1292</v>
      </c>
      <c r="R239" s="0" t="s">
        <v>1293</v>
      </c>
      <c r="S239" s="0" t="s">
        <v>1294</v>
      </c>
      <c r="T239" s="0" t="s">
        <v>3341</v>
      </c>
      <c r="U239" s="0" t="s">
        <v>3342</v>
      </c>
      <c r="V239" s="0" t="s">
        <v>3343</v>
      </c>
      <c r="W239" s="0" t="s">
        <v>3344</v>
      </c>
      <c r="X239" s="0" t="s">
        <v>3430</v>
      </c>
      <c r="Y239" s="0" t="s">
        <v>3342</v>
      </c>
      <c r="Z239" s="0" t="s">
        <v>3601</v>
      </c>
      <c r="AA239" s="0" t="s">
        <v>3602</v>
      </c>
      <c r="AB239" s="0" t="s">
        <v>3603</v>
      </c>
      <c r="AC239" s="0" t="s">
        <v>61</v>
      </c>
      <c r="AD239" s="0" t="s">
        <v>19</v>
      </c>
      <c r="AE239" s="0" t="s">
        <v>19</v>
      </c>
      <c r="AF239" s="0" t="s">
        <v>3604</v>
      </c>
      <c r="AG239" s="0" t="s">
        <v>109</v>
      </c>
      <c r="AH239" s="0" t="s">
        <v>22</v>
      </c>
      <c r="AI239" s="0" t="s">
        <v>22</v>
      </c>
      <c r="AJ239" s="0" t="s">
        <v>22</v>
      </c>
      <c r="AK239" s="0" t="s">
        <v>22</v>
      </c>
    </row>
    <row customHeight="1" ht="11.25">
      <c r="A240" s="0" t="s">
        <v>22</v>
      </c>
      <c r="B240" s="0" t="s">
        <v>48</v>
      </c>
      <c r="C240" s="0" t="s">
        <v>50</v>
      </c>
      <c r="D240" s="0" t="s">
        <v>22</v>
      </c>
      <c r="E240" s="0" t="s">
        <v>3599</v>
      </c>
      <c r="F240" s="0" t="s">
        <v>1152</v>
      </c>
      <c r="G240" s="0" t="s">
        <v>140</v>
      </c>
      <c r="H240" s="0" t="s">
        <v>140</v>
      </c>
      <c r="I240" s="0" t="s">
        <v>141</v>
      </c>
      <c r="J240" s="0" t="s">
        <v>1293</v>
      </c>
      <c r="K240" s="0" t="s">
        <v>3605</v>
      </c>
      <c r="L240" s="0" t="s">
        <v>3600</v>
      </c>
      <c r="M240" s="0" t="s">
        <v>1155</v>
      </c>
      <c r="N240" s="0" t="s">
        <v>98</v>
      </c>
      <c r="O240" s="0" t="s">
        <v>140</v>
      </c>
      <c r="P240" s="0" t="s">
        <v>140</v>
      </c>
      <c r="Q240" s="0" t="s">
        <v>141</v>
      </c>
      <c r="R240" s="0" t="s">
        <v>1293</v>
      </c>
      <c r="S240" s="0" t="s">
        <v>3605</v>
      </c>
      <c r="T240" s="0" t="s">
        <v>3341</v>
      </c>
      <c r="U240" s="0" t="s">
        <v>3342</v>
      </c>
      <c r="V240" s="0" t="s">
        <v>3343</v>
      </c>
      <c r="W240" s="0" t="s">
        <v>3344</v>
      </c>
      <c r="X240" s="0" t="s">
        <v>3430</v>
      </c>
      <c r="Y240" s="0" t="s">
        <v>3342</v>
      </c>
      <c r="Z240" s="0" t="s">
        <v>3601</v>
      </c>
      <c r="AA240" s="0" t="s">
        <v>3602</v>
      </c>
      <c r="AB240" s="0" t="s">
        <v>3603</v>
      </c>
      <c r="AC240" s="0" t="s">
        <v>61</v>
      </c>
      <c r="AD240" s="0" t="s">
        <v>19</v>
      </c>
      <c r="AE240" s="0" t="s">
        <v>19</v>
      </c>
      <c r="AF240" s="0" t="s">
        <v>3604</v>
      </c>
      <c r="AG240" s="0" t="s">
        <v>109</v>
      </c>
      <c r="AH240" s="0" t="s">
        <v>22</v>
      </c>
      <c r="AI240" s="0" t="s">
        <v>22</v>
      </c>
      <c r="AJ240" s="0" t="s">
        <v>22</v>
      </c>
      <c r="AK240" s="0" t="s">
        <v>22</v>
      </c>
    </row>
    <row customHeight="1" ht="11.25">
      <c r="A241" s="0" t="s">
        <v>22</v>
      </c>
      <c r="B241" s="0" t="s">
        <v>48</v>
      </c>
      <c r="C241" s="0" t="s">
        <v>50</v>
      </c>
      <c r="D241" s="0" t="s">
        <v>22</v>
      </c>
      <c r="E241" s="0" t="s">
        <v>3606</v>
      </c>
      <c r="F241" s="0" t="s">
        <v>1213</v>
      </c>
      <c r="G241" s="0" t="s">
        <v>173</v>
      </c>
      <c r="H241" s="0" t="s">
        <v>173</v>
      </c>
      <c r="I241" s="0" t="s">
        <v>174</v>
      </c>
      <c r="J241" s="0" t="s">
        <v>3468</v>
      </c>
      <c r="K241" s="0" t="s">
        <v>3469</v>
      </c>
      <c r="L241" s="0" t="s">
        <v>867</v>
      </c>
      <c r="M241" s="0" t="s">
        <v>867</v>
      </c>
      <c r="N241" s="0" t="s">
        <v>98</v>
      </c>
      <c r="O241" s="0" t="s">
        <v>173</v>
      </c>
      <c r="P241" s="0" t="s">
        <v>173</v>
      </c>
      <c r="Q241" s="0" t="s">
        <v>174</v>
      </c>
      <c r="R241" s="0" t="s">
        <v>3468</v>
      </c>
      <c r="S241" s="0" t="s">
        <v>3469</v>
      </c>
      <c r="T241" s="0" t="s">
        <v>3341</v>
      </c>
      <c r="U241" s="0" t="s">
        <v>3386</v>
      </c>
      <c r="V241" s="0" t="s">
        <v>3470</v>
      </c>
      <c r="W241" s="0" t="s">
        <v>3344</v>
      </c>
      <c r="X241" s="0" t="s">
        <v>3388</v>
      </c>
      <c r="Y241" s="0" t="s">
        <v>3342</v>
      </c>
      <c r="Z241" s="0" t="s">
        <v>3471</v>
      </c>
      <c r="AA241" s="0" t="s">
        <v>3472</v>
      </c>
      <c r="AB241" s="0" t="s">
        <v>3473</v>
      </c>
      <c r="AC241" s="0" t="s">
        <v>19</v>
      </c>
      <c r="AD241" s="0" t="s">
        <v>61</v>
      </c>
      <c r="AE241" s="0" t="s">
        <v>19</v>
      </c>
      <c r="AF241" s="0" t="s">
        <v>22</v>
      </c>
      <c r="AG241" s="0" t="s">
        <v>22</v>
      </c>
      <c r="AH241" s="0" t="s">
        <v>3607</v>
      </c>
      <c r="AI241" s="0" t="s">
        <v>3608</v>
      </c>
      <c r="AJ241" s="0" t="s">
        <v>22</v>
      </c>
      <c r="AK241" s="0" t="s">
        <v>22</v>
      </c>
    </row>
    <row customHeight="1" ht="11.25">
      <c r="A242" s="0" t="s">
        <v>22</v>
      </c>
      <c r="B242" s="0" t="s">
        <v>48</v>
      </c>
      <c r="C242" s="0" t="s">
        <v>50</v>
      </c>
      <c r="D242" s="0" t="s">
        <v>22</v>
      </c>
      <c r="E242" s="0" t="s">
        <v>3609</v>
      </c>
      <c r="F242" s="0" t="s">
        <v>1213</v>
      </c>
      <c r="G242" s="0" t="s">
        <v>173</v>
      </c>
      <c r="H242" s="0" t="s">
        <v>173</v>
      </c>
      <c r="I242" s="0" t="s">
        <v>174</v>
      </c>
      <c r="J242" s="0" t="s">
        <v>3468</v>
      </c>
      <c r="K242" s="0" t="s">
        <v>3469</v>
      </c>
      <c r="L242" s="0" t="s">
        <v>867</v>
      </c>
      <c r="M242" s="0" t="s">
        <v>867</v>
      </c>
      <c r="N242" s="0" t="s">
        <v>98</v>
      </c>
      <c r="O242" s="0" t="s">
        <v>173</v>
      </c>
      <c r="P242" s="0" t="s">
        <v>173</v>
      </c>
      <c r="Q242" s="0" t="s">
        <v>174</v>
      </c>
      <c r="R242" s="0" t="s">
        <v>3468</v>
      </c>
      <c r="S242" s="0" t="s">
        <v>3469</v>
      </c>
      <c r="T242" s="0" t="s">
        <v>3341</v>
      </c>
      <c r="U242" s="0" t="s">
        <v>3386</v>
      </c>
      <c r="V242" s="0" t="s">
        <v>3470</v>
      </c>
      <c r="W242" s="0" t="s">
        <v>3344</v>
      </c>
      <c r="X242" s="0" t="s">
        <v>3388</v>
      </c>
      <c r="Y242" s="0" t="s">
        <v>3342</v>
      </c>
      <c r="Z242" s="0" t="s">
        <v>3471</v>
      </c>
      <c r="AA242" s="0" t="s">
        <v>3472</v>
      </c>
      <c r="AB242" s="0" t="s">
        <v>3473</v>
      </c>
      <c r="AC242" s="0" t="s">
        <v>19</v>
      </c>
      <c r="AD242" s="0" t="s">
        <v>61</v>
      </c>
      <c r="AE242" s="0" t="s">
        <v>19</v>
      </c>
      <c r="AF242" s="0" t="s">
        <v>22</v>
      </c>
      <c r="AG242" s="0" t="s">
        <v>22</v>
      </c>
      <c r="AH242" s="0" t="s">
        <v>3607</v>
      </c>
      <c r="AI242" s="0" t="s">
        <v>3608</v>
      </c>
      <c r="AJ242" s="0" t="s">
        <v>22</v>
      </c>
      <c r="AK242" s="0" t="s">
        <v>22</v>
      </c>
    </row>
    <row customHeight="1" ht="11.25">
      <c r="A243" s="0" t="s">
        <v>22</v>
      </c>
      <c r="B243" s="0" t="s">
        <v>48</v>
      </c>
      <c r="C243" s="0" t="s">
        <v>50</v>
      </c>
      <c r="D243" s="0" t="s">
        <v>22</v>
      </c>
      <c r="E243" s="0" t="s">
        <v>3610</v>
      </c>
      <c r="F243" s="0" t="s">
        <v>1260</v>
      </c>
      <c r="G243" s="0" t="s">
        <v>3292</v>
      </c>
      <c r="H243" s="0" t="s">
        <v>3292</v>
      </c>
      <c r="I243" s="0" t="s">
        <v>3293</v>
      </c>
      <c r="J243" s="0" t="s">
        <v>3611</v>
      </c>
      <c r="K243" s="0" t="s">
        <v>3612</v>
      </c>
      <c r="L243" s="0" t="s">
        <v>3613</v>
      </c>
      <c r="M243" s="0" t="s">
        <v>3614</v>
      </c>
      <c r="N243" s="0" t="s">
        <v>98</v>
      </c>
      <c r="O243" s="0" t="s">
        <v>3292</v>
      </c>
      <c r="P243" s="0" t="s">
        <v>3292</v>
      </c>
      <c r="Q243" s="0" t="s">
        <v>3293</v>
      </c>
      <c r="R243" s="0" t="s">
        <v>3611</v>
      </c>
      <c r="S243" s="0" t="s">
        <v>3612</v>
      </c>
      <c r="T243" s="0" t="s">
        <v>3341</v>
      </c>
      <c r="U243" s="0" t="s">
        <v>3342</v>
      </c>
      <c r="V243" s="0" t="s">
        <v>3615</v>
      </c>
      <c r="W243" s="0" t="s">
        <v>3344</v>
      </c>
      <c r="X243" s="0" t="s">
        <v>3345</v>
      </c>
      <c r="Y243" s="0" t="s">
        <v>3342</v>
      </c>
      <c r="Z243" s="0" t="s">
        <v>3616</v>
      </c>
      <c r="AA243" s="0" t="s">
        <v>3580</v>
      </c>
      <c r="AB243" s="0" t="s">
        <v>3617</v>
      </c>
      <c r="AC243" s="0" t="s">
        <v>61</v>
      </c>
      <c r="AD243" s="0" t="s">
        <v>19</v>
      </c>
      <c r="AE243" s="0" t="s">
        <v>61</v>
      </c>
      <c r="AF243" s="0" t="s">
        <v>3618</v>
      </c>
      <c r="AG243" s="0" t="s">
        <v>1886</v>
      </c>
      <c r="AH243" s="0" t="s">
        <v>22</v>
      </c>
      <c r="AI243" s="0" t="s">
        <v>22</v>
      </c>
      <c r="AJ243" s="0" t="s">
        <v>454</v>
      </c>
      <c r="AK243" s="0" t="s">
        <v>454</v>
      </c>
    </row>
    <row customHeight="1" ht="11.25">
      <c r="A244" s="0" t="s">
        <v>22</v>
      </c>
      <c r="B244" s="0" t="s">
        <v>48</v>
      </c>
      <c r="C244" s="0" t="s">
        <v>50</v>
      </c>
      <c r="D244" s="0" t="s">
        <v>22</v>
      </c>
      <c r="E244" s="0" t="s">
        <v>3610</v>
      </c>
      <c r="F244" s="0" t="s">
        <v>1260</v>
      </c>
      <c r="G244" s="0" t="s">
        <v>167</v>
      </c>
      <c r="H244" s="0" t="s">
        <v>167</v>
      </c>
      <c r="I244" s="0" t="s">
        <v>168</v>
      </c>
      <c r="J244" s="0" t="s">
        <v>3611</v>
      </c>
      <c r="K244" s="0" t="s">
        <v>3619</v>
      </c>
      <c r="L244" s="0" t="s">
        <v>3613</v>
      </c>
      <c r="M244" s="0" t="s">
        <v>3614</v>
      </c>
      <c r="N244" s="0" t="s">
        <v>98</v>
      </c>
      <c r="O244" s="0" t="s">
        <v>167</v>
      </c>
      <c r="P244" s="0" t="s">
        <v>167</v>
      </c>
      <c r="Q244" s="0" t="s">
        <v>168</v>
      </c>
      <c r="R244" s="0" t="s">
        <v>3611</v>
      </c>
      <c r="S244" s="0" t="s">
        <v>3619</v>
      </c>
      <c r="T244" s="0" t="s">
        <v>3341</v>
      </c>
      <c r="U244" s="0" t="s">
        <v>3342</v>
      </c>
      <c r="V244" s="0" t="s">
        <v>3615</v>
      </c>
      <c r="W244" s="0" t="s">
        <v>3344</v>
      </c>
      <c r="X244" s="0" t="s">
        <v>3345</v>
      </c>
      <c r="Y244" s="0" t="s">
        <v>3342</v>
      </c>
      <c r="Z244" s="0" t="s">
        <v>3616</v>
      </c>
      <c r="AA244" s="0" t="s">
        <v>3580</v>
      </c>
      <c r="AB244" s="0" t="s">
        <v>3617</v>
      </c>
      <c r="AC244" s="0" t="s">
        <v>61</v>
      </c>
      <c r="AD244" s="0" t="s">
        <v>19</v>
      </c>
      <c r="AE244" s="0" t="s">
        <v>61</v>
      </c>
      <c r="AF244" s="0" t="s">
        <v>3618</v>
      </c>
      <c r="AG244" s="0" t="s">
        <v>1886</v>
      </c>
      <c r="AH244" s="0" t="s">
        <v>22</v>
      </c>
      <c r="AI244" s="0" t="s">
        <v>22</v>
      </c>
      <c r="AJ244" s="0" t="s">
        <v>454</v>
      </c>
      <c r="AK244" s="0" t="s">
        <v>454</v>
      </c>
    </row>
    <row customHeight="1" ht="11.25">
      <c r="A245" s="0" t="s">
        <v>22</v>
      </c>
      <c r="B245" s="0" t="s">
        <v>48</v>
      </c>
      <c r="C245" s="0" t="s">
        <v>50</v>
      </c>
      <c r="D245" s="0" t="s">
        <v>22</v>
      </c>
      <c r="E245" s="0" t="s">
        <v>3620</v>
      </c>
      <c r="F245" s="0" t="s">
        <v>1260</v>
      </c>
      <c r="G245" s="0" t="s">
        <v>3288</v>
      </c>
      <c r="H245" s="0" t="s">
        <v>3288</v>
      </c>
      <c r="I245" s="0" t="s">
        <v>3289</v>
      </c>
      <c r="J245" s="0" t="s">
        <v>3576</v>
      </c>
      <c r="K245" s="0" t="s">
        <v>3577</v>
      </c>
      <c r="L245" s="0" t="s">
        <v>3621</v>
      </c>
      <c r="M245" s="0" t="s">
        <v>1155</v>
      </c>
      <c r="N245" s="0" t="s">
        <v>98</v>
      </c>
      <c r="O245" s="0" t="s">
        <v>3288</v>
      </c>
      <c r="P245" s="0" t="s">
        <v>3288</v>
      </c>
      <c r="Q245" s="0" t="s">
        <v>3289</v>
      </c>
      <c r="R245" s="0" t="s">
        <v>3576</v>
      </c>
      <c r="S245" s="0" t="s">
        <v>3577</v>
      </c>
      <c r="T245" s="0" t="s">
        <v>3341</v>
      </c>
      <c r="U245" s="0" t="s">
        <v>3342</v>
      </c>
      <c r="V245" s="0" t="s">
        <v>3622</v>
      </c>
      <c r="W245" s="0" t="s">
        <v>3344</v>
      </c>
      <c r="X245" s="0" t="s">
        <v>3345</v>
      </c>
      <c r="Y245" s="0" t="s">
        <v>3342</v>
      </c>
      <c r="Z245" s="0" t="s">
        <v>3623</v>
      </c>
      <c r="AA245" s="0" t="s">
        <v>3580</v>
      </c>
      <c r="AB245" s="0" t="s">
        <v>3624</v>
      </c>
      <c r="AC245" s="0" t="s">
        <v>61</v>
      </c>
      <c r="AD245" s="0" t="s">
        <v>19</v>
      </c>
      <c r="AE245" s="0" t="s">
        <v>61</v>
      </c>
      <c r="AF245" s="0" t="s">
        <v>3625</v>
      </c>
      <c r="AG245" s="0" t="s">
        <v>3626</v>
      </c>
      <c r="AH245" s="0" t="s">
        <v>22</v>
      </c>
      <c r="AI245" s="0" t="s">
        <v>22</v>
      </c>
      <c r="AJ245" s="0" t="s">
        <v>3625</v>
      </c>
      <c r="AK245" s="0" t="s">
        <v>3626</v>
      </c>
    </row>
    <row customHeight="1" ht="11.25">
      <c r="A246" s="0" t="s">
        <v>22</v>
      </c>
      <c r="B246" s="0" t="s">
        <v>48</v>
      </c>
      <c r="C246" s="0" t="s">
        <v>50</v>
      </c>
      <c r="D246" s="0" t="s">
        <v>22</v>
      </c>
      <c r="E246" s="0" t="s">
        <v>3620</v>
      </c>
      <c r="F246" s="0" t="s">
        <v>1260</v>
      </c>
      <c r="G246" s="0" t="s">
        <v>156</v>
      </c>
      <c r="H246" s="0" t="s">
        <v>156</v>
      </c>
      <c r="I246" s="0" t="s">
        <v>157</v>
      </c>
      <c r="J246" s="0" t="s">
        <v>3576</v>
      </c>
      <c r="K246" s="0" t="s">
        <v>3585</v>
      </c>
      <c r="L246" s="0" t="s">
        <v>3621</v>
      </c>
      <c r="M246" s="0" t="s">
        <v>1155</v>
      </c>
      <c r="N246" s="0" t="s">
        <v>98</v>
      </c>
      <c r="O246" s="0" t="s">
        <v>156</v>
      </c>
      <c r="P246" s="0" t="s">
        <v>156</v>
      </c>
      <c r="Q246" s="0" t="s">
        <v>157</v>
      </c>
      <c r="R246" s="0" t="s">
        <v>3576</v>
      </c>
      <c r="S246" s="0" t="s">
        <v>3585</v>
      </c>
      <c r="T246" s="0" t="s">
        <v>3341</v>
      </c>
      <c r="U246" s="0" t="s">
        <v>3342</v>
      </c>
      <c r="V246" s="0" t="s">
        <v>3622</v>
      </c>
      <c r="W246" s="0" t="s">
        <v>3344</v>
      </c>
      <c r="X246" s="0" t="s">
        <v>3345</v>
      </c>
      <c r="Y246" s="0" t="s">
        <v>3342</v>
      </c>
      <c r="Z246" s="0" t="s">
        <v>3623</v>
      </c>
      <c r="AA246" s="0" t="s">
        <v>3580</v>
      </c>
      <c r="AB246" s="0" t="s">
        <v>3624</v>
      </c>
      <c r="AC246" s="0" t="s">
        <v>61</v>
      </c>
      <c r="AD246" s="0" t="s">
        <v>19</v>
      </c>
      <c r="AE246" s="0" t="s">
        <v>61</v>
      </c>
      <c r="AF246" s="0" t="s">
        <v>3625</v>
      </c>
      <c r="AG246" s="0" t="s">
        <v>3626</v>
      </c>
      <c r="AH246" s="0" t="s">
        <v>22</v>
      </c>
      <c r="AI246" s="0" t="s">
        <v>22</v>
      </c>
      <c r="AJ246" s="0" t="s">
        <v>3625</v>
      </c>
      <c r="AK246" s="0" t="s">
        <v>3626</v>
      </c>
    </row>
    <row customHeight="1" ht="11.25">
      <c r="A247" s="0" t="s">
        <v>22</v>
      </c>
      <c r="B247" s="0" t="s">
        <v>48</v>
      </c>
      <c r="C247" s="0" t="s">
        <v>50</v>
      </c>
      <c r="D247" s="0" t="s">
        <v>22</v>
      </c>
      <c r="E247" s="0" t="s">
        <v>3627</v>
      </c>
      <c r="F247" s="0" t="s">
        <v>1260</v>
      </c>
      <c r="G247" s="0" t="s">
        <v>3292</v>
      </c>
      <c r="H247" s="0" t="s">
        <v>3292</v>
      </c>
      <c r="I247" s="0" t="s">
        <v>3293</v>
      </c>
      <c r="J247" s="0" t="s">
        <v>3611</v>
      </c>
      <c r="K247" s="0" t="s">
        <v>3612</v>
      </c>
      <c r="L247" s="0" t="s">
        <v>3628</v>
      </c>
      <c r="M247" s="0" t="s">
        <v>3629</v>
      </c>
      <c r="N247" s="0" t="s">
        <v>98</v>
      </c>
      <c r="O247" s="0" t="s">
        <v>3292</v>
      </c>
      <c r="P247" s="0" t="s">
        <v>3292</v>
      </c>
      <c r="Q247" s="0" t="s">
        <v>3293</v>
      </c>
      <c r="R247" s="0" t="s">
        <v>3611</v>
      </c>
      <c r="S247" s="0" t="s">
        <v>3612</v>
      </c>
      <c r="T247" s="0" t="s">
        <v>3341</v>
      </c>
      <c r="U247" s="0" t="s">
        <v>3342</v>
      </c>
      <c r="V247" s="0" t="s">
        <v>3630</v>
      </c>
      <c r="W247" s="0" t="s">
        <v>3344</v>
      </c>
      <c r="X247" s="0" t="s">
        <v>3345</v>
      </c>
      <c r="Y247" s="0" t="s">
        <v>3342</v>
      </c>
      <c r="Z247" s="0" t="s">
        <v>3631</v>
      </c>
      <c r="AA247" s="0" t="s">
        <v>3580</v>
      </c>
      <c r="AB247" s="0" t="s">
        <v>3632</v>
      </c>
      <c r="AC247" s="0" t="s">
        <v>61</v>
      </c>
      <c r="AD247" s="0" t="s">
        <v>19</v>
      </c>
      <c r="AE247" s="0" t="s">
        <v>61</v>
      </c>
      <c r="AF247" s="0" t="s">
        <v>3633</v>
      </c>
      <c r="AG247" s="0" t="s">
        <v>151</v>
      </c>
      <c r="AH247" s="0" t="s">
        <v>22</v>
      </c>
      <c r="AI247" s="0" t="s">
        <v>22</v>
      </c>
      <c r="AJ247" s="0" t="s">
        <v>454</v>
      </c>
      <c r="AK247" s="0" t="s">
        <v>454</v>
      </c>
    </row>
    <row customHeight="1" ht="11.25">
      <c r="A248" s="0" t="s">
        <v>22</v>
      </c>
      <c r="B248" s="0" t="s">
        <v>48</v>
      </c>
      <c r="C248" s="0" t="s">
        <v>50</v>
      </c>
      <c r="D248" s="0" t="s">
        <v>22</v>
      </c>
      <c r="E248" s="0" t="s">
        <v>3627</v>
      </c>
      <c r="F248" s="0" t="s">
        <v>1260</v>
      </c>
      <c r="G248" s="0" t="s">
        <v>167</v>
      </c>
      <c r="H248" s="0" t="s">
        <v>167</v>
      </c>
      <c r="I248" s="0" t="s">
        <v>168</v>
      </c>
      <c r="J248" s="0" t="s">
        <v>3611</v>
      </c>
      <c r="K248" s="0" t="s">
        <v>3619</v>
      </c>
      <c r="L248" s="0" t="s">
        <v>3628</v>
      </c>
      <c r="M248" s="0" t="s">
        <v>3629</v>
      </c>
      <c r="N248" s="0" t="s">
        <v>98</v>
      </c>
      <c r="O248" s="0" t="s">
        <v>167</v>
      </c>
      <c r="P248" s="0" t="s">
        <v>167</v>
      </c>
      <c r="Q248" s="0" t="s">
        <v>168</v>
      </c>
      <c r="R248" s="0" t="s">
        <v>3611</v>
      </c>
      <c r="S248" s="0" t="s">
        <v>3619</v>
      </c>
      <c r="T248" s="0" t="s">
        <v>3341</v>
      </c>
      <c r="U248" s="0" t="s">
        <v>3342</v>
      </c>
      <c r="V248" s="0" t="s">
        <v>3630</v>
      </c>
      <c r="W248" s="0" t="s">
        <v>3344</v>
      </c>
      <c r="X248" s="0" t="s">
        <v>3345</v>
      </c>
      <c r="Y248" s="0" t="s">
        <v>3342</v>
      </c>
      <c r="Z248" s="0" t="s">
        <v>3631</v>
      </c>
      <c r="AA248" s="0" t="s">
        <v>3580</v>
      </c>
      <c r="AB248" s="0" t="s">
        <v>3632</v>
      </c>
      <c r="AC248" s="0" t="s">
        <v>61</v>
      </c>
      <c r="AD248" s="0" t="s">
        <v>19</v>
      </c>
      <c r="AE248" s="0" t="s">
        <v>61</v>
      </c>
      <c r="AF248" s="0" t="s">
        <v>3633</v>
      </c>
      <c r="AG248" s="0" t="s">
        <v>151</v>
      </c>
      <c r="AH248" s="0" t="s">
        <v>22</v>
      </c>
      <c r="AI248" s="0" t="s">
        <v>22</v>
      </c>
      <c r="AJ248" s="0" t="s">
        <v>454</v>
      </c>
      <c r="AK248" s="0" t="s">
        <v>454</v>
      </c>
    </row>
    <row customHeight="1" ht="11.25">
      <c r="A249" s="0" t="s">
        <v>22</v>
      </c>
      <c r="B249" s="0" t="s">
        <v>48</v>
      </c>
      <c r="C249" s="0" t="s">
        <v>50</v>
      </c>
      <c r="D249" s="0" t="s">
        <v>22</v>
      </c>
      <c r="E249" s="0" t="s">
        <v>3634</v>
      </c>
      <c r="F249" s="0" t="s">
        <v>1260</v>
      </c>
      <c r="G249" s="0" t="s">
        <v>3292</v>
      </c>
      <c r="H249" s="0" t="s">
        <v>3292</v>
      </c>
      <c r="I249" s="0" t="s">
        <v>3293</v>
      </c>
      <c r="J249" s="0" t="s">
        <v>3611</v>
      </c>
      <c r="K249" s="0" t="s">
        <v>3612</v>
      </c>
      <c r="L249" s="0" t="s">
        <v>3635</v>
      </c>
      <c r="M249" s="0" t="s">
        <v>1155</v>
      </c>
      <c r="N249" s="0" t="s">
        <v>98</v>
      </c>
      <c r="O249" s="0" t="s">
        <v>3292</v>
      </c>
      <c r="P249" s="0" t="s">
        <v>3292</v>
      </c>
      <c r="Q249" s="0" t="s">
        <v>3293</v>
      </c>
      <c r="R249" s="0" t="s">
        <v>3611</v>
      </c>
      <c r="S249" s="0" t="s">
        <v>3612</v>
      </c>
      <c r="T249" s="0" t="s">
        <v>3341</v>
      </c>
      <c r="U249" s="0" t="s">
        <v>3342</v>
      </c>
      <c r="V249" s="0" t="s">
        <v>3343</v>
      </c>
      <c r="W249" s="0" t="s">
        <v>3344</v>
      </c>
      <c r="X249" s="0" t="s">
        <v>3345</v>
      </c>
      <c r="Y249" s="0" t="s">
        <v>3342</v>
      </c>
      <c r="Z249" s="0" t="s">
        <v>3636</v>
      </c>
      <c r="AA249" s="0" t="s">
        <v>3580</v>
      </c>
      <c r="AB249" s="0" t="s">
        <v>3637</v>
      </c>
      <c r="AC249" s="0" t="s">
        <v>61</v>
      </c>
      <c r="AD249" s="0" t="s">
        <v>19</v>
      </c>
      <c r="AE249" s="0" t="s">
        <v>61</v>
      </c>
      <c r="AF249" s="0" t="s">
        <v>3638</v>
      </c>
      <c r="AG249" s="0" t="s">
        <v>1961</v>
      </c>
      <c r="AH249" s="0" t="s">
        <v>22</v>
      </c>
      <c r="AI249" s="0" t="s">
        <v>22</v>
      </c>
      <c r="AJ249" s="0" t="s">
        <v>454</v>
      </c>
      <c r="AK249" s="0" t="s">
        <v>454</v>
      </c>
    </row>
    <row customHeight="1" ht="11.25">
      <c r="A250" s="0" t="s">
        <v>22</v>
      </c>
      <c r="B250" s="0" t="s">
        <v>48</v>
      </c>
      <c r="C250" s="0" t="s">
        <v>50</v>
      </c>
      <c r="D250" s="0" t="s">
        <v>22</v>
      </c>
      <c r="E250" s="0" t="s">
        <v>3634</v>
      </c>
      <c r="F250" s="0" t="s">
        <v>1260</v>
      </c>
      <c r="G250" s="0" t="s">
        <v>167</v>
      </c>
      <c r="H250" s="0" t="s">
        <v>167</v>
      </c>
      <c r="I250" s="0" t="s">
        <v>168</v>
      </c>
      <c r="J250" s="0" t="s">
        <v>3611</v>
      </c>
      <c r="K250" s="0" t="s">
        <v>3619</v>
      </c>
      <c r="L250" s="0" t="s">
        <v>3635</v>
      </c>
      <c r="M250" s="0" t="s">
        <v>1155</v>
      </c>
      <c r="N250" s="0" t="s">
        <v>98</v>
      </c>
      <c r="O250" s="0" t="s">
        <v>167</v>
      </c>
      <c r="P250" s="0" t="s">
        <v>167</v>
      </c>
      <c r="Q250" s="0" t="s">
        <v>168</v>
      </c>
      <c r="R250" s="0" t="s">
        <v>3611</v>
      </c>
      <c r="S250" s="0" t="s">
        <v>3619</v>
      </c>
      <c r="T250" s="0" t="s">
        <v>3341</v>
      </c>
      <c r="U250" s="0" t="s">
        <v>3342</v>
      </c>
      <c r="V250" s="0" t="s">
        <v>3343</v>
      </c>
      <c r="W250" s="0" t="s">
        <v>3344</v>
      </c>
      <c r="X250" s="0" t="s">
        <v>3345</v>
      </c>
      <c r="Y250" s="0" t="s">
        <v>3342</v>
      </c>
      <c r="Z250" s="0" t="s">
        <v>3636</v>
      </c>
      <c r="AA250" s="0" t="s">
        <v>3580</v>
      </c>
      <c r="AB250" s="0" t="s">
        <v>3637</v>
      </c>
      <c r="AC250" s="0" t="s">
        <v>61</v>
      </c>
      <c r="AD250" s="0" t="s">
        <v>19</v>
      </c>
      <c r="AE250" s="0" t="s">
        <v>61</v>
      </c>
      <c r="AF250" s="0" t="s">
        <v>3638</v>
      </c>
      <c r="AG250" s="0" t="s">
        <v>1961</v>
      </c>
      <c r="AH250" s="0" t="s">
        <v>22</v>
      </c>
      <c r="AI250" s="0" t="s">
        <v>22</v>
      </c>
      <c r="AJ250" s="0" t="s">
        <v>454</v>
      </c>
      <c r="AK250" s="0" t="s">
        <v>454</v>
      </c>
    </row>
    <row customHeight="1" ht="11.25">
      <c r="A251" s="0" t="s">
        <v>22</v>
      </c>
      <c r="B251" s="0" t="s">
        <v>48</v>
      </c>
      <c r="C251" s="0" t="s">
        <v>50</v>
      </c>
      <c r="D251" s="0" t="s">
        <v>22</v>
      </c>
      <c r="E251" s="0" t="s">
        <v>3639</v>
      </c>
      <c r="F251" s="0" t="s">
        <v>1184</v>
      </c>
      <c r="G251" s="0" t="s">
        <v>177</v>
      </c>
      <c r="H251" s="0" t="s">
        <v>177</v>
      </c>
      <c r="I251" s="0" t="s">
        <v>178</v>
      </c>
      <c r="J251" s="0" t="s">
        <v>3640</v>
      </c>
      <c r="K251" s="0" t="s">
        <v>3641</v>
      </c>
      <c r="L251" s="0" t="s">
        <v>3642</v>
      </c>
      <c r="M251" s="0" t="s">
        <v>1155</v>
      </c>
      <c r="N251" s="0" t="s">
        <v>98</v>
      </c>
      <c r="O251" s="0" t="s">
        <v>177</v>
      </c>
      <c r="P251" s="0" t="s">
        <v>177</v>
      </c>
      <c r="Q251" s="0" t="s">
        <v>178</v>
      </c>
      <c r="R251" s="0" t="s">
        <v>3640</v>
      </c>
      <c r="S251" s="0" t="s">
        <v>3641</v>
      </c>
      <c r="T251" s="0" t="s">
        <v>3341</v>
      </c>
      <c r="U251" s="0" t="s">
        <v>3342</v>
      </c>
      <c r="V251" s="0" t="s">
        <v>3343</v>
      </c>
      <c r="W251" s="0" t="s">
        <v>3344</v>
      </c>
      <c r="X251" s="0" t="s">
        <v>3345</v>
      </c>
      <c r="Y251" s="0" t="s">
        <v>3342</v>
      </c>
      <c r="Z251" s="0" t="s">
        <v>3643</v>
      </c>
      <c r="AA251" s="0" t="s">
        <v>3644</v>
      </c>
      <c r="AB251" s="0" t="s">
        <v>3645</v>
      </c>
      <c r="AC251" s="0" t="s">
        <v>61</v>
      </c>
      <c r="AD251" s="0" t="s">
        <v>61</v>
      </c>
      <c r="AE251" s="0" t="s">
        <v>61</v>
      </c>
      <c r="AF251" s="0" t="s">
        <v>3646</v>
      </c>
      <c r="AG251" s="0" t="s">
        <v>3647</v>
      </c>
      <c r="AH251" s="0" t="s">
        <v>3646</v>
      </c>
      <c r="AI251" s="0" t="s">
        <v>3647</v>
      </c>
      <c r="AJ251" s="0" t="s">
        <v>3646</v>
      </c>
      <c r="AK251" s="0" t="s">
        <v>3647</v>
      </c>
    </row>
    <row customHeight="1" ht="11.25">
      <c r="A252" s="0" t="s">
        <v>22</v>
      </c>
      <c r="B252" s="0" t="s">
        <v>48</v>
      </c>
      <c r="C252" s="0" t="s">
        <v>50</v>
      </c>
      <c r="D252" s="0" t="s">
        <v>22</v>
      </c>
      <c r="E252" s="0" t="s">
        <v>3639</v>
      </c>
      <c r="F252" s="0" t="s">
        <v>1184</v>
      </c>
      <c r="G252" s="0" t="s">
        <v>177</v>
      </c>
      <c r="H252" s="0" t="s">
        <v>177</v>
      </c>
      <c r="I252" s="0" t="s">
        <v>178</v>
      </c>
      <c r="J252" s="0" t="s">
        <v>3640</v>
      </c>
      <c r="K252" s="0" t="s">
        <v>3641</v>
      </c>
      <c r="L252" s="0" t="s">
        <v>3642</v>
      </c>
      <c r="M252" s="0" t="s">
        <v>1155</v>
      </c>
      <c r="N252" s="0" t="s">
        <v>98</v>
      </c>
      <c r="O252" s="0" t="s">
        <v>177</v>
      </c>
      <c r="P252" s="0" t="s">
        <v>177</v>
      </c>
      <c r="Q252" s="0" t="s">
        <v>178</v>
      </c>
      <c r="R252" s="0" t="s">
        <v>3640</v>
      </c>
      <c r="S252" s="0" t="s">
        <v>3641</v>
      </c>
      <c r="T252" s="0" t="s">
        <v>3341</v>
      </c>
      <c r="U252" s="0" t="s">
        <v>3342</v>
      </c>
      <c r="V252" s="0" t="s">
        <v>3343</v>
      </c>
      <c r="W252" s="0" t="s">
        <v>3344</v>
      </c>
      <c r="X252" s="0" t="s">
        <v>3345</v>
      </c>
      <c r="Y252" s="0" t="s">
        <v>3342</v>
      </c>
      <c r="Z252" s="0" t="s">
        <v>3643</v>
      </c>
      <c r="AA252" s="0" t="s">
        <v>3644</v>
      </c>
      <c r="AB252" s="0" t="s">
        <v>3645</v>
      </c>
      <c r="AC252" s="0" t="s">
        <v>61</v>
      </c>
      <c r="AD252" s="0" t="s">
        <v>61</v>
      </c>
      <c r="AE252" s="0" t="s">
        <v>61</v>
      </c>
      <c r="AF252" s="0" t="s">
        <v>3646</v>
      </c>
      <c r="AG252" s="0" t="s">
        <v>3647</v>
      </c>
      <c r="AH252" s="0" t="s">
        <v>3646</v>
      </c>
      <c r="AI252" s="0" t="s">
        <v>3647</v>
      </c>
      <c r="AJ252" s="0" t="s">
        <v>3646</v>
      </c>
      <c r="AK252" s="0" t="s">
        <v>3647</v>
      </c>
    </row>
    <row customHeight="1" ht="11.25">
      <c r="A253" s="0" t="s">
        <v>22</v>
      </c>
      <c r="B253" s="0" t="s">
        <v>48</v>
      </c>
      <c r="C253" s="0" t="s">
        <v>50</v>
      </c>
      <c r="D253" s="0" t="s">
        <v>22</v>
      </c>
      <c r="E253" s="0" t="s">
        <v>3648</v>
      </c>
      <c r="F253" s="0" t="s">
        <v>1260</v>
      </c>
      <c r="G253" s="0" t="s">
        <v>3288</v>
      </c>
      <c r="H253" s="0" t="s">
        <v>3288</v>
      </c>
      <c r="I253" s="0" t="s">
        <v>3289</v>
      </c>
      <c r="J253" s="0" t="s">
        <v>3576</v>
      </c>
      <c r="K253" s="0" t="s">
        <v>3577</v>
      </c>
      <c r="L253" s="0" t="s">
        <v>3649</v>
      </c>
      <c r="M253" s="0" t="s">
        <v>1155</v>
      </c>
      <c r="N253" s="0" t="s">
        <v>98</v>
      </c>
      <c r="O253" s="0" t="s">
        <v>3288</v>
      </c>
      <c r="P253" s="0" t="s">
        <v>3288</v>
      </c>
      <c r="Q253" s="0" t="s">
        <v>3289</v>
      </c>
      <c r="R253" s="0" t="s">
        <v>3576</v>
      </c>
      <c r="S253" s="0" t="s">
        <v>3577</v>
      </c>
      <c r="T253" s="0" t="s">
        <v>3341</v>
      </c>
      <c r="U253" s="0" t="s">
        <v>3342</v>
      </c>
      <c r="V253" s="0" t="s">
        <v>3343</v>
      </c>
      <c r="W253" s="0" t="s">
        <v>3344</v>
      </c>
      <c r="X253" s="0" t="s">
        <v>3345</v>
      </c>
      <c r="Y253" s="0" t="s">
        <v>3342</v>
      </c>
      <c r="Z253" s="0" t="s">
        <v>3650</v>
      </c>
      <c r="AA253" s="0" t="s">
        <v>3580</v>
      </c>
      <c r="AB253" s="0" t="s">
        <v>3651</v>
      </c>
      <c r="AC253" s="0" t="s">
        <v>61</v>
      </c>
      <c r="AD253" s="0" t="s">
        <v>19</v>
      </c>
      <c r="AE253" s="0" t="s">
        <v>61</v>
      </c>
      <c r="AF253" s="0" t="s">
        <v>1970</v>
      </c>
      <c r="AG253" s="0" t="s">
        <v>3652</v>
      </c>
      <c r="AH253" s="0" t="s">
        <v>22</v>
      </c>
      <c r="AI253" s="0" t="s">
        <v>22</v>
      </c>
      <c r="AJ253" s="0" t="s">
        <v>1970</v>
      </c>
      <c r="AK253" s="0" t="s">
        <v>3652</v>
      </c>
    </row>
    <row customHeight="1" ht="11.25">
      <c r="A254" s="0" t="s">
        <v>22</v>
      </c>
      <c r="B254" s="0" t="s">
        <v>48</v>
      </c>
      <c r="C254" s="0" t="s">
        <v>50</v>
      </c>
      <c r="D254" s="0" t="s">
        <v>22</v>
      </c>
      <c r="E254" s="0" t="s">
        <v>3648</v>
      </c>
      <c r="F254" s="0" t="s">
        <v>1260</v>
      </c>
      <c r="G254" s="0" t="s">
        <v>156</v>
      </c>
      <c r="H254" s="0" t="s">
        <v>156</v>
      </c>
      <c r="I254" s="0" t="s">
        <v>157</v>
      </c>
      <c r="J254" s="0" t="s">
        <v>3576</v>
      </c>
      <c r="K254" s="0" t="s">
        <v>3585</v>
      </c>
      <c r="L254" s="0" t="s">
        <v>3649</v>
      </c>
      <c r="M254" s="0" t="s">
        <v>1155</v>
      </c>
      <c r="N254" s="0" t="s">
        <v>98</v>
      </c>
      <c r="O254" s="0" t="s">
        <v>156</v>
      </c>
      <c r="P254" s="0" t="s">
        <v>156</v>
      </c>
      <c r="Q254" s="0" t="s">
        <v>157</v>
      </c>
      <c r="R254" s="0" t="s">
        <v>3576</v>
      </c>
      <c r="S254" s="0" t="s">
        <v>3585</v>
      </c>
      <c r="T254" s="0" t="s">
        <v>3341</v>
      </c>
      <c r="U254" s="0" t="s">
        <v>3342</v>
      </c>
      <c r="V254" s="0" t="s">
        <v>3343</v>
      </c>
      <c r="W254" s="0" t="s">
        <v>3344</v>
      </c>
      <c r="X254" s="0" t="s">
        <v>3345</v>
      </c>
      <c r="Y254" s="0" t="s">
        <v>3342</v>
      </c>
      <c r="Z254" s="0" t="s">
        <v>3650</v>
      </c>
      <c r="AA254" s="0" t="s">
        <v>3580</v>
      </c>
      <c r="AB254" s="0" t="s">
        <v>3651</v>
      </c>
      <c r="AC254" s="0" t="s">
        <v>61</v>
      </c>
      <c r="AD254" s="0" t="s">
        <v>19</v>
      </c>
      <c r="AE254" s="0" t="s">
        <v>61</v>
      </c>
      <c r="AF254" s="0" t="s">
        <v>1970</v>
      </c>
      <c r="AG254" s="0" t="s">
        <v>3652</v>
      </c>
      <c r="AH254" s="0" t="s">
        <v>22</v>
      </c>
      <c r="AI254" s="0" t="s">
        <v>22</v>
      </c>
      <c r="AJ254" s="0" t="s">
        <v>1970</v>
      </c>
      <c r="AK254" s="0" t="s">
        <v>3652</v>
      </c>
    </row>
    <row customHeight="1" ht="11.25">
      <c r="A255" s="0" t="s">
        <v>22</v>
      </c>
      <c r="B255" s="0" t="s">
        <v>48</v>
      </c>
      <c r="C255" s="0" t="s">
        <v>50</v>
      </c>
      <c r="D255" s="0" t="s">
        <v>22</v>
      </c>
      <c r="E255" s="0" t="s">
        <v>3653</v>
      </c>
      <c r="F255" s="0" t="s">
        <v>1213</v>
      </c>
      <c r="G255" s="0" t="s">
        <v>173</v>
      </c>
      <c r="H255" s="0" t="s">
        <v>173</v>
      </c>
      <c r="I255" s="0" t="s">
        <v>174</v>
      </c>
      <c r="J255" s="0" t="s">
        <v>3468</v>
      </c>
      <c r="K255" s="0" t="s">
        <v>3469</v>
      </c>
      <c r="L255" s="0" t="s">
        <v>867</v>
      </c>
      <c r="M255" s="0" t="s">
        <v>867</v>
      </c>
      <c r="N255" s="0" t="s">
        <v>98</v>
      </c>
      <c r="O255" s="0" t="s">
        <v>173</v>
      </c>
      <c r="P255" s="0" t="s">
        <v>173</v>
      </c>
      <c r="Q255" s="0" t="s">
        <v>174</v>
      </c>
      <c r="R255" s="0" t="s">
        <v>3468</v>
      </c>
      <c r="S255" s="0" t="s">
        <v>3469</v>
      </c>
      <c r="T255" s="0" t="s">
        <v>3341</v>
      </c>
      <c r="U255" s="0" t="s">
        <v>3386</v>
      </c>
      <c r="V255" s="0" t="s">
        <v>3470</v>
      </c>
      <c r="W255" s="0" t="s">
        <v>3344</v>
      </c>
      <c r="X255" s="0" t="s">
        <v>3388</v>
      </c>
      <c r="Y255" s="0" t="s">
        <v>3342</v>
      </c>
      <c r="Z255" s="0" t="s">
        <v>3471</v>
      </c>
      <c r="AA255" s="0" t="s">
        <v>3472</v>
      </c>
      <c r="AB255" s="0" t="s">
        <v>3473</v>
      </c>
      <c r="AC255" s="0" t="s">
        <v>19</v>
      </c>
      <c r="AD255" s="0" t="s">
        <v>61</v>
      </c>
      <c r="AE255" s="0" t="s">
        <v>19</v>
      </c>
      <c r="AF255" s="0" t="s">
        <v>22</v>
      </c>
      <c r="AG255" s="0" t="s">
        <v>22</v>
      </c>
      <c r="AH255" s="0" t="s">
        <v>3607</v>
      </c>
      <c r="AI255" s="0" t="s">
        <v>3608</v>
      </c>
      <c r="AJ255" s="0" t="s">
        <v>22</v>
      </c>
      <c r="AK255" s="0" t="s">
        <v>22</v>
      </c>
    </row>
    <row customHeight="1" ht="11.25">
      <c r="A256" s="0" t="s">
        <v>22</v>
      </c>
      <c r="B256" s="0" t="s">
        <v>48</v>
      </c>
      <c r="C256" s="0" t="s">
        <v>50</v>
      </c>
      <c r="D256" s="0" t="s">
        <v>22</v>
      </c>
      <c r="E256" s="0" t="s">
        <v>3654</v>
      </c>
      <c r="F256" s="0" t="s">
        <v>1213</v>
      </c>
      <c r="G256" s="0" t="s">
        <v>173</v>
      </c>
      <c r="H256" s="0" t="s">
        <v>173</v>
      </c>
      <c r="I256" s="0" t="s">
        <v>174</v>
      </c>
      <c r="J256" s="0" t="s">
        <v>3468</v>
      </c>
      <c r="K256" s="0" t="s">
        <v>3469</v>
      </c>
      <c r="L256" s="0" t="s">
        <v>867</v>
      </c>
      <c r="M256" s="0" t="s">
        <v>867</v>
      </c>
      <c r="N256" s="0" t="s">
        <v>98</v>
      </c>
      <c r="O256" s="0" t="s">
        <v>173</v>
      </c>
      <c r="P256" s="0" t="s">
        <v>173</v>
      </c>
      <c r="Q256" s="0" t="s">
        <v>174</v>
      </c>
      <c r="R256" s="0" t="s">
        <v>3468</v>
      </c>
      <c r="S256" s="0" t="s">
        <v>3469</v>
      </c>
      <c r="T256" s="0" t="s">
        <v>3341</v>
      </c>
      <c r="U256" s="0" t="s">
        <v>3386</v>
      </c>
      <c r="V256" s="0" t="s">
        <v>3470</v>
      </c>
      <c r="W256" s="0" t="s">
        <v>3655</v>
      </c>
      <c r="X256" s="0" t="s">
        <v>3388</v>
      </c>
      <c r="Y256" s="0" t="s">
        <v>3342</v>
      </c>
      <c r="Z256" s="0" t="s">
        <v>3471</v>
      </c>
      <c r="AA256" s="0" t="s">
        <v>3472</v>
      </c>
      <c r="AB256" s="0" t="s">
        <v>3473</v>
      </c>
      <c r="AC256" s="0" t="s">
        <v>19</v>
      </c>
      <c r="AD256" s="0" t="s">
        <v>61</v>
      </c>
      <c r="AE256" s="0" t="s">
        <v>19</v>
      </c>
      <c r="AF256" s="0" t="s">
        <v>22</v>
      </c>
      <c r="AG256" s="0" t="s">
        <v>22</v>
      </c>
      <c r="AH256" s="0" t="s">
        <v>3607</v>
      </c>
      <c r="AI256" s="0" t="s">
        <v>3608</v>
      </c>
      <c r="AJ256" s="0" t="s">
        <v>22</v>
      </c>
      <c r="AK256" s="0" t="s">
        <v>22</v>
      </c>
    </row>
    <row customHeight="1" ht="11.25">
      <c r="A257" s="0" t="s">
        <v>22</v>
      </c>
      <c r="B257" s="0" t="s">
        <v>48</v>
      </c>
      <c r="C257" s="0" t="s">
        <v>50</v>
      </c>
      <c r="D257" s="0" t="s">
        <v>22</v>
      </c>
      <c r="E257" s="0" t="s">
        <v>1254</v>
      </c>
      <c r="F257" s="0" t="s">
        <v>1213</v>
      </c>
      <c r="G257" s="0" t="s">
        <v>153</v>
      </c>
      <c r="H257" s="0" t="s">
        <v>153</v>
      </c>
      <c r="I257" s="0" t="s">
        <v>154</v>
      </c>
      <c r="J257" s="0" t="s">
        <v>1173</v>
      </c>
      <c r="K257" s="0" t="s">
        <v>1255</v>
      </c>
      <c r="L257" s="0" t="s">
        <v>1252</v>
      </c>
      <c r="M257" s="0" t="s">
        <v>1155</v>
      </c>
      <c r="N257" s="0" t="s">
        <v>128</v>
      </c>
      <c r="O257" s="0" t="s">
        <v>123</v>
      </c>
      <c r="P257" s="0" t="s">
        <v>123</v>
      </c>
      <c r="Q257" s="0" t="s">
        <v>124</v>
      </c>
      <c r="R257" s="0" t="s">
        <v>1153</v>
      </c>
      <c r="S257" s="0" t="s">
        <v>1154</v>
      </c>
      <c r="T257" s="0" t="s">
        <v>3341</v>
      </c>
      <c r="U257" s="0" t="s">
        <v>3342</v>
      </c>
      <c r="V257" s="0" t="s">
        <v>3343</v>
      </c>
      <c r="W257" s="0" t="s">
        <v>3344</v>
      </c>
      <c r="X257" s="0" t="s">
        <v>3345</v>
      </c>
      <c r="Y257" s="0" t="s">
        <v>3342</v>
      </c>
      <c r="Z257" s="0" t="s">
        <v>3656</v>
      </c>
      <c r="AA257" s="0" t="s">
        <v>3394</v>
      </c>
      <c r="AB257" s="0" t="s">
        <v>3657</v>
      </c>
      <c r="AC257" s="0" t="s">
        <v>19</v>
      </c>
      <c r="AD257" s="0" t="s">
        <v>61</v>
      </c>
      <c r="AE257" s="0" t="s">
        <v>19</v>
      </c>
      <c r="AF257" s="0" t="s">
        <v>22</v>
      </c>
      <c r="AG257" s="0" t="s">
        <v>22</v>
      </c>
      <c r="AH257" s="0" t="s">
        <v>3396</v>
      </c>
      <c r="AI257" s="0" t="s">
        <v>3397</v>
      </c>
      <c r="AJ257" s="0" t="s">
        <v>22</v>
      </c>
      <c r="AK257" s="0" t="s">
        <v>22</v>
      </c>
    </row>
    <row customHeight="1" ht="11.25">
      <c r="A258" s="0" t="s">
        <v>22</v>
      </c>
      <c r="B258" s="0" t="s">
        <v>48</v>
      </c>
      <c r="C258" s="0" t="s">
        <v>50</v>
      </c>
      <c r="D258" s="0" t="s">
        <v>22</v>
      </c>
      <c r="E258" s="0" t="s">
        <v>1254</v>
      </c>
      <c r="F258" s="0" t="s">
        <v>1213</v>
      </c>
      <c r="G258" s="0" t="s">
        <v>1171</v>
      </c>
      <c r="H258" s="0" t="s">
        <v>1171</v>
      </c>
      <c r="I258" s="0" t="s">
        <v>1172</v>
      </c>
      <c r="J258" s="0" t="s">
        <v>1173</v>
      </c>
      <c r="K258" s="0" t="s">
        <v>1174</v>
      </c>
      <c r="L258" s="0" t="s">
        <v>1252</v>
      </c>
      <c r="M258" s="0" t="s">
        <v>1155</v>
      </c>
      <c r="N258" s="0" t="s">
        <v>128</v>
      </c>
      <c r="O258" s="0" t="s">
        <v>123</v>
      </c>
      <c r="P258" s="0" t="s">
        <v>123</v>
      </c>
      <c r="Q258" s="0" t="s">
        <v>124</v>
      </c>
      <c r="R258" s="0" t="s">
        <v>1153</v>
      </c>
      <c r="S258" s="0" t="s">
        <v>1154</v>
      </c>
      <c r="T258" s="0" t="s">
        <v>3341</v>
      </c>
      <c r="U258" s="0" t="s">
        <v>3342</v>
      </c>
      <c r="V258" s="0" t="s">
        <v>3343</v>
      </c>
      <c r="W258" s="0" t="s">
        <v>3344</v>
      </c>
      <c r="X258" s="0" t="s">
        <v>3345</v>
      </c>
      <c r="Y258" s="0" t="s">
        <v>3342</v>
      </c>
      <c r="Z258" s="0" t="s">
        <v>3656</v>
      </c>
      <c r="AA258" s="0" t="s">
        <v>3394</v>
      </c>
      <c r="AB258" s="0" t="s">
        <v>3657</v>
      </c>
      <c r="AC258" s="0" t="s">
        <v>19</v>
      </c>
      <c r="AD258" s="0" t="s">
        <v>61</v>
      </c>
      <c r="AE258" s="0" t="s">
        <v>19</v>
      </c>
      <c r="AF258" s="0" t="s">
        <v>22</v>
      </c>
      <c r="AG258" s="0" t="s">
        <v>22</v>
      </c>
      <c r="AH258" s="0" t="s">
        <v>3396</v>
      </c>
      <c r="AI258" s="0" t="s">
        <v>3397</v>
      </c>
      <c r="AJ258" s="0" t="s">
        <v>22</v>
      </c>
      <c r="AK258" s="0" t="s">
        <v>22</v>
      </c>
    </row>
    <row customHeight="1" ht="11.25">
      <c r="A259" s="0" t="s">
        <v>22</v>
      </c>
      <c r="B259" s="0" t="s">
        <v>48</v>
      </c>
      <c r="C259" s="0" t="s">
        <v>50</v>
      </c>
      <c r="D259" s="0" t="s">
        <v>22</v>
      </c>
      <c r="E259" s="0" t="s">
        <v>1254</v>
      </c>
      <c r="F259" s="0" t="s">
        <v>1213</v>
      </c>
      <c r="G259" s="0" t="s">
        <v>1171</v>
      </c>
      <c r="H259" s="0" t="s">
        <v>1171</v>
      </c>
      <c r="I259" s="0" t="s">
        <v>1172</v>
      </c>
      <c r="J259" s="0" t="s">
        <v>1173</v>
      </c>
      <c r="K259" s="0" t="s">
        <v>1174</v>
      </c>
      <c r="L259" s="0" t="s">
        <v>1252</v>
      </c>
      <c r="M259" s="0" t="s">
        <v>1155</v>
      </c>
      <c r="N259" s="0" t="s">
        <v>132</v>
      </c>
      <c r="O259" s="0" t="s">
        <v>123</v>
      </c>
      <c r="P259" s="0" t="s">
        <v>123</v>
      </c>
      <c r="Q259" s="0" t="s">
        <v>124</v>
      </c>
      <c r="R259" s="0" t="s">
        <v>1201</v>
      </c>
      <c r="S259" s="0" t="s">
        <v>1202</v>
      </c>
      <c r="T259" s="0" t="s">
        <v>3341</v>
      </c>
      <c r="U259" s="0" t="s">
        <v>3342</v>
      </c>
      <c r="V259" s="0" t="s">
        <v>3343</v>
      </c>
      <c r="W259" s="0" t="s">
        <v>3344</v>
      </c>
      <c r="X259" s="0" t="s">
        <v>3345</v>
      </c>
      <c r="Y259" s="0" t="s">
        <v>3342</v>
      </c>
      <c r="Z259" s="0" t="s">
        <v>3656</v>
      </c>
      <c r="AA259" s="0" t="s">
        <v>3394</v>
      </c>
      <c r="AB259" s="0" t="s">
        <v>3657</v>
      </c>
      <c r="AC259" s="0" t="s">
        <v>19</v>
      </c>
      <c r="AD259" s="0" t="s">
        <v>61</v>
      </c>
      <c r="AE259" s="0" t="s">
        <v>19</v>
      </c>
      <c r="AF259" s="0" t="s">
        <v>22</v>
      </c>
      <c r="AG259" s="0" t="s">
        <v>22</v>
      </c>
      <c r="AH259" s="0" t="s">
        <v>3396</v>
      </c>
      <c r="AI259" s="0" t="s">
        <v>3397</v>
      </c>
      <c r="AJ259" s="0" t="s">
        <v>22</v>
      </c>
      <c r="AK259" s="0" t="s">
        <v>22</v>
      </c>
    </row>
    <row customHeight="1" ht="11.25">
      <c r="A260" s="0" t="s">
        <v>22</v>
      </c>
      <c r="B260" s="0" t="s">
        <v>48</v>
      </c>
      <c r="C260" s="0" t="s">
        <v>50</v>
      </c>
      <c r="D260" s="0" t="s">
        <v>22</v>
      </c>
      <c r="E260" s="0" t="s">
        <v>1254</v>
      </c>
      <c r="F260" s="0" t="s">
        <v>1213</v>
      </c>
      <c r="G260" s="0" t="s">
        <v>153</v>
      </c>
      <c r="H260" s="0" t="s">
        <v>153</v>
      </c>
      <c r="I260" s="0" t="s">
        <v>154</v>
      </c>
      <c r="J260" s="0" t="s">
        <v>1173</v>
      </c>
      <c r="K260" s="0" t="s">
        <v>1255</v>
      </c>
      <c r="L260" s="0" t="s">
        <v>1252</v>
      </c>
      <c r="M260" s="0" t="s">
        <v>1155</v>
      </c>
      <c r="N260" s="0" t="s">
        <v>132</v>
      </c>
      <c r="O260" s="0" t="s">
        <v>123</v>
      </c>
      <c r="P260" s="0" t="s">
        <v>123</v>
      </c>
      <c r="Q260" s="0" t="s">
        <v>124</v>
      </c>
      <c r="R260" s="0" t="s">
        <v>1201</v>
      </c>
      <c r="S260" s="0" t="s">
        <v>1202</v>
      </c>
      <c r="T260" s="0" t="s">
        <v>3341</v>
      </c>
      <c r="U260" s="0" t="s">
        <v>3342</v>
      </c>
      <c r="V260" s="0" t="s">
        <v>3343</v>
      </c>
      <c r="W260" s="0" t="s">
        <v>3344</v>
      </c>
      <c r="X260" s="0" t="s">
        <v>3345</v>
      </c>
      <c r="Y260" s="0" t="s">
        <v>3342</v>
      </c>
      <c r="Z260" s="0" t="s">
        <v>3656</v>
      </c>
      <c r="AA260" s="0" t="s">
        <v>3394</v>
      </c>
      <c r="AB260" s="0" t="s">
        <v>3657</v>
      </c>
      <c r="AC260" s="0" t="s">
        <v>19</v>
      </c>
      <c r="AD260" s="0" t="s">
        <v>61</v>
      </c>
      <c r="AE260" s="0" t="s">
        <v>19</v>
      </c>
      <c r="AF260" s="0" t="s">
        <v>22</v>
      </c>
      <c r="AG260" s="0" t="s">
        <v>22</v>
      </c>
      <c r="AH260" s="0" t="s">
        <v>3396</v>
      </c>
      <c r="AI260" s="0" t="s">
        <v>3397</v>
      </c>
      <c r="AJ260" s="0" t="s">
        <v>22</v>
      </c>
      <c r="AK260" s="0" t="s">
        <v>22</v>
      </c>
    </row>
    <row customHeight="1" ht="11.25">
      <c r="A261" s="0" t="s">
        <v>22</v>
      </c>
      <c r="B261" s="0" t="s">
        <v>48</v>
      </c>
      <c r="C261" s="0" t="s">
        <v>50</v>
      </c>
      <c r="D261" s="0" t="s">
        <v>22</v>
      </c>
      <c r="E261" s="0" t="s">
        <v>1254</v>
      </c>
      <c r="F261" s="0" t="s">
        <v>1213</v>
      </c>
      <c r="G261" s="0" t="s">
        <v>1171</v>
      </c>
      <c r="H261" s="0" t="s">
        <v>1171</v>
      </c>
      <c r="I261" s="0" t="s">
        <v>1172</v>
      </c>
      <c r="J261" s="0" t="s">
        <v>1173</v>
      </c>
      <c r="K261" s="0" t="s">
        <v>1174</v>
      </c>
      <c r="L261" s="0" t="s">
        <v>1252</v>
      </c>
      <c r="M261" s="0" t="s">
        <v>1155</v>
      </c>
      <c r="N261" s="0" t="s">
        <v>98</v>
      </c>
      <c r="O261" s="0" t="s">
        <v>1171</v>
      </c>
      <c r="P261" s="0" t="s">
        <v>1171</v>
      </c>
      <c r="Q261" s="0" t="s">
        <v>1172</v>
      </c>
      <c r="R261" s="0" t="s">
        <v>1173</v>
      </c>
      <c r="S261" s="0" t="s">
        <v>1174</v>
      </c>
      <c r="T261" s="0" t="s">
        <v>3341</v>
      </c>
      <c r="U261" s="0" t="s">
        <v>3342</v>
      </c>
      <c r="V261" s="0" t="s">
        <v>3343</v>
      </c>
      <c r="W261" s="0" t="s">
        <v>3344</v>
      </c>
      <c r="X261" s="0" t="s">
        <v>3345</v>
      </c>
      <c r="Y261" s="0" t="s">
        <v>3342</v>
      </c>
      <c r="Z261" s="0" t="s">
        <v>3656</v>
      </c>
      <c r="AA261" s="0" t="s">
        <v>3394</v>
      </c>
      <c r="AB261" s="0" t="s">
        <v>3657</v>
      </c>
      <c r="AC261" s="0" t="s">
        <v>19</v>
      </c>
      <c r="AD261" s="0" t="s">
        <v>61</v>
      </c>
      <c r="AE261" s="0" t="s">
        <v>19</v>
      </c>
      <c r="AF261" s="0" t="s">
        <v>22</v>
      </c>
      <c r="AG261" s="0" t="s">
        <v>22</v>
      </c>
      <c r="AH261" s="0" t="s">
        <v>3396</v>
      </c>
      <c r="AI261" s="0" t="s">
        <v>3397</v>
      </c>
      <c r="AJ261" s="0" t="s">
        <v>22</v>
      </c>
      <c r="AK261" s="0" t="s">
        <v>22</v>
      </c>
    </row>
    <row customHeight="1" ht="11.25">
      <c r="A262" s="0" t="s">
        <v>22</v>
      </c>
      <c r="B262" s="0" t="s">
        <v>48</v>
      </c>
      <c r="C262" s="0" t="s">
        <v>50</v>
      </c>
      <c r="D262" s="0" t="s">
        <v>22</v>
      </c>
      <c r="E262" s="0" t="s">
        <v>1254</v>
      </c>
      <c r="F262" s="0" t="s">
        <v>1213</v>
      </c>
      <c r="G262" s="0" t="s">
        <v>1171</v>
      </c>
      <c r="H262" s="0" t="s">
        <v>1171</v>
      </c>
      <c r="I262" s="0" t="s">
        <v>1172</v>
      </c>
      <c r="J262" s="0" t="s">
        <v>1173</v>
      </c>
      <c r="K262" s="0" t="s">
        <v>1174</v>
      </c>
      <c r="L262" s="0" t="s">
        <v>1252</v>
      </c>
      <c r="M262" s="0" t="s">
        <v>1155</v>
      </c>
      <c r="N262" s="0" t="s">
        <v>115</v>
      </c>
      <c r="O262" s="0" t="s">
        <v>1171</v>
      </c>
      <c r="P262" s="0" t="s">
        <v>1171</v>
      </c>
      <c r="Q262" s="0" t="s">
        <v>1172</v>
      </c>
      <c r="R262" s="0" t="s">
        <v>3398</v>
      </c>
      <c r="S262" s="0" t="s">
        <v>3399</v>
      </c>
      <c r="T262" s="0" t="s">
        <v>3341</v>
      </c>
      <c r="U262" s="0" t="s">
        <v>3342</v>
      </c>
      <c r="V262" s="0" t="s">
        <v>3343</v>
      </c>
      <c r="W262" s="0" t="s">
        <v>3344</v>
      </c>
      <c r="X262" s="0" t="s">
        <v>3345</v>
      </c>
      <c r="Y262" s="0" t="s">
        <v>3342</v>
      </c>
      <c r="Z262" s="0" t="s">
        <v>3656</v>
      </c>
      <c r="AA262" s="0" t="s">
        <v>3394</v>
      </c>
      <c r="AB262" s="0" t="s">
        <v>3657</v>
      </c>
      <c r="AC262" s="0" t="s">
        <v>19</v>
      </c>
      <c r="AD262" s="0" t="s">
        <v>61</v>
      </c>
      <c r="AE262" s="0" t="s">
        <v>19</v>
      </c>
      <c r="AF262" s="0" t="s">
        <v>22</v>
      </c>
      <c r="AG262" s="0" t="s">
        <v>22</v>
      </c>
      <c r="AH262" s="0" t="s">
        <v>3396</v>
      </c>
      <c r="AI262" s="0" t="s">
        <v>3397</v>
      </c>
      <c r="AJ262" s="0" t="s">
        <v>22</v>
      </c>
      <c r="AK262" s="0" t="s">
        <v>22</v>
      </c>
    </row>
    <row customHeight="1" ht="11.25">
      <c r="A263" s="0" t="s">
        <v>22</v>
      </c>
      <c r="B263" s="0" t="s">
        <v>48</v>
      </c>
      <c r="C263" s="0" t="s">
        <v>50</v>
      </c>
      <c r="D263" s="0" t="s">
        <v>22</v>
      </c>
      <c r="E263" s="0" t="s">
        <v>1254</v>
      </c>
      <c r="F263" s="0" t="s">
        <v>1213</v>
      </c>
      <c r="G263" s="0" t="s">
        <v>1171</v>
      </c>
      <c r="H263" s="0" t="s">
        <v>1171</v>
      </c>
      <c r="I263" s="0" t="s">
        <v>1172</v>
      </c>
      <c r="J263" s="0" t="s">
        <v>1173</v>
      </c>
      <c r="K263" s="0" t="s">
        <v>1174</v>
      </c>
      <c r="L263" s="0" t="s">
        <v>1252</v>
      </c>
      <c r="M263" s="0" t="s">
        <v>1155</v>
      </c>
      <c r="N263" s="0" t="s">
        <v>118</v>
      </c>
      <c r="O263" s="0" t="s">
        <v>1171</v>
      </c>
      <c r="P263" s="0" t="s">
        <v>1171</v>
      </c>
      <c r="Q263" s="0" t="s">
        <v>1172</v>
      </c>
      <c r="R263" s="0" t="s">
        <v>3400</v>
      </c>
      <c r="S263" s="0" t="s">
        <v>3401</v>
      </c>
      <c r="T263" s="0" t="s">
        <v>3341</v>
      </c>
      <c r="U263" s="0" t="s">
        <v>3342</v>
      </c>
      <c r="V263" s="0" t="s">
        <v>3343</v>
      </c>
      <c r="W263" s="0" t="s">
        <v>3344</v>
      </c>
      <c r="X263" s="0" t="s">
        <v>3345</v>
      </c>
      <c r="Y263" s="0" t="s">
        <v>3342</v>
      </c>
      <c r="Z263" s="0" t="s">
        <v>3656</v>
      </c>
      <c r="AA263" s="0" t="s">
        <v>3394</v>
      </c>
      <c r="AB263" s="0" t="s">
        <v>3657</v>
      </c>
      <c r="AC263" s="0" t="s">
        <v>19</v>
      </c>
      <c r="AD263" s="0" t="s">
        <v>61</v>
      </c>
      <c r="AE263" s="0" t="s">
        <v>19</v>
      </c>
      <c r="AF263" s="0" t="s">
        <v>22</v>
      </c>
      <c r="AG263" s="0" t="s">
        <v>22</v>
      </c>
      <c r="AH263" s="0" t="s">
        <v>3396</v>
      </c>
      <c r="AI263" s="0" t="s">
        <v>3397</v>
      </c>
      <c r="AJ263" s="0" t="s">
        <v>22</v>
      </c>
      <c r="AK263" s="0" t="s">
        <v>22</v>
      </c>
    </row>
    <row customHeight="1" ht="11.25">
      <c r="A264" s="0" t="s">
        <v>22</v>
      </c>
      <c r="B264" s="0" t="s">
        <v>48</v>
      </c>
      <c r="C264" s="0" t="s">
        <v>50</v>
      </c>
      <c r="D264" s="0" t="s">
        <v>22</v>
      </c>
      <c r="E264" s="0" t="s">
        <v>1254</v>
      </c>
      <c r="F264" s="0" t="s">
        <v>1213</v>
      </c>
      <c r="G264" s="0" t="s">
        <v>1171</v>
      </c>
      <c r="H264" s="0" t="s">
        <v>1171</v>
      </c>
      <c r="I264" s="0" t="s">
        <v>1172</v>
      </c>
      <c r="J264" s="0" t="s">
        <v>1173</v>
      </c>
      <c r="K264" s="0" t="s">
        <v>1174</v>
      </c>
      <c r="L264" s="0" t="s">
        <v>1252</v>
      </c>
      <c r="M264" s="0" t="s">
        <v>1155</v>
      </c>
      <c r="N264" s="0" t="s">
        <v>90</v>
      </c>
      <c r="O264" s="0" t="s">
        <v>1171</v>
      </c>
      <c r="P264" s="0" t="s">
        <v>1171</v>
      </c>
      <c r="Q264" s="0" t="s">
        <v>1172</v>
      </c>
      <c r="R264" s="0" t="s">
        <v>3402</v>
      </c>
      <c r="S264" s="0" t="s">
        <v>3403</v>
      </c>
      <c r="T264" s="0" t="s">
        <v>3341</v>
      </c>
      <c r="U264" s="0" t="s">
        <v>3342</v>
      </c>
      <c r="V264" s="0" t="s">
        <v>3343</v>
      </c>
      <c r="W264" s="0" t="s">
        <v>3344</v>
      </c>
      <c r="X264" s="0" t="s">
        <v>3345</v>
      </c>
      <c r="Y264" s="0" t="s">
        <v>3342</v>
      </c>
      <c r="Z264" s="0" t="s">
        <v>3656</v>
      </c>
      <c r="AA264" s="0" t="s">
        <v>3394</v>
      </c>
      <c r="AB264" s="0" t="s">
        <v>3657</v>
      </c>
      <c r="AC264" s="0" t="s">
        <v>19</v>
      </c>
      <c r="AD264" s="0" t="s">
        <v>61</v>
      </c>
      <c r="AE264" s="0" t="s">
        <v>19</v>
      </c>
      <c r="AF264" s="0" t="s">
        <v>22</v>
      </c>
      <c r="AG264" s="0" t="s">
        <v>22</v>
      </c>
      <c r="AH264" s="0" t="s">
        <v>3396</v>
      </c>
      <c r="AI264" s="0" t="s">
        <v>3397</v>
      </c>
      <c r="AJ264" s="0" t="s">
        <v>22</v>
      </c>
      <c r="AK264" s="0" t="s">
        <v>22</v>
      </c>
    </row>
    <row customHeight="1" ht="11.25">
      <c r="A265" s="0" t="s">
        <v>22</v>
      </c>
      <c r="B265" s="0" t="s">
        <v>48</v>
      </c>
      <c r="C265" s="0" t="s">
        <v>50</v>
      </c>
      <c r="D265" s="0" t="s">
        <v>22</v>
      </c>
      <c r="E265" s="0" t="s">
        <v>1254</v>
      </c>
      <c r="F265" s="0" t="s">
        <v>1213</v>
      </c>
      <c r="G265" s="0" t="s">
        <v>1171</v>
      </c>
      <c r="H265" s="0" t="s">
        <v>1171</v>
      </c>
      <c r="I265" s="0" t="s">
        <v>1172</v>
      </c>
      <c r="J265" s="0" t="s">
        <v>1173</v>
      </c>
      <c r="K265" s="0" t="s">
        <v>1174</v>
      </c>
      <c r="L265" s="0" t="s">
        <v>1252</v>
      </c>
      <c r="M265" s="0" t="s">
        <v>1155</v>
      </c>
      <c r="N265" s="0" t="s">
        <v>91</v>
      </c>
      <c r="O265" s="0" t="s">
        <v>1171</v>
      </c>
      <c r="P265" s="0" t="s">
        <v>1171</v>
      </c>
      <c r="Q265" s="0" t="s">
        <v>1172</v>
      </c>
      <c r="R265" s="0" t="s">
        <v>3404</v>
      </c>
      <c r="S265" s="0" t="s">
        <v>3405</v>
      </c>
      <c r="T265" s="0" t="s">
        <v>3341</v>
      </c>
      <c r="U265" s="0" t="s">
        <v>3342</v>
      </c>
      <c r="V265" s="0" t="s">
        <v>3343</v>
      </c>
      <c r="W265" s="0" t="s">
        <v>3344</v>
      </c>
      <c r="X265" s="0" t="s">
        <v>3345</v>
      </c>
      <c r="Y265" s="0" t="s">
        <v>3342</v>
      </c>
      <c r="Z265" s="0" t="s">
        <v>3656</v>
      </c>
      <c r="AA265" s="0" t="s">
        <v>3394</v>
      </c>
      <c r="AB265" s="0" t="s">
        <v>3657</v>
      </c>
      <c r="AC265" s="0" t="s">
        <v>19</v>
      </c>
      <c r="AD265" s="0" t="s">
        <v>61</v>
      </c>
      <c r="AE265" s="0" t="s">
        <v>19</v>
      </c>
      <c r="AF265" s="0" t="s">
        <v>22</v>
      </c>
      <c r="AG265" s="0" t="s">
        <v>22</v>
      </c>
      <c r="AH265" s="0" t="s">
        <v>3396</v>
      </c>
      <c r="AI265" s="0" t="s">
        <v>3397</v>
      </c>
      <c r="AJ265" s="0" t="s">
        <v>22</v>
      </c>
      <c r="AK265" s="0" t="s">
        <v>22</v>
      </c>
    </row>
    <row customHeight="1" ht="11.25">
      <c r="A266" s="0" t="s">
        <v>22</v>
      </c>
      <c r="B266" s="0" t="s">
        <v>48</v>
      </c>
      <c r="C266" s="0" t="s">
        <v>50</v>
      </c>
      <c r="D266" s="0" t="s">
        <v>22</v>
      </c>
      <c r="E266" s="0" t="s">
        <v>1254</v>
      </c>
      <c r="F266" s="0" t="s">
        <v>1213</v>
      </c>
      <c r="G266" s="0" t="s">
        <v>1171</v>
      </c>
      <c r="H266" s="0" t="s">
        <v>1171</v>
      </c>
      <c r="I266" s="0" t="s">
        <v>1172</v>
      </c>
      <c r="J266" s="0" t="s">
        <v>1173</v>
      </c>
      <c r="K266" s="0" t="s">
        <v>1174</v>
      </c>
      <c r="L266" s="0" t="s">
        <v>1252</v>
      </c>
      <c r="M266" s="0" t="s">
        <v>1155</v>
      </c>
      <c r="N266" s="0" t="s">
        <v>89</v>
      </c>
      <c r="O266" s="0" t="s">
        <v>1171</v>
      </c>
      <c r="P266" s="0" t="s">
        <v>1171</v>
      </c>
      <c r="Q266" s="0" t="s">
        <v>1172</v>
      </c>
      <c r="R266" s="0" t="s">
        <v>3406</v>
      </c>
      <c r="S266" s="0" t="s">
        <v>3407</v>
      </c>
      <c r="T266" s="0" t="s">
        <v>3341</v>
      </c>
      <c r="U266" s="0" t="s">
        <v>3342</v>
      </c>
      <c r="V266" s="0" t="s">
        <v>3343</v>
      </c>
      <c r="W266" s="0" t="s">
        <v>3344</v>
      </c>
      <c r="X266" s="0" t="s">
        <v>3345</v>
      </c>
      <c r="Y266" s="0" t="s">
        <v>3342</v>
      </c>
      <c r="Z266" s="0" t="s">
        <v>3656</v>
      </c>
      <c r="AA266" s="0" t="s">
        <v>3394</v>
      </c>
      <c r="AB266" s="0" t="s">
        <v>3657</v>
      </c>
      <c r="AC266" s="0" t="s">
        <v>19</v>
      </c>
      <c r="AD266" s="0" t="s">
        <v>61</v>
      </c>
      <c r="AE266" s="0" t="s">
        <v>19</v>
      </c>
      <c r="AF266" s="0" t="s">
        <v>22</v>
      </c>
      <c r="AG266" s="0" t="s">
        <v>22</v>
      </c>
      <c r="AH266" s="0" t="s">
        <v>3396</v>
      </c>
      <c r="AI266" s="0" t="s">
        <v>3397</v>
      </c>
      <c r="AJ266" s="0" t="s">
        <v>22</v>
      </c>
      <c r="AK266" s="0" t="s">
        <v>22</v>
      </c>
    </row>
    <row customHeight="1" ht="11.25">
      <c r="A267" s="0" t="s">
        <v>22</v>
      </c>
      <c r="B267" s="0" t="s">
        <v>48</v>
      </c>
      <c r="C267" s="0" t="s">
        <v>50</v>
      </c>
      <c r="D267" s="0" t="s">
        <v>22</v>
      </c>
      <c r="E267" s="0" t="s">
        <v>1254</v>
      </c>
      <c r="F267" s="0" t="s">
        <v>1213</v>
      </c>
      <c r="G267" s="0" t="s">
        <v>1171</v>
      </c>
      <c r="H267" s="0" t="s">
        <v>1171</v>
      </c>
      <c r="I267" s="0" t="s">
        <v>1172</v>
      </c>
      <c r="J267" s="0" t="s">
        <v>1173</v>
      </c>
      <c r="K267" s="0" t="s">
        <v>1174</v>
      </c>
      <c r="L267" s="0" t="s">
        <v>1252</v>
      </c>
      <c r="M267" s="0" t="s">
        <v>1155</v>
      </c>
      <c r="N267" s="0" t="s">
        <v>112</v>
      </c>
      <c r="O267" s="0" t="s">
        <v>1171</v>
      </c>
      <c r="P267" s="0" t="s">
        <v>1171</v>
      </c>
      <c r="Q267" s="0" t="s">
        <v>1172</v>
      </c>
      <c r="R267" s="0" t="s">
        <v>3408</v>
      </c>
      <c r="S267" s="0" t="s">
        <v>3409</v>
      </c>
      <c r="T267" s="0" t="s">
        <v>3341</v>
      </c>
      <c r="U267" s="0" t="s">
        <v>3342</v>
      </c>
      <c r="V267" s="0" t="s">
        <v>3343</v>
      </c>
      <c r="W267" s="0" t="s">
        <v>3344</v>
      </c>
      <c r="X267" s="0" t="s">
        <v>3345</v>
      </c>
      <c r="Y267" s="0" t="s">
        <v>3342</v>
      </c>
      <c r="Z267" s="0" t="s">
        <v>3656</v>
      </c>
      <c r="AA267" s="0" t="s">
        <v>3394</v>
      </c>
      <c r="AB267" s="0" t="s">
        <v>3657</v>
      </c>
      <c r="AC267" s="0" t="s">
        <v>19</v>
      </c>
      <c r="AD267" s="0" t="s">
        <v>61</v>
      </c>
      <c r="AE267" s="0" t="s">
        <v>19</v>
      </c>
      <c r="AF267" s="0" t="s">
        <v>22</v>
      </c>
      <c r="AG267" s="0" t="s">
        <v>22</v>
      </c>
      <c r="AH267" s="0" t="s">
        <v>3396</v>
      </c>
      <c r="AI267" s="0" t="s">
        <v>3397</v>
      </c>
      <c r="AJ267" s="0" t="s">
        <v>22</v>
      </c>
      <c r="AK267" s="0" t="s">
        <v>22</v>
      </c>
    </row>
    <row customHeight="1" ht="11.25">
      <c r="A268" s="0" t="s">
        <v>22</v>
      </c>
      <c r="B268" s="0" t="s">
        <v>48</v>
      </c>
      <c r="C268" s="0" t="s">
        <v>50</v>
      </c>
      <c r="D268" s="0" t="s">
        <v>22</v>
      </c>
      <c r="E268" s="0" t="s">
        <v>1254</v>
      </c>
      <c r="F268" s="0" t="s">
        <v>1213</v>
      </c>
      <c r="G268" s="0" t="s">
        <v>1171</v>
      </c>
      <c r="H268" s="0" t="s">
        <v>1171</v>
      </c>
      <c r="I268" s="0" t="s">
        <v>1172</v>
      </c>
      <c r="J268" s="0" t="s">
        <v>1173</v>
      </c>
      <c r="K268" s="0" t="s">
        <v>1174</v>
      </c>
      <c r="L268" s="0" t="s">
        <v>1252</v>
      </c>
      <c r="M268" s="0" t="s">
        <v>1155</v>
      </c>
      <c r="N268" s="0" t="s">
        <v>92</v>
      </c>
      <c r="O268" s="0" t="s">
        <v>1171</v>
      </c>
      <c r="P268" s="0" t="s">
        <v>1171</v>
      </c>
      <c r="Q268" s="0" t="s">
        <v>1172</v>
      </c>
      <c r="R268" s="0" t="s">
        <v>3410</v>
      </c>
      <c r="S268" s="0" t="s">
        <v>3411</v>
      </c>
      <c r="T268" s="0" t="s">
        <v>3341</v>
      </c>
      <c r="U268" s="0" t="s">
        <v>3342</v>
      </c>
      <c r="V268" s="0" t="s">
        <v>3343</v>
      </c>
      <c r="W268" s="0" t="s">
        <v>3344</v>
      </c>
      <c r="X268" s="0" t="s">
        <v>3345</v>
      </c>
      <c r="Y268" s="0" t="s">
        <v>3342</v>
      </c>
      <c r="Z268" s="0" t="s">
        <v>3656</v>
      </c>
      <c r="AA268" s="0" t="s">
        <v>3394</v>
      </c>
      <c r="AB268" s="0" t="s">
        <v>3657</v>
      </c>
      <c r="AC268" s="0" t="s">
        <v>19</v>
      </c>
      <c r="AD268" s="0" t="s">
        <v>61</v>
      </c>
      <c r="AE268" s="0" t="s">
        <v>19</v>
      </c>
      <c r="AF268" s="0" t="s">
        <v>22</v>
      </c>
      <c r="AG268" s="0" t="s">
        <v>22</v>
      </c>
      <c r="AH268" s="0" t="s">
        <v>3396</v>
      </c>
      <c r="AI268" s="0" t="s">
        <v>3397</v>
      </c>
      <c r="AJ268" s="0" t="s">
        <v>22</v>
      </c>
      <c r="AK268" s="0" t="s">
        <v>22</v>
      </c>
    </row>
    <row customHeight="1" ht="11.25">
      <c r="A269" s="0" t="s">
        <v>22</v>
      </c>
      <c r="B269" s="0" t="s">
        <v>48</v>
      </c>
      <c r="C269" s="0" t="s">
        <v>50</v>
      </c>
      <c r="D269" s="0" t="s">
        <v>22</v>
      </c>
      <c r="E269" s="0" t="s">
        <v>1254</v>
      </c>
      <c r="F269" s="0" t="s">
        <v>1213</v>
      </c>
      <c r="G269" s="0" t="s">
        <v>1171</v>
      </c>
      <c r="H269" s="0" t="s">
        <v>1171</v>
      </c>
      <c r="I269" s="0" t="s">
        <v>1172</v>
      </c>
      <c r="J269" s="0" t="s">
        <v>1173</v>
      </c>
      <c r="K269" s="0" t="s">
        <v>1174</v>
      </c>
      <c r="L269" s="0" t="s">
        <v>1252</v>
      </c>
      <c r="M269" s="0" t="s">
        <v>1155</v>
      </c>
      <c r="N269" s="0" t="s">
        <v>101</v>
      </c>
      <c r="O269" s="0" t="s">
        <v>1171</v>
      </c>
      <c r="P269" s="0" t="s">
        <v>1171</v>
      </c>
      <c r="Q269" s="0" t="s">
        <v>1172</v>
      </c>
      <c r="R269" s="0" t="s">
        <v>3412</v>
      </c>
      <c r="S269" s="0" t="s">
        <v>3413</v>
      </c>
      <c r="T269" s="0" t="s">
        <v>3341</v>
      </c>
      <c r="U269" s="0" t="s">
        <v>3342</v>
      </c>
      <c r="V269" s="0" t="s">
        <v>3343</v>
      </c>
      <c r="W269" s="0" t="s">
        <v>3344</v>
      </c>
      <c r="X269" s="0" t="s">
        <v>3345</v>
      </c>
      <c r="Y269" s="0" t="s">
        <v>3342</v>
      </c>
      <c r="Z269" s="0" t="s">
        <v>3656</v>
      </c>
      <c r="AA269" s="0" t="s">
        <v>3394</v>
      </c>
      <c r="AB269" s="0" t="s">
        <v>3657</v>
      </c>
      <c r="AC269" s="0" t="s">
        <v>19</v>
      </c>
      <c r="AD269" s="0" t="s">
        <v>61</v>
      </c>
      <c r="AE269" s="0" t="s">
        <v>19</v>
      </c>
      <c r="AF269" s="0" t="s">
        <v>22</v>
      </c>
      <c r="AG269" s="0" t="s">
        <v>22</v>
      </c>
      <c r="AH269" s="0" t="s">
        <v>3396</v>
      </c>
      <c r="AI269" s="0" t="s">
        <v>3397</v>
      </c>
      <c r="AJ269" s="0" t="s">
        <v>22</v>
      </c>
      <c r="AK269" s="0" t="s">
        <v>22</v>
      </c>
    </row>
    <row customHeight="1" ht="11.25">
      <c r="A270" s="0" t="s">
        <v>22</v>
      </c>
      <c r="B270" s="0" t="s">
        <v>48</v>
      </c>
      <c r="C270" s="0" t="s">
        <v>50</v>
      </c>
      <c r="D270" s="0" t="s">
        <v>22</v>
      </c>
      <c r="E270" s="0" t="s">
        <v>1254</v>
      </c>
      <c r="F270" s="0" t="s">
        <v>1213</v>
      </c>
      <c r="G270" s="0" t="s">
        <v>1171</v>
      </c>
      <c r="H270" s="0" t="s">
        <v>1171</v>
      </c>
      <c r="I270" s="0" t="s">
        <v>1172</v>
      </c>
      <c r="J270" s="0" t="s">
        <v>1173</v>
      </c>
      <c r="K270" s="0" t="s">
        <v>1174</v>
      </c>
      <c r="L270" s="0" t="s">
        <v>1252</v>
      </c>
      <c r="M270" s="0" t="s">
        <v>1155</v>
      </c>
      <c r="N270" s="0" t="s">
        <v>109</v>
      </c>
      <c r="O270" s="0" t="s">
        <v>1171</v>
      </c>
      <c r="P270" s="0" t="s">
        <v>1171</v>
      </c>
      <c r="Q270" s="0" t="s">
        <v>1172</v>
      </c>
      <c r="R270" s="0" t="s">
        <v>3414</v>
      </c>
      <c r="S270" s="0" t="s">
        <v>3415</v>
      </c>
      <c r="T270" s="0" t="s">
        <v>3341</v>
      </c>
      <c r="U270" s="0" t="s">
        <v>3342</v>
      </c>
      <c r="V270" s="0" t="s">
        <v>3343</v>
      </c>
      <c r="W270" s="0" t="s">
        <v>3344</v>
      </c>
      <c r="X270" s="0" t="s">
        <v>3345</v>
      </c>
      <c r="Y270" s="0" t="s">
        <v>3342</v>
      </c>
      <c r="Z270" s="0" t="s">
        <v>3656</v>
      </c>
      <c r="AA270" s="0" t="s">
        <v>3394</v>
      </c>
      <c r="AB270" s="0" t="s">
        <v>3657</v>
      </c>
      <c r="AC270" s="0" t="s">
        <v>19</v>
      </c>
      <c r="AD270" s="0" t="s">
        <v>61</v>
      </c>
      <c r="AE270" s="0" t="s">
        <v>19</v>
      </c>
      <c r="AF270" s="0" t="s">
        <v>22</v>
      </c>
      <c r="AG270" s="0" t="s">
        <v>22</v>
      </c>
      <c r="AH270" s="0" t="s">
        <v>3396</v>
      </c>
      <c r="AI270" s="0" t="s">
        <v>3397</v>
      </c>
      <c r="AJ270" s="0" t="s">
        <v>22</v>
      </c>
      <c r="AK270" s="0" t="s">
        <v>22</v>
      </c>
    </row>
    <row customHeight="1" ht="11.25">
      <c r="A271" s="0" t="s">
        <v>22</v>
      </c>
      <c r="B271" s="0" t="s">
        <v>48</v>
      </c>
      <c r="C271" s="0" t="s">
        <v>50</v>
      </c>
      <c r="D271" s="0" t="s">
        <v>22</v>
      </c>
      <c r="E271" s="0" t="s">
        <v>1254</v>
      </c>
      <c r="F271" s="0" t="s">
        <v>1213</v>
      </c>
      <c r="G271" s="0" t="s">
        <v>153</v>
      </c>
      <c r="H271" s="0" t="s">
        <v>153</v>
      </c>
      <c r="I271" s="0" t="s">
        <v>154</v>
      </c>
      <c r="J271" s="0" t="s">
        <v>1173</v>
      </c>
      <c r="K271" s="0" t="s">
        <v>1255</v>
      </c>
      <c r="L271" s="0" t="s">
        <v>1252</v>
      </c>
      <c r="M271" s="0" t="s">
        <v>1155</v>
      </c>
      <c r="N271" s="0" t="s">
        <v>98</v>
      </c>
      <c r="O271" s="0" t="s">
        <v>153</v>
      </c>
      <c r="P271" s="0" t="s">
        <v>153</v>
      </c>
      <c r="Q271" s="0" t="s">
        <v>154</v>
      </c>
      <c r="R271" s="0" t="s">
        <v>1173</v>
      </c>
      <c r="S271" s="0" t="s">
        <v>1255</v>
      </c>
      <c r="T271" s="0" t="s">
        <v>3341</v>
      </c>
      <c r="U271" s="0" t="s">
        <v>3342</v>
      </c>
      <c r="V271" s="0" t="s">
        <v>3343</v>
      </c>
      <c r="W271" s="0" t="s">
        <v>3344</v>
      </c>
      <c r="X271" s="0" t="s">
        <v>3345</v>
      </c>
      <c r="Y271" s="0" t="s">
        <v>3342</v>
      </c>
      <c r="Z271" s="0" t="s">
        <v>3656</v>
      </c>
      <c r="AA271" s="0" t="s">
        <v>3394</v>
      </c>
      <c r="AB271" s="0" t="s">
        <v>3657</v>
      </c>
      <c r="AC271" s="0" t="s">
        <v>19</v>
      </c>
      <c r="AD271" s="0" t="s">
        <v>61</v>
      </c>
      <c r="AE271" s="0" t="s">
        <v>19</v>
      </c>
      <c r="AF271" s="0" t="s">
        <v>22</v>
      </c>
      <c r="AG271" s="0" t="s">
        <v>22</v>
      </c>
      <c r="AH271" s="0" t="s">
        <v>3396</v>
      </c>
      <c r="AI271" s="0" t="s">
        <v>3397</v>
      </c>
      <c r="AJ271" s="0" t="s">
        <v>22</v>
      </c>
      <c r="AK271" s="0" t="s">
        <v>22</v>
      </c>
    </row>
    <row customHeight="1" ht="11.25">
      <c r="A272" s="0" t="s">
        <v>22</v>
      </c>
      <c r="B272" s="0" t="s">
        <v>48</v>
      </c>
      <c r="C272" s="0" t="s">
        <v>50</v>
      </c>
      <c r="D272" s="0" t="s">
        <v>22</v>
      </c>
      <c r="E272" s="0" t="s">
        <v>1254</v>
      </c>
      <c r="F272" s="0" t="s">
        <v>1213</v>
      </c>
      <c r="G272" s="0" t="s">
        <v>153</v>
      </c>
      <c r="H272" s="0" t="s">
        <v>153</v>
      </c>
      <c r="I272" s="0" t="s">
        <v>154</v>
      </c>
      <c r="J272" s="0" t="s">
        <v>1173</v>
      </c>
      <c r="K272" s="0" t="s">
        <v>1255</v>
      </c>
      <c r="L272" s="0" t="s">
        <v>1252</v>
      </c>
      <c r="M272" s="0" t="s">
        <v>1155</v>
      </c>
      <c r="N272" s="0" t="s">
        <v>115</v>
      </c>
      <c r="O272" s="0" t="s">
        <v>153</v>
      </c>
      <c r="P272" s="0" t="s">
        <v>153</v>
      </c>
      <c r="Q272" s="0" t="s">
        <v>154</v>
      </c>
      <c r="R272" s="0" t="s">
        <v>3398</v>
      </c>
      <c r="S272" s="0" t="s">
        <v>3416</v>
      </c>
      <c r="T272" s="0" t="s">
        <v>3341</v>
      </c>
      <c r="U272" s="0" t="s">
        <v>3342</v>
      </c>
      <c r="V272" s="0" t="s">
        <v>3343</v>
      </c>
      <c r="W272" s="0" t="s">
        <v>3344</v>
      </c>
      <c r="X272" s="0" t="s">
        <v>3345</v>
      </c>
      <c r="Y272" s="0" t="s">
        <v>3342</v>
      </c>
      <c r="Z272" s="0" t="s">
        <v>3656</v>
      </c>
      <c r="AA272" s="0" t="s">
        <v>3394</v>
      </c>
      <c r="AB272" s="0" t="s">
        <v>3657</v>
      </c>
      <c r="AC272" s="0" t="s">
        <v>19</v>
      </c>
      <c r="AD272" s="0" t="s">
        <v>61</v>
      </c>
      <c r="AE272" s="0" t="s">
        <v>19</v>
      </c>
      <c r="AF272" s="0" t="s">
        <v>22</v>
      </c>
      <c r="AG272" s="0" t="s">
        <v>22</v>
      </c>
      <c r="AH272" s="0" t="s">
        <v>3396</v>
      </c>
      <c r="AI272" s="0" t="s">
        <v>3397</v>
      </c>
      <c r="AJ272" s="0" t="s">
        <v>22</v>
      </c>
      <c r="AK272" s="0" t="s">
        <v>22</v>
      </c>
    </row>
    <row customHeight="1" ht="11.25">
      <c r="A273" s="0" t="s">
        <v>22</v>
      </c>
      <c r="B273" s="0" t="s">
        <v>48</v>
      </c>
      <c r="C273" s="0" t="s">
        <v>50</v>
      </c>
      <c r="D273" s="0" t="s">
        <v>22</v>
      </c>
      <c r="E273" s="0" t="s">
        <v>1254</v>
      </c>
      <c r="F273" s="0" t="s">
        <v>1213</v>
      </c>
      <c r="G273" s="0" t="s">
        <v>153</v>
      </c>
      <c r="H273" s="0" t="s">
        <v>153</v>
      </c>
      <c r="I273" s="0" t="s">
        <v>154</v>
      </c>
      <c r="J273" s="0" t="s">
        <v>1173</v>
      </c>
      <c r="K273" s="0" t="s">
        <v>1255</v>
      </c>
      <c r="L273" s="0" t="s">
        <v>1252</v>
      </c>
      <c r="M273" s="0" t="s">
        <v>1155</v>
      </c>
      <c r="N273" s="0" t="s">
        <v>118</v>
      </c>
      <c r="O273" s="0" t="s">
        <v>153</v>
      </c>
      <c r="P273" s="0" t="s">
        <v>153</v>
      </c>
      <c r="Q273" s="0" t="s">
        <v>154</v>
      </c>
      <c r="R273" s="0" t="s">
        <v>3400</v>
      </c>
      <c r="S273" s="0" t="s">
        <v>3417</v>
      </c>
      <c r="T273" s="0" t="s">
        <v>3341</v>
      </c>
      <c r="U273" s="0" t="s">
        <v>3342</v>
      </c>
      <c r="V273" s="0" t="s">
        <v>3343</v>
      </c>
      <c r="W273" s="0" t="s">
        <v>3344</v>
      </c>
      <c r="X273" s="0" t="s">
        <v>3345</v>
      </c>
      <c r="Y273" s="0" t="s">
        <v>3342</v>
      </c>
      <c r="Z273" s="0" t="s">
        <v>3656</v>
      </c>
      <c r="AA273" s="0" t="s">
        <v>3394</v>
      </c>
      <c r="AB273" s="0" t="s">
        <v>3657</v>
      </c>
      <c r="AC273" s="0" t="s">
        <v>19</v>
      </c>
      <c r="AD273" s="0" t="s">
        <v>61</v>
      </c>
      <c r="AE273" s="0" t="s">
        <v>19</v>
      </c>
      <c r="AF273" s="0" t="s">
        <v>22</v>
      </c>
      <c r="AG273" s="0" t="s">
        <v>22</v>
      </c>
      <c r="AH273" s="0" t="s">
        <v>3396</v>
      </c>
      <c r="AI273" s="0" t="s">
        <v>3397</v>
      </c>
      <c r="AJ273" s="0" t="s">
        <v>22</v>
      </c>
      <c r="AK273" s="0" t="s">
        <v>22</v>
      </c>
    </row>
    <row customHeight="1" ht="11.25">
      <c r="A274" s="0" t="s">
        <v>22</v>
      </c>
      <c r="B274" s="0" t="s">
        <v>48</v>
      </c>
      <c r="C274" s="0" t="s">
        <v>50</v>
      </c>
      <c r="D274" s="0" t="s">
        <v>22</v>
      </c>
      <c r="E274" s="0" t="s">
        <v>1254</v>
      </c>
      <c r="F274" s="0" t="s">
        <v>1213</v>
      </c>
      <c r="G274" s="0" t="s">
        <v>153</v>
      </c>
      <c r="H274" s="0" t="s">
        <v>153</v>
      </c>
      <c r="I274" s="0" t="s">
        <v>154</v>
      </c>
      <c r="J274" s="0" t="s">
        <v>1173</v>
      </c>
      <c r="K274" s="0" t="s">
        <v>1255</v>
      </c>
      <c r="L274" s="0" t="s">
        <v>1252</v>
      </c>
      <c r="M274" s="0" t="s">
        <v>1155</v>
      </c>
      <c r="N274" s="0" t="s">
        <v>90</v>
      </c>
      <c r="O274" s="0" t="s">
        <v>153</v>
      </c>
      <c r="P274" s="0" t="s">
        <v>153</v>
      </c>
      <c r="Q274" s="0" t="s">
        <v>154</v>
      </c>
      <c r="R274" s="0" t="s">
        <v>3402</v>
      </c>
      <c r="S274" s="0" t="s">
        <v>3418</v>
      </c>
      <c r="T274" s="0" t="s">
        <v>3341</v>
      </c>
      <c r="U274" s="0" t="s">
        <v>3342</v>
      </c>
      <c r="V274" s="0" t="s">
        <v>3343</v>
      </c>
      <c r="W274" s="0" t="s">
        <v>3344</v>
      </c>
      <c r="X274" s="0" t="s">
        <v>3345</v>
      </c>
      <c r="Y274" s="0" t="s">
        <v>3342</v>
      </c>
      <c r="Z274" s="0" t="s">
        <v>3656</v>
      </c>
      <c r="AA274" s="0" t="s">
        <v>3394</v>
      </c>
      <c r="AB274" s="0" t="s">
        <v>3657</v>
      </c>
      <c r="AC274" s="0" t="s">
        <v>19</v>
      </c>
      <c r="AD274" s="0" t="s">
        <v>61</v>
      </c>
      <c r="AE274" s="0" t="s">
        <v>19</v>
      </c>
      <c r="AF274" s="0" t="s">
        <v>22</v>
      </c>
      <c r="AG274" s="0" t="s">
        <v>22</v>
      </c>
      <c r="AH274" s="0" t="s">
        <v>3396</v>
      </c>
      <c r="AI274" s="0" t="s">
        <v>3397</v>
      </c>
      <c r="AJ274" s="0" t="s">
        <v>22</v>
      </c>
      <c r="AK274" s="0" t="s">
        <v>22</v>
      </c>
    </row>
    <row customHeight="1" ht="11.25">
      <c r="A275" s="0" t="s">
        <v>22</v>
      </c>
      <c r="B275" s="0" t="s">
        <v>48</v>
      </c>
      <c r="C275" s="0" t="s">
        <v>50</v>
      </c>
      <c r="D275" s="0" t="s">
        <v>22</v>
      </c>
      <c r="E275" s="0" t="s">
        <v>1254</v>
      </c>
      <c r="F275" s="0" t="s">
        <v>1213</v>
      </c>
      <c r="G275" s="0" t="s">
        <v>153</v>
      </c>
      <c r="H275" s="0" t="s">
        <v>153</v>
      </c>
      <c r="I275" s="0" t="s">
        <v>154</v>
      </c>
      <c r="J275" s="0" t="s">
        <v>1173</v>
      </c>
      <c r="K275" s="0" t="s">
        <v>1255</v>
      </c>
      <c r="L275" s="0" t="s">
        <v>1252</v>
      </c>
      <c r="M275" s="0" t="s">
        <v>1155</v>
      </c>
      <c r="N275" s="0" t="s">
        <v>91</v>
      </c>
      <c r="O275" s="0" t="s">
        <v>153</v>
      </c>
      <c r="P275" s="0" t="s">
        <v>153</v>
      </c>
      <c r="Q275" s="0" t="s">
        <v>154</v>
      </c>
      <c r="R275" s="0" t="s">
        <v>3404</v>
      </c>
      <c r="S275" s="0" t="s">
        <v>3419</v>
      </c>
      <c r="T275" s="0" t="s">
        <v>3341</v>
      </c>
      <c r="U275" s="0" t="s">
        <v>3342</v>
      </c>
      <c r="V275" s="0" t="s">
        <v>3343</v>
      </c>
      <c r="W275" s="0" t="s">
        <v>3344</v>
      </c>
      <c r="X275" s="0" t="s">
        <v>3345</v>
      </c>
      <c r="Y275" s="0" t="s">
        <v>3342</v>
      </c>
      <c r="Z275" s="0" t="s">
        <v>3656</v>
      </c>
      <c r="AA275" s="0" t="s">
        <v>3394</v>
      </c>
      <c r="AB275" s="0" t="s">
        <v>3657</v>
      </c>
      <c r="AC275" s="0" t="s">
        <v>19</v>
      </c>
      <c r="AD275" s="0" t="s">
        <v>61</v>
      </c>
      <c r="AE275" s="0" t="s">
        <v>19</v>
      </c>
      <c r="AF275" s="0" t="s">
        <v>22</v>
      </c>
      <c r="AG275" s="0" t="s">
        <v>22</v>
      </c>
      <c r="AH275" s="0" t="s">
        <v>3396</v>
      </c>
      <c r="AI275" s="0" t="s">
        <v>3397</v>
      </c>
      <c r="AJ275" s="0" t="s">
        <v>22</v>
      </c>
      <c r="AK275" s="0" t="s">
        <v>22</v>
      </c>
    </row>
    <row customHeight="1" ht="11.25">
      <c r="A276" s="0" t="s">
        <v>22</v>
      </c>
      <c r="B276" s="0" t="s">
        <v>48</v>
      </c>
      <c r="C276" s="0" t="s">
        <v>50</v>
      </c>
      <c r="D276" s="0" t="s">
        <v>22</v>
      </c>
      <c r="E276" s="0" t="s">
        <v>1254</v>
      </c>
      <c r="F276" s="0" t="s">
        <v>1213</v>
      </c>
      <c r="G276" s="0" t="s">
        <v>153</v>
      </c>
      <c r="H276" s="0" t="s">
        <v>153</v>
      </c>
      <c r="I276" s="0" t="s">
        <v>154</v>
      </c>
      <c r="J276" s="0" t="s">
        <v>1173</v>
      </c>
      <c r="K276" s="0" t="s">
        <v>1255</v>
      </c>
      <c r="L276" s="0" t="s">
        <v>1252</v>
      </c>
      <c r="M276" s="0" t="s">
        <v>1155</v>
      </c>
      <c r="N276" s="0" t="s">
        <v>89</v>
      </c>
      <c r="O276" s="0" t="s">
        <v>153</v>
      </c>
      <c r="P276" s="0" t="s">
        <v>153</v>
      </c>
      <c r="Q276" s="0" t="s">
        <v>154</v>
      </c>
      <c r="R276" s="0" t="s">
        <v>3406</v>
      </c>
      <c r="S276" s="0" t="s">
        <v>3420</v>
      </c>
      <c r="T276" s="0" t="s">
        <v>3341</v>
      </c>
      <c r="U276" s="0" t="s">
        <v>3342</v>
      </c>
      <c r="V276" s="0" t="s">
        <v>3343</v>
      </c>
      <c r="W276" s="0" t="s">
        <v>3344</v>
      </c>
      <c r="X276" s="0" t="s">
        <v>3345</v>
      </c>
      <c r="Y276" s="0" t="s">
        <v>3342</v>
      </c>
      <c r="Z276" s="0" t="s">
        <v>3656</v>
      </c>
      <c r="AA276" s="0" t="s">
        <v>3394</v>
      </c>
      <c r="AB276" s="0" t="s">
        <v>3657</v>
      </c>
      <c r="AC276" s="0" t="s">
        <v>19</v>
      </c>
      <c r="AD276" s="0" t="s">
        <v>61</v>
      </c>
      <c r="AE276" s="0" t="s">
        <v>19</v>
      </c>
      <c r="AF276" s="0" t="s">
        <v>22</v>
      </c>
      <c r="AG276" s="0" t="s">
        <v>22</v>
      </c>
      <c r="AH276" s="0" t="s">
        <v>3396</v>
      </c>
      <c r="AI276" s="0" t="s">
        <v>3397</v>
      </c>
      <c r="AJ276" s="0" t="s">
        <v>22</v>
      </c>
      <c r="AK276" s="0" t="s">
        <v>22</v>
      </c>
    </row>
    <row customHeight="1" ht="11.25">
      <c r="A277" s="0" t="s">
        <v>22</v>
      </c>
      <c r="B277" s="0" t="s">
        <v>48</v>
      </c>
      <c r="C277" s="0" t="s">
        <v>50</v>
      </c>
      <c r="D277" s="0" t="s">
        <v>22</v>
      </c>
      <c r="E277" s="0" t="s">
        <v>1254</v>
      </c>
      <c r="F277" s="0" t="s">
        <v>1213</v>
      </c>
      <c r="G277" s="0" t="s">
        <v>153</v>
      </c>
      <c r="H277" s="0" t="s">
        <v>153</v>
      </c>
      <c r="I277" s="0" t="s">
        <v>154</v>
      </c>
      <c r="J277" s="0" t="s">
        <v>1173</v>
      </c>
      <c r="K277" s="0" t="s">
        <v>1255</v>
      </c>
      <c r="L277" s="0" t="s">
        <v>1252</v>
      </c>
      <c r="M277" s="0" t="s">
        <v>1155</v>
      </c>
      <c r="N277" s="0" t="s">
        <v>112</v>
      </c>
      <c r="O277" s="0" t="s">
        <v>153</v>
      </c>
      <c r="P277" s="0" t="s">
        <v>153</v>
      </c>
      <c r="Q277" s="0" t="s">
        <v>154</v>
      </c>
      <c r="R277" s="0" t="s">
        <v>3408</v>
      </c>
      <c r="S277" s="0" t="s">
        <v>3421</v>
      </c>
      <c r="T277" s="0" t="s">
        <v>3341</v>
      </c>
      <c r="U277" s="0" t="s">
        <v>3342</v>
      </c>
      <c r="V277" s="0" t="s">
        <v>3343</v>
      </c>
      <c r="W277" s="0" t="s">
        <v>3344</v>
      </c>
      <c r="X277" s="0" t="s">
        <v>3345</v>
      </c>
      <c r="Y277" s="0" t="s">
        <v>3342</v>
      </c>
      <c r="Z277" s="0" t="s">
        <v>3656</v>
      </c>
      <c r="AA277" s="0" t="s">
        <v>3394</v>
      </c>
      <c r="AB277" s="0" t="s">
        <v>3657</v>
      </c>
      <c r="AC277" s="0" t="s">
        <v>19</v>
      </c>
      <c r="AD277" s="0" t="s">
        <v>61</v>
      </c>
      <c r="AE277" s="0" t="s">
        <v>19</v>
      </c>
      <c r="AF277" s="0" t="s">
        <v>22</v>
      </c>
      <c r="AG277" s="0" t="s">
        <v>22</v>
      </c>
      <c r="AH277" s="0" t="s">
        <v>3396</v>
      </c>
      <c r="AI277" s="0" t="s">
        <v>3397</v>
      </c>
      <c r="AJ277" s="0" t="s">
        <v>22</v>
      </c>
      <c r="AK277" s="0" t="s">
        <v>22</v>
      </c>
    </row>
    <row customHeight="1" ht="11.25">
      <c r="A278" s="0" t="s">
        <v>22</v>
      </c>
      <c r="B278" s="0" t="s">
        <v>48</v>
      </c>
      <c r="C278" s="0" t="s">
        <v>50</v>
      </c>
      <c r="D278" s="0" t="s">
        <v>22</v>
      </c>
      <c r="E278" s="0" t="s">
        <v>1254</v>
      </c>
      <c r="F278" s="0" t="s">
        <v>1213</v>
      </c>
      <c r="G278" s="0" t="s">
        <v>153</v>
      </c>
      <c r="H278" s="0" t="s">
        <v>153</v>
      </c>
      <c r="I278" s="0" t="s">
        <v>154</v>
      </c>
      <c r="J278" s="0" t="s">
        <v>1173</v>
      </c>
      <c r="K278" s="0" t="s">
        <v>1255</v>
      </c>
      <c r="L278" s="0" t="s">
        <v>1252</v>
      </c>
      <c r="M278" s="0" t="s">
        <v>1155</v>
      </c>
      <c r="N278" s="0" t="s">
        <v>92</v>
      </c>
      <c r="O278" s="0" t="s">
        <v>153</v>
      </c>
      <c r="P278" s="0" t="s">
        <v>153</v>
      </c>
      <c r="Q278" s="0" t="s">
        <v>154</v>
      </c>
      <c r="R278" s="0" t="s">
        <v>3410</v>
      </c>
      <c r="S278" s="0" t="s">
        <v>3422</v>
      </c>
      <c r="T278" s="0" t="s">
        <v>3341</v>
      </c>
      <c r="U278" s="0" t="s">
        <v>3342</v>
      </c>
      <c r="V278" s="0" t="s">
        <v>3343</v>
      </c>
      <c r="W278" s="0" t="s">
        <v>3344</v>
      </c>
      <c r="X278" s="0" t="s">
        <v>3345</v>
      </c>
      <c r="Y278" s="0" t="s">
        <v>3342</v>
      </c>
      <c r="Z278" s="0" t="s">
        <v>3656</v>
      </c>
      <c r="AA278" s="0" t="s">
        <v>3394</v>
      </c>
      <c r="AB278" s="0" t="s">
        <v>3657</v>
      </c>
      <c r="AC278" s="0" t="s">
        <v>19</v>
      </c>
      <c r="AD278" s="0" t="s">
        <v>61</v>
      </c>
      <c r="AE278" s="0" t="s">
        <v>19</v>
      </c>
      <c r="AF278" s="0" t="s">
        <v>22</v>
      </c>
      <c r="AG278" s="0" t="s">
        <v>22</v>
      </c>
      <c r="AH278" s="0" t="s">
        <v>3396</v>
      </c>
      <c r="AI278" s="0" t="s">
        <v>3397</v>
      </c>
      <c r="AJ278" s="0" t="s">
        <v>22</v>
      </c>
      <c r="AK278" s="0" t="s">
        <v>22</v>
      </c>
    </row>
    <row customHeight="1" ht="11.25">
      <c r="A279" s="0" t="s">
        <v>22</v>
      </c>
      <c r="B279" s="0" t="s">
        <v>48</v>
      </c>
      <c r="C279" s="0" t="s">
        <v>50</v>
      </c>
      <c r="D279" s="0" t="s">
        <v>22</v>
      </c>
      <c r="E279" s="0" t="s">
        <v>1254</v>
      </c>
      <c r="F279" s="0" t="s">
        <v>1213</v>
      </c>
      <c r="G279" s="0" t="s">
        <v>153</v>
      </c>
      <c r="H279" s="0" t="s">
        <v>153</v>
      </c>
      <c r="I279" s="0" t="s">
        <v>154</v>
      </c>
      <c r="J279" s="0" t="s">
        <v>1173</v>
      </c>
      <c r="K279" s="0" t="s">
        <v>1255</v>
      </c>
      <c r="L279" s="0" t="s">
        <v>1252</v>
      </c>
      <c r="M279" s="0" t="s">
        <v>1155</v>
      </c>
      <c r="N279" s="0" t="s">
        <v>101</v>
      </c>
      <c r="O279" s="0" t="s">
        <v>153</v>
      </c>
      <c r="P279" s="0" t="s">
        <v>153</v>
      </c>
      <c r="Q279" s="0" t="s">
        <v>154</v>
      </c>
      <c r="R279" s="0" t="s">
        <v>3412</v>
      </c>
      <c r="S279" s="0" t="s">
        <v>3423</v>
      </c>
      <c r="T279" s="0" t="s">
        <v>3341</v>
      </c>
      <c r="U279" s="0" t="s">
        <v>3342</v>
      </c>
      <c r="V279" s="0" t="s">
        <v>3343</v>
      </c>
      <c r="W279" s="0" t="s">
        <v>3344</v>
      </c>
      <c r="X279" s="0" t="s">
        <v>3345</v>
      </c>
      <c r="Y279" s="0" t="s">
        <v>3342</v>
      </c>
      <c r="Z279" s="0" t="s">
        <v>3656</v>
      </c>
      <c r="AA279" s="0" t="s">
        <v>3394</v>
      </c>
      <c r="AB279" s="0" t="s">
        <v>3657</v>
      </c>
      <c r="AC279" s="0" t="s">
        <v>19</v>
      </c>
      <c r="AD279" s="0" t="s">
        <v>61</v>
      </c>
      <c r="AE279" s="0" t="s">
        <v>19</v>
      </c>
      <c r="AF279" s="0" t="s">
        <v>22</v>
      </c>
      <c r="AG279" s="0" t="s">
        <v>22</v>
      </c>
      <c r="AH279" s="0" t="s">
        <v>3396</v>
      </c>
      <c r="AI279" s="0" t="s">
        <v>3397</v>
      </c>
      <c r="AJ279" s="0" t="s">
        <v>22</v>
      </c>
      <c r="AK279" s="0" t="s">
        <v>22</v>
      </c>
    </row>
    <row customHeight="1" ht="11.25">
      <c r="A280" s="0" t="s">
        <v>22</v>
      </c>
      <c r="B280" s="0" t="s">
        <v>48</v>
      </c>
      <c r="C280" s="0" t="s">
        <v>50</v>
      </c>
      <c r="D280" s="0" t="s">
        <v>22</v>
      </c>
      <c r="E280" s="0" t="s">
        <v>1254</v>
      </c>
      <c r="F280" s="0" t="s">
        <v>1213</v>
      </c>
      <c r="G280" s="0" t="s">
        <v>153</v>
      </c>
      <c r="H280" s="0" t="s">
        <v>153</v>
      </c>
      <c r="I280" s="0" t="s">
        <v>154</v>
      </c>
      <c r="J280" s="0" t="s">
        <v>1173</v>
      </c>
      <c r="K280" s="0" t="s">
        <v>1255</v>
      </c>
      <c r="L280" s="0" t="s">
        <v>1252</v>
      </c>
      <c r="M280" s="0" t="s">
        <v>1155</v>
      </c>
      <c r="N280" s="0" t="s">
        <v>109</v>
      </c>
      <c r="O280" s="0" t="s">
        <v>153</v>
      </c>
      <c r="P280" s="0" t="s">
        <v>153</v>
      </c>
      <c r="Q280" s="0" t="s">
        <v>154</v>
      </c>
      <c r="R280" s="0" t="s">
        <v>3414</v>
      </c>
      <c r="S280" s="0" t="s">
        <v>3424</v>
      </c>
      <c r="T280" s="0" t="s">
        <v>3341</v>
      </c>
      <c r="U280" s="0" t="s">
        <v>3342</v>
      </c>
      <c r="V280" s="0" t="s">
        <v>3343</v>
      </c>
      <c r="W280" s="0" t="s">
        <v>3344</v>
      </c>
      <c r="X280" s="0" t="s">
        <v>3345</v>
      </c>
      <c r="Y280" s="0" t="s">
        <v>3342</v>
      </c>
      <c r="Z280" s="0" t="s">
        <v>3656</v>
      </c>
      <c r="AA280" s="0" t="s">
        <v>3394</v>
      </c>
      <c r="AB280" s="0" t="s">
        <v>3657</v>
      </c>
      <c r="AC280" s="0" t="s">
        <v>19</v>
      </c>
      <c r="AD280" s="0" t="s">
        <v>61</v>
      </c>
      <c r="AE280" s="0" t="s">
        <v>19</v>
      </c>
      <c r="AF280" s="0" t="s">
        <v>22</v>
      </c>
      <c r="AG280" s="0" t="s">
        <v>22</v>
      </c>
      <c r="AH280" s="0" t="s">
        <v>3396</v>
      </c>
      <c r="AI280" s="0" t="s">
        <v>3397</v>
      </c>
      <c r="AJ280" s="0" t="s">
        <v>22</v>
      </c>
      <c r="AK280" s="0" t="s">
        <v>22</v>
      </c>
    </row>
    <row customHeight="1" ht="11.25">
      <c r="A281" s="0" t="s">
        <v>22</v>
      </c>
      <c r="B281" s="0" t="s">
        <v>48</v>
      </c>
      <c r="C281" s="0" t="s">
        <v>50</v>
      </c>
      <c r="D281" s="0" t="s">
        <v>22</v>
      </c>
      <c r="E281" s="0" t="s">
        <v>3658</v>
      </c>
      <c r="F281" s="0" t="s">
        <v>1213</v>
      </c>
      <c r="G281" s="0" t="s">
        <v>1171</v>
      </c>
      <c r="H281" s="0" t="s">
        <v>1171</v>
      </c>
      <c r="I281" s="0" t="s">
        <v>1172</v>
      </c>
      <c r="J281" s="0" t="s">
        <v>3373</v>
      </c>
      <c r="K281" s="0" t="s">
        <v>3374</v>
      </c>
      <c r="L281" s="0" t="s">
        <v>3375</v>
      </c>
      <c r="M281" s="0" t="s">
        <v>179</v>
      </c>
      <c r="N281" s="0" t="s">
        <v>98</v>
      </c>
      <c r="O281" s="0" t="s">
        <v>1171</v>
      </c>
      <c r="P281" s="0" t="s">
        <v>1171</v>
      </c>
      <c r="Q281" s="0" t="s">
        <v>1172</v>
      </c>
      <c r="R281" s="0" t="s">
        <v>3373</v>
      </c>
      <c r="S281" s="0" t="s">
        <v>3374</v>
      </c>
      <c r="T281" s="0" t="s">
        <v>3341</v>
      </c>
      <c r="U281" s="0" t="s">
        <v>3342</v>
      </c>
      <c r="V281" s="0" t="s">
        <v>3343</v>
      </c>
      <c r="W281" s="0" t="s">
        <v>3344</v>
      </c>
      <c r="X281" s="0" t="s">
        <v>3345</v>
      </c>
      <c r="Y281" s="0" t="s">
        <v>3342</v>
      </c>
      <c r="Z281" s="0" t="s">
        <v>3659</v>
      </c>
      <c r="AA281" s="0" t="s">
        <v>3377</v>
      </c>
      <c r="AB281" s="0" t="s">
        <v>3660</v>
      </c>
      <c r="AC281" s="0" t="s">
        <v>19</v>
      </c>
      <c r="AD281" s="0" t="s">
        <v>61</v>
      </c>
      <c r="AE281" s="0" t="s">
        <v>19</v>
      </c>
      <c r="AF281" s="0" t="s">
        <v>22</v>
      </c>
      <c r="AG281" s="0" t="s">
        <v>22</v>
      </c>
      <c r="AH281" s="0" t="s">
        <v>3379</v>
      </c>
      <c r="AI281" s="0" t="s">
        <v>3380</v>
      </c>
      <c r="AJ281" s="0" t="s">
        <v>22</v>
      </c>
      <c r="AK281" s="0" t="s">
        <v>22</v>
      </c>
    </row>
    <row customHeight="1" ht="11.25">
      <c r="A282" s="0" t="s">
        <v>22</v>
      </c>
      <c r="B282" s="0" t="s">
        <v>48</v>
      </c>
      <c r="C282" s="0" t="s">
        <v>50</v>
      </c>
      <c r="D282" s="0" t="s">
        <v>22</v>
      </c>
      <c r="E282" s="0" t="s">
        <v>3658</v>
      </c>
      <c r="F282" s="0" t="s">
        <v>1213</v>
      </c>
      <c r="G282" s="0" t="s">
        <v>153</v>
      </c>
      <c r="H282" s="0" t="s">
        <v>153</v>
      </c>
      <c r="I282" s="0" t="s">
        <v>154</v>
      </c>
      <c r="J282" s="0" t="s">
        <v>3373</v>
      </c>
      <c r="K282" s="0" t="s">
        <v>3381</v>
      </c>
      <c r="L282" s="0" t="s">
        <v>3375</v>
      </c>
      <c r="M282" s="0" t="s">
        <v>179</v>
      </c>
      <c r="N282" s="0" t="s">
        <v>98</v>
      </c>
      <c r="O282" s="0" t="s">
        <v>153</v>
      </c>
      <c r="P282" s="0" t="s">
        <v>153</v>
      </c>
      <c r="Q282" s="0" t="s">
        <v>154</v>
      </c>
      <c r="R282" s="0" t="s">
        <v>3373</v>
      </c>
      <c r="S282" s="0" t="s">
        <v>3381</v>
      </c>
      <c r="T282" s="0" t="s">
        <v>3341</v>
      </c>
      <c r="U282" s="0" t="s">
        <v>3342</v>
      </c>
      <c r="V282" s="0" t="s">
        <v>3343</v>
      </c>
      <c r="W282" s="0" t="s">
        <v>3344</v>
      </c>
      <c r="X282" s="0" t="s">
        <v>3345</v>
      </c>
      <c r="Y282" s="0" t="s">
        <v>3342</v>
      </c>
      <c r="Z282" s="0" t="s">
        <v>3659</v>
      </c>
      <c r="AA282" s="0" t="s">
        <v>3377</v>
      </c>
      <c r="AB282" s="0" t="s">
        <v>3660</v>
      </c>
      <c r="AC282" s="0" t="s">
        <v>19</v>
      </c>
      <c r="AD282" s="0" t="s">
        <v>61</v>
      </c>
      <c r="AE282" s="0" t="s">
        <v>19</v>
      </c>
      <c r="AF282" s="0" t="s">
        <v>22</v>
      </c>
      <c r="AG282" s="0" t="s">
        <v>22</v>
      </c>
      <c r="AH282" s="0" t="s">
        <v>3379</v>
      </c>
      <c r="AI282" s="0" t="s">
        <v>3380</v>
      </c>
      <c r="AJ282" s="0" t="s">
        <v>22</v>
      </c>
      <c r="AK282" s="0" t="s">
        <v>22</v>
      </c>
    </row>
    <row customHeight="1" ht="11.25">
      <c r="A283" s="0" t="s">
        <v>22</v>
      </c>
      <c r="B283" s="0" t="s">
        <v>48</v>
      </c>
      <c r="C283" s="0" t="s">
        <v>50</v>
      </c>
      <c r="D283" s="0" t="s">
        <v>22</v>
      </c>
      <c r="E283" s="0" t="s">
        <v>3661</v>
      </c>
      <c r="F283" s="0" t="s">
        <v>1213</v>
      </c>
      <c r="G283" s="0" t="s">
        <v>153</v>
      </c>
      <c r="H283" s="0" t="s">
        <v>153</v>
      </c>
      <c r="I283" s="0" t="s">
        <v>154</v>
      </c>
      <c r="J283" s="0" t="s">
        <v>1173</v>
      </c>
      <c r="K283" s="0" t="s">
        <v>1255</v>
      </c>
      <c r="L283" s="0" t="s">
        <v>1252</v>
      </c>
      <c r="M283" s="0" t="s">
        <v>1155</v>
      </c>
      <c r="N283" s="0" t="s">
        <v>128</v>
      </c>
      <c r="O283" s="0" t="s">
        <v>123</v>
      </c>
      <c r="P283" s="0" t="s">
        <v>123</v>
      </c>
      <c r="Q283" s="0" t="s">
        <v>124</v>
      </c>
      <c r="R283" s="0" t="s">
        <v>1153</v>
      </c>
      <c r="S283" s="0" t="s">
        <v>1154</v>
      </c>
      <c r="T283" s="0" t="s">
        <v>3341</v>
      </c>
      <c r="U283" s="0" t="s">
        <v>3342</v>
      </c>
      <c r="V283" s="0" t="s">
        <v>3662</v>
      </c>
      <c r="W283" s="0" t="s">
        <v>3344</v>
      </c>
      <c r="X283" s="0" t="s">
        <v>3345</v>
      </c>
      <c r="Y283" s="0" t="s">
        <v>3342</v>
      </c>
      <c r="Z283" s="0" t="s">
        <v>3663</v>
      </c>
      <c r="AA283" s="0" t="s">
        <v>3394</v>
      </c>
      <c r="AB283" s="0" t="s">
        <v>3664</v>
      </c>
      <c r="AC283" s="0" t="s">
        <v>19</v>
      </c>
      <c r="AD283" s="0" t="s">
        <v>61</v>
      </c>
      <c r="AE283" s="0" t="s">
        <v>19</v>
      </c>
      <c r="AF283" s="0" t="s">
        <v>22</v>
      </c>
      <c r="AG283" s="0" t="s">
        <v>22</v>
      </c>
      <c r="AH283" s="0" t="s">
        <v>3396</v>
      </c>
      <c r="AI283" s="0" t="s">
        <v>3397</v>
      </c>
      <c r="AJ283" s="0" t="s">
        <v>22</v>
      </c>
      <c r="AK283" s="0" t="s">
        <v>22</v>
      </c>
    </row>
    <row customHeight="1" ht="11.25">
      <c r="A284" s="0" t="s">
        <v>22</v>
      </c>
      <c r="B284" s="0" t="s">
        <v>48</v>
      </c>
      <c r="C284" s="0" t="s">
        <v>50</v>
      </c>
      <c r="D284" s="0" t="s">
        <v>22</v>
      </c>
      <c r="E284" s="0" t="s">
        <v>3661</v>
      </c>
      <c r="F284" s="0" t="s">
        <v>1213</v>
      </c>
      <c r="G284" s="0" t="s">
        <v>1171</v>
      </c>
      <c r="H284" s="0" t="s">
        <v>1171</v>
      </c>
      <c r="I284" s="0" t="s">
        <v>1172</v>
      </c>
      <c r="J284" s="0" t="s">
        <v>1173</v>
      </c>
      <c r="K284" s="0" t="s">
        <v>1174</v>
      </c>
      <c r="L284" s="0" t="s">
        <v>1252</v>
      </c>
      <c r="M284" s="0" t="s">
        <v>1155</v>
      </c>
      <c r="N284" s="0" t="s">
        <v>128</v>
      </c>
      <c r="O284" s="0" t="s">
        <v>123</v>
      </c>
      <c r="P284" s="0" t="s">
        <v>123</v>
      </c>
      <c r="Q284" s="0" t="s">
        <v>124</v>
      </c>
      <c r="R284" s="0" t="s">
        <v>1153</v>
      </c>
      <c r="S284" s="0" t="s">
        <v>1154</v>
      </c>
      <c r="T284" s="0" t="s">
        <v>3341</v>
      </c>
      <c r="U284" s="0" t="s">
        <v>3342</v>
      </c>
      <c r="V284" s="0" t="s">
        <v>3662</v>
      </c>
      <c r="W284" s="0" t="s">
        <v>3344</v>
      </c>
      <c r="X284" s="0" t="s">
        <v>3345</v>
      </c>
      <c r="Y284" s="0" t="s">
        <v>3342</v>
      </c>
      <c r="Z284" s="0" t="s">
        <v>3663</v>
      </c>
      <c r="AA284" s="0" t="s">
        <v>3394</v>
      </c>
      <c r="AB284" s="0" t="s">
        <v>3664</v>
      </c>
      <c r="AC284" s="0" t="s">
        <v>19</v>
      </c>
      <c r="AD284" s="0" t="s">
        <v>61</v>
      </c>
      <c r="AE284" s="0" t="s">
        <v>19</v>
      </c>
      <c r="AF284" s="0" t="s">
        <v>22</v>
      </c>
      <c r="AG284" s="0" t="s">
        <v>22</v>
      </c>
      <c r="AH284" s="0" t="s">
        <v>3396</v>
      </c>
      <c r="AI284" s="0" t="s">
        <v>3397</v>
      </c>
      <c r="AJ284" s="0" t="s">
        <v>22</v>
      </c>
      <c r="AK284" s="0" t="s">
        <v>22</v>
      </c>
    </row>
    <row customHeight="1" ht="11.25">
      <c r="A285" s="0" t="s">
        <v>22</v>
      </c>
      <c r="B285" s="0" t="s">
        <v>48</v>
      </c>
      <c r="C285" s="0" t="s">
        <v>50</v>
      </c>
      <c r="D285" s="0" t="s">
        <v>22</v>
      </c>
      <c r="E285" s="0" t="s">
        <v>3661</v>
      </c>
      <c r="F285" s="0" t="s">
        <v>1213</v>
      </c>
      <c r="G285" s="0" t="s">
        <v>1171</v>
      </c>
      <c r="H285" s="0" t="s">
        <v>1171</v>
      </c>
      <c r="I285" s="0" t="s">
        <v>1172</v>
      </c>
      <c r="J285" s="0" t="s">
        <v>1173</v>
      </c>
      <c r="K285" s="0" t="s">
        <v>1174</v>
      </c>
      <c r="L285" s="0" t="s">
        <v>1252</v>
      </c>
      <c r="M285" s="0" t="s">
        <v>1155</v>
      </c>
      <c r="N285" s="0" t="s">
        <v>132</v>
      </c>
      <c r="O285" s="0" t="s">
        <v>123</v>
      </c>
      <c r="P285" s="0" t="s">
        <v>123</v>
      </c>
      <c r="Q285" s="0" t="s">
        <v>124</v>
      </c>
      <c r="R285" s="0" t="s">
        <v>1201</v>
      </c>
      <c r="S285" s="0" t="s">
        <v>1202</v>
      </c>
      <c r="T285" s="0" t="s">
        <v>3341</v>
      </c>
      <c r="U285" s="0" t="s">
        <v>3342</v>
      </c>
      <c r="V285" s="0" t="s">
        <v>3662</v>
      </c>
      <c r="W285" s="0" t="s">
        <v>3344</v>
      </c>
      <c r="X285" s="0" t="s">
        <v>3345</v>
      </c>
      <c r="Y285" s="0" t="s">
        <v>3342</v>
      </c>
      <c r="Z285" s="0" t="s">
        <v>3663</v>
      </c>
      <c r="AA285" s="0" t="s">
        <v>3394</v>
      </c>
      <c r="AB285" s="0" t="s">
        <v>3664</v>
      </c>
      <c r="AC285" s="0" t="s">
        <v>19</v>
      </c>
      <c r="AD285" s="0" t="s">
        <v>61</v>
      </c>
      <c r="AE285" s="0" t="s">
        <v>19</v>
      </c>
      <c r="AF285" s="0" t="s">
        <v>22</v>
      </c>
      <c r="AG285" s="0" t="s">
        <v>22</v>
      </c>
      <c r="AH285" s="0" t="s">
        <v>3396</v>
      </c>
      <c r="AI285" s="0" t="s">
        <v>3397</v>
      </c>
      <c r="AJ285" s="0" t="s">
        <v>22</v>
      </c>
      <c r="AK285" s="0" t="s">
        <v>22</v>
      </c>
    </row>
    <row customHeight="1" ht="11.25">
      <c r="A286" s="0" t="s">
        <v>22</v>
      </c>
      <c r="B286" s="0" t="s">
        <v>48</v>
      </c>
      <c r="C286" s="0" t="s">
        <v>50</v>
      </c>
      <c r="D286" s="0" t="s">
        <v>22</v>
      </c>
      <c r="E286" s="0" t="s">
        <v>3661</v>
      </c>
      <c r="F286" s="0" t="s">
        <v>1213</v>
      </c>
      <c r="G286" s="0" t="s">
        <v>153</v>
      </c>
      <c r="H286" s="0" t="s">
        <v>153</v>
      </c>
      <c r="I286" s="0" t="s">
        <v>154</v>
      </c>
      <c r="J286" s="0" t="s">
        <v>1173</v>
      </c>
      <c r="K286" s="0" t="s">
        <v>1255</v>
      </c>
      <c r="L286" s="0" t="s">
        <v>1252</v>
      </c>
      <c r="M286" s="0" t="s">
        <v>1155</v>
      </c>
      <c r="N286" s="0" t="s">
        <v>132</v>
      </c>
      <c r="O286" s="0" t="s">
        <v>123</v>
      </c>
      <c r="P286" s="0" t="s">
        <v>123</v>
      </c>
      <c r="Q286" s="0" t="s">
        <v>124</v>
      </c>
      <c r="R286" s="0" t="s">
        <v>1201</v>
      </c>
      <c r="S286" s="0" t="s">
        <v>1202</v>
      </c>
      <c r="T286" s="0" t="s">
        <v>3341</v>
      </c>
      <c r="U286" s="0" t="s">
        <v>3342</v>
      </c>
      <c r="V286" s="0" t="s">
        <v>3662</v>
      </c>
      <c r="W286" s="0" t="s">
        <v>3344</v>
      </c>
      <c r="X286" s="0" t="s">
        <v>3345</v>
      </c>
      <c r="Y286" s="0" t="s">
        <v>3342</v>
      </c>
      <c r="Z286" s="0" t="s">
        <v>3663</v>
      </c>
      <c r="AA286" s="0" t="s">
        <v>3394</v>
      </c>
      <c r="AB286" s="0" t="s">
        <v>3664</v>
      </c>
      <c r="AC286" s="0" t="s">
        <v>19</v>
      </c>
      <c r="AD286" s="0" t="s">
        <v>61</v>
      </c>
      <c r="AE286" s="0" t="s">
        <v>19</v>
      </c>
      <c r="AF286" s="0" t="s">
        <v>22</v>
      </c>
      <c r="AG286" s="0" t="s">
        <v>22</v>
      </c>
      <c r="AH286" s="0" t="s">
        <v>3396</v>
      </c>
      <c r="AI286" s="0" t="s">
        <v>3397</v>
      </c>
      <c r="AJ286" s="0" t="s">
        <v>22</v>
      </c>
      <c r="AK286" s="0" t="s">
        <v>22</v>
      </c>
    </row>
    <row customHeight="1" ht="11.25">
      <c r="A287" s="0" t="s">
        <v>22</v>
      </c>
      <c r="B287" s="0" t="s">
        <v>48</v>
      </c>
      <c r="C287" s="0" t="s">
        <v>50</v>
      </c>
      <c r="D287" s="0" t="s">
        <v>22</v>
      </c>
      <c r="E287" s="0" t="s">
        <v>3661</v>
      </c>
      <c r="F287" s="0" t="s">
        <v>1213</v>
      </c>
      <c r="G287" s="0" t="s">
        <v>1171</v>
      </c>
      <c r="H287" s="0" t="s">
        <v>1171</v>
      </c>
      <c r="I287" s="0" t="s">
        <v>1172</v>
      </c>
      <c r="J287" s="0" t="s">
        <v>1173</v>
      </c>
      <c r="K287" s="0" t="s">
        <v>1174</v>
      </c>
      <c r="L287" s="0" t="s">
        <v>1252</v>
      </c>
      <c r="M287" s="0" t="s">
        <v>1155</v>
      </c>
      <c r="N287" s="0" t="s">
        <v>98</v>
      </c>
      <c r="O287" s="0" t="s">
        <v>1171</v>
      </c>
      <c r="P287" s="0" t="s">
        <v>1171</v>
      </c>
      <c r="Q287" s="0" t="s">
        <v>1172</v>
      </c>
      <c r="R287" s="0" t="s">
        <v>1173</v>
      </c>
      <c r="S287" s="0" t="s">
        <v>1174</v>
      </c>
      <c r="T287" s="0" t="s">
        <v>3341</v>
      </c>
      <c r="U287" s="0" t="s">
        <v>3342</v>
      </c>
      <c r="V287" s="0" t="s">
        <v>3662</v>
      </c>
      <c r="W287" s="0" t="s">
        <v>3344</v>
      </c>
      <c r="X287" s="0" t="s">
        <v>3345</v>
      </c>
      <c r="Y287" s="0" t="s">
        <v>3342</v>
      </c>
      <c r="Z287" s="0" t="s">
        <v>3663</v>
      </c>
      <c r="AA287" s="0" t="s">
        <v>3394</v>
      </c>
      <c r="AB287" s="0" t="s">
        <v>3664</v>
      </c>
      <c r="AC287" s="0" t="s">
        <v>19</v>
      </c>
      <c r="AD287" s="0" t="s">
        <v>61</v>
      </c>
      <c r="AE287" s="0" t="s">
        <v>19</v>
      </c>
      <c r="AF287" s="0" t="s">
        <v>22</v>
      </c>
      <c r="AG287" s="0" t="s">
        <v>22</v>
      </c>
      <c r="AH287" s="0" t="s">
        <v>3396</v>
      </c>
      <c r="AI287" s="0" t="s">
        <v>3397</v>
      </c>
      <c r="AJ287" s="0" t="s">
        <v>22</v>
      </c>
      <c r="AK287" s="0" t="s">
        <v>22</v>
      </c>
    </row>
    <row customHeight="1" ht="11.25">
      <c r="A288" s="0" t="s">
        <v>22</v>
      </c>
      <c r="B288" s="0" t="s">
        <v>48</v>
      </c>
      <c r="C288" s="0" t="s">
        <v>50</v>
      </c>
      <c r="D288" s="0" t="s">
        <v>22</v>
      </c>
      <c r="E288" s="0" t="s">
        <v>3661</v>
      </c>
      <c r="F288" s="0" t="s">
        <v>1213</v>
      </c>
      <c r="G288" s="0" t="s">
        <v>1171</v>
      </c>
      <c r="H288" s="0" t="s">
        <v>1171</v>
      </c>
      <c r="I288" s="0" t="s">
        <v>1172</v>
      </c>
      <c r="J288" s="0" t="s">
        <v>1173</v>
      </c>
      <c r="K288" s="0" t="s">
        <v>1174</v>
      </c>
      <c r="L288" s="0" t="s">
        <v>1252</v>
      </c>
      <c r="M288" s="0" t="s">
        <v>1155</v>
      </c>
      <c r="N288" s="0" t="s">
        <v>115</v>
      </c>
      <c r="O288" s="0" t="s">
        <v>1171</v>
      </c>
      <c r="P288" s="0" t="s">
        <v>1171</v>
      </c>
      <c r="Q288" s="0" t="s">
        <v>1172</v>
      </c>
      <c r="R288" s="0" t="s">
        <v>3398</v>
      </c>
      <c r="S288" s="0" t="s">
        <v>3399</v>
      </c>
      <c r="T288" s="0" t="s">
        <v>3341</v>
      </c>
      <c r="U288" s="0" t="s">
        <v>3342</v>
      </c>
      <c r="V288" s="0" t="s">
        <v>3662</v>
      </c>
      <c r="W288" s="0" t="s">
        <v>3344</v>
      </c>
      <c r="X288" s="0" t="s">
        <v>3345</v>
      </c>
      <c r="Y288" s="0" t="s">
        <v>3342</v>
      </c>
      <c r="Z288" s="0" t="s">
        <v>3663</v>
      </c>
      <c r="AA288" s="0" t="s">
        <v>3394</v>
      </c>
      <c r="AB288" s="0" t="s">
        <v>3664</v>
      </c>
      <c r="AC288" s="0" t="s">
        <v>19</v>
      </c>
      <c r="AD288" s="0" t="s">
        <v>61</v>
      </c>
      <c r="AE288" s="0" t="s">
        <v>19</v>
      </c>
      <c r="AF288" s="0" t="s">
        <v>22</v>
      </c>
      <c r="AG288" s="0" t="s">
        <v>22</v>
      </c>
      <c r="AH288" s="0" t="s">
        <v>3396</v>
      </c>
      <c r="AI288" s="0" t="s">
        <v>3397</v>
      </c>
      <c r="AJ288" s="0" t="s">
        <v>22</v>
      </c>
      <c r="AK288" s="0" t="s">
        <v>22</v>
      </c>
    </row>
    <row customHeight="1" ht="11.25">
      <c r="A289" s="0" t="s">
        <v>22</v>
      </c>
      <c r="B289" s="0" t="s">
        <v>48</v>
      </c>
      <c r="C289" s="0" t="s">
        <v>50</v>
      </c>
      <c r="D289" s="0" t="s">
        <v>22</v>
      </c>
      <c r="E289" s="0" t="s">
        <v>3661</v>
      </c>
      <c r="F289" s="0" t="s">
        <v>1213</v>
      </c>
      <c r="G289" s="0" t="s">
        <v>1171</v>
      </c>
      <c r="H289" s="0" t="s">
        <v>1171</v>
      </c>
      <c r="I289" s="0" t="s">
        <v>1172</v>
      </c>
      <c r="J289" s="0" t="s">
        <v>1173</v>
      </c>
      <c r="K289" s="0" t="s">
        <v>1174</v>
      </c>
      <c r="L289" s="0" t="s">
        <v>1252</v>
      </c>
      <c r="M289" s="0" t="s">
        <v>1155</v>
      </c>
      <c r="N289" s="0" t="s">
        <v>90</v>
      </c>
      <c r="O289" s="0" t="s">
        <v>1171</v>
      </c>
      <c r="P289" s="0" t="s">
        <v>1171</v>
      </c>
      <c r="Q289" s="0" t="s">
        <v>1172</v>
      </c>
      <c r="R289" s="0" t="s">
        <v>3400</v>
      </c>
      <c r="S289" s="0" t="s">
        <v>3401</v>
      </c>
      <c r="T289" s="0" t="s">
        <v>3341</v>
      </c>
      <c r="U289" s="0" t="s">
        <v>3342</v>
      </c>
      <c r="V289" s="0" t="s">
        <v>3662</v>
      </c>
      <c r="W289" s="0" t="s">
        <v>3344</v>
      </c>
      <c r="X289" s="0" t="s">
        <v>3345</v>
      </c>
      <c r="Y289" s="0" t="s">
        <v>3342</v>
      </c>
      <c r="Z289" s="0" t="s">
        <v>3663</v>
      </c>
      <c r="AA289" s="0" t="s">
        <v>3394</v>
      </c>
      <c r="AB289" s="0" t="s">
        <v>3664</v>
      </c>
      <c r="AC289" s="0" t="s">
        <v>19</v>
      </c>
      <c r="AD289" s="0" t="s">
        <v>61</v>
      </c>
      <c r="AE289" s="0" t="s">
        <v>19</v>
      </c>
      <c r="AF289" s="0" t="s">
        <v>22</v>
      </c>
      <c r="AG289" s="0" t="s">
        <v>22</v>
      </c>
      <c r="AH289" s="0" t="s">
        <v>3396</v>
      </c>
      <c r="AI289" s="0" t="s">
        <v>3397</v>
      </c>
      <c r="AJ289" s="0" t="s">
        <v>22</v>
      </c>
      <c r="AK289" s="0" t="s">
        <v>22</v>
      </c>
    </row>
    <row customHeight="1" ht="11.25">
      <c r="A290" s="0" t="s">
        <v>22</v>
      </c>
      <c r="B290" s="0" t="s">
        <v>48</v>
      </c>
      <c r="C290" s="0" t="s">
        <v>50</v>
      </c>
      <c r="D290" s="0" t="s">
        <v>22</v>
      </c>
      <c r="E290" s="0" t="s">
        <v>3661</v>
      </c>
      <c r="F290" s="0" t="s">
        <v>1213</v>
      </c>
      <c r="G290" s="0" t="s">
        <v>1171</v>
      </c>
      <c r="H290" s="0" t="s">
        <v>1171</v>
      </c>
      <c r="I290" s="0" t="s">
        <v>1172</v>
      </c>
      <c r="J290" s="0" t="s">
        <v>1173</v>
      </c>
      <c r="K290" s="0" t="s">
        <v>1174</v>
      </c>
      <c r="L290" s="0" t="s">
        <v>1252</v>
      </c>
      <c r="M290" s="0" t="s">
        <v>1155</v>
      </c>
      <c r="N290" s="0" t="s">
        <v>109</v>
      </c>
      <c r="O290" s="0" t="s">
        <v>1171</v>
      </c>
      <c r="P290" s="0" t="s">
        <v>1171</v>
      </c>
      <c r="Q290" s="0" t="s">
        <v>1172</v>
      </c>
      <c r="R290" s="0" t="s">
        <v>3402</v>
      </c>
      <c r="S290" s="0" t="s">
        <v>3403</v>
      </c>
      <c r="T290" s="0" t="s">
        <v>3341</v>
      </c>
      <c r="U290" s="0" t="s">
        <v>3342</v>
      </c>
      <c r="V290" s="0" t="s">
        <v>3662</v>
      </c>
      <c r="W290" s="0" t="s">
        <v>3344</v>
      </c>
      <c r="X290" s="0" t="s">
        <v>3345</v>
      </c>
      <c r="Y290" s="0" t="s">
        <v>3342</v>
      </c>
      <c r="Z290" s="0" t="s">
        <v>3663</v>
      </c>
      <c r="AA290" s="0" t="s">
        <v>3394</v>
      </c>
      <c r="AB290" s="0" t="s">
        <v>3664</v>
      </c>
      <c r="AC290" s="0" t="s">
        <v>19</v>
      </c>
      <c r="AD290" s="0" t="s">
        <v>61</v>
      </c>
      <c r="AE290" s="0" t="s">
        <v>19</v>
      </c>
      <c r="AF290" s="0" t="s">
        <v>22</v>
      </c>
      <c r="AG290" s="0" t="s">
        <v>22</v>
      </c>
      <c r="AH290" s="0" t="s">
        <v>3396</v>
      </c>
      <c r="AI290" s="0" t="s">
        <v>3397</v>
      </c>
      <c r="AJ290" s="0" t="s">
        <v>22</v>
      </c>
      <c r="AK290" s="0" t="s">
        <v>22</v>
      </c>
    </row>
    <row customHeight="1" ht="11.25">
      <c r="A291" s="0" t="s">
        <v>22</v>
      </c>
      <c r="B291" s="0" t="s">
        <v>48</v>
      </c>
      <c r="C291" s="0" t="s">
        <v>50</v>
      </c>
      <c r="D291" s="0" t="s">
        <v>22</v>
      </c>
      <c r="E291" s="0" t="s">
        <v>3661</v>
      </c>
      <c r="F291" s="0" t="s">
        <v>1213</v>
      </c>
      <c r="G291" s="0" t="s">
        <v>1171</v>
      </c>
      <c r="H291" s="0" t="s">
        <v>1171</v>
      </c>
      <c r="I291" s="0" t="s">
        <v>1172</v>
      </c>
      <c r="J291" s="0" t="s">
        <v>1173</v>
      </c>
      <c r="K291" s="0" t="s">
        <v>1174</v>
      </c>
      <c r="L291" s="0" t="s">
        <v>1252</v>
      </c>
      <c r="M291" s="0" t="s">
        <v>1155</v>
      </c>
      <c r="N291" s="0" t="s">
        <v>92</v>
      </c>
      <c r="O291" s="0" t="s">
        <v>1171</v>
      </c>
      <c r="P291" s="0" t="s">
        <v>1171</v>
      </c>
      <c r="Q291" s="0" t="s">
        <v>1172</v>
      </c>
      <c r="R291" s="0" t="s">
        <v>3404</v>
      </c>
      <c r="S291" s="0" t="s">
        <v>3405</v>
      </c>
      <c r="T291" s="0" t="s">
        <v>3341</v>
      </c>
      <c r="U291" s="0" t="s">
        <v>3342</v>
      </c>
      <c r="V291" s="0" t="s">
        <v>3662</v>
      </c>
      <c r="W291" s="0" t="s">
        <v>3344</v>
      </c>
      <c r="X291" s="0" t="s">
        <v>3345</v>
      </c>
      <c r="Y291" s="0" t="s">
        <v>3342</v>
      </c>
      <c r="Z291" s="0" t="s">
        <v>3663</v>
      </c>
      <c r="AA291" s="0" t="s">
        <v>3394</v>
      </c>
      <c r="AB291" s="0" t="s">
        <v>3664</v>
      </c>
      <c r="AC291" s="0" t="s">
        <v>19</v>
      </c>
      <c r="AD291" s="0" t="s">
        <v>61</v>
      </c>
      <c r="AE291" s="0" t="s">
        <v>19</v>
      </c>
      <c r="AF291" s="0" t="s">
        <v>22</v>
      </c>
      <c r="AG291" s="0" t="s">
        <v>22</v>
      </c>
      <c r="AH291" s="0" t="s">
        <v>3396</v>
      </c>
      <c r="AI291" s="0" t="s">
        <v>3397</v>
      </c>
      <c r="AJ291" s="0" t="s">
        <v>22</v>
      </c>
      <c r="AK291" s="0" t="s">
        <v>22</v>
      </c>
    </row>
    <row customHeight="1" ht="11.25">
      <c r="A292" s="0" t="s">
        <v>22</v>
      </c>
      <c r="B292" s="0" t="s">
        <v>48</v>
      </c>
      <c r="C292" s="0" t="s">
        <v>50</v>
      </c>
      <c r="D292" s="0" t="s">
        <v>22</v>
      </c>
      <c r="E292" s="0" t="s">
        <v>3661</v>
      </c>
      <c r="F292" s="0" t="s">
        <v>1213</v>
      </c>
      <c r="G292" s="0" t="s">
        <v>1171</v>
      </c>
      <c r="H292" s="0" t="s">
        <v>1171</v>
      </c>
      <c r="I292" s="0" t="s">
        <v>1172</v>
      </c>
      <c r="J292" s="0" t="s">
        <v>1173</v>
      </c>
      <c r="K292" s="0" t="s">
        <v>1174</v>
      </c>
      <c r="L292" s="0" t="s">
        <v>1252</v>
      </c>
      <c r="M292" s="0" t="s">
        <v>1155</v>
      </c>
      <c r="N292" s="0" t="s">
        <v>89</v>
      </c>
      <c r="O292" s="0" t="s">
        <v>1171</v>
      </c>
      <c r="P292" s="0" t="s">
        <v>1171</v>
      </c>
      <c r="Q292" s="0" t="s">
        <v>1172</v>
      </c>
      <c r="R292" s="0" t="s">
        <v>3406</v>
      </c>
      <c r="S292" s="0" t="s">
        <v>3407</v>
      </c>
      <c r="T292" s="0" t="s">
        <v>3341</v>
      </c>
      <c r="U292" s="0" t="s">
        <v>3342</v>
      </c>
      <c r="V292" s="0" t="s">
        <v>3662</v>
      </c>
      <c r="W292" s="0" t="s">
        <v>3344</v>
      </c>
      <c r="X292" s="0" t="s">
        <v>3345</v>
      </c>
      <c r="Y292" s="0" t="s">
        <v>3342</v>
      </c>
      <c r="Z292" s="0" t="s">
        <v>3663</v>
      </c>
      <c r="AA292" s="0" t="s">
        <v>3394</v>
      </c>
      <c r="AB292" s="0" t="s">
        <v>3664</v>
      </c>
      <c r="AC292" s="0" t="s">
        <v>19</v>
      </c>
      <c r="AD292" s="0" t="s">
        <v>61</v>
      </c>
      <c r="AE292" s="0" t="s">
        <v>19</v>
      </c>
      <c r="AF292" s="0" t="s">
        <v>22</v>
      </c>
      <c r="AG292" s="0" t="s">
        <v>22</v>
      </c>
      <c r="AH292" s="0" t="s">
        <v>3396</v>
      </c>
      <c r="AI292" s="0" t="s">
        <v>3397</v>
      </c>
      <c r="AJ292" s="0" t="s">
        <v>22</v>
      </c>
      <c r="AK292" s="0" t="s">
        <v>22</v>
      </c>
    </row>
    <row customHeight="1" ht="11.25">
      <c r="A293" s="0" t="s">
        <v>22</v>
      </c>
      <c r="B293" s="0" t="s">
        <v>48</v>
      </c>
      <c r="C293" s="0" t="s">
        <v>50</v>
      </c>
      <c r="D293" s="0" t="s">
        <v>22</v>
      </c>
      <c r="E293" s="0" t="s">
        <v>3661</v>
      </c>
      <c r="F293" s="0" t="s">
        <v>1213</v>
      </c>
      <c r="G293" s="0" t="s">
        <v>1171</v>
      </c>
      <c r="H293" s="0" t="s">
        <v>1171</v>
      </c>
      <c r="I293" s="0" t="s">
        <v>1172</v>
      </c>
      <c r="J293" s="0" t="s">
        <v>1173</v>
      </c>
      <c r="K293" s="0" t="s">
        <v>1174</v>
      </c>
      <c r="L293" s="0" t="s">
        <v>1252</v>
      </c>
      <c r="M293" s="0" t="s">
        <v>1155</v>
      </c>
      <c r="N293" s="0" t="s">
        <v>112</v>
      </c>
      <c r="O293" s="0" t="s">
        <v>1171</v>
      </c>
      <c r="P293" s="0" t="s">
        <v>1171</v>
      </c>
      <c r="Q293" s="0" t="s">
        <v>1172</v>
      </c>
      <c r="R293" s="0" t="s">
        <v>3408</v>
      </c>
      <c r="S293" s="0" t="s">
        <v>3409</v>
      </c>
      <c r="T293" s="0" t="s">
        <v>3341</v>
      </c>
      <c r="U293" s="0" t="s">
        <v>3342</v>
      </c>
      <c r="V293" s="0" t="s">
        <v>3662</v>
      </c>
      <c r="W293" s="0" t="s">
        <v>3344</v>
      </c>
      <c r="X293" s="0" t="s">
        <v>3345</v>
      </c>
      <c r="Y293" s="0" t="s">
        <v>3342</v>
      </c>
      <c r="Z293" s="0" t="s">
        <v>3663</v>
      </c>
      <c r="AA293" s="0" t="s">
        <v>3394</v>
      </c>
      <c r="AB293" s="0" t="s">
        <v>3664</v>
      </c>
      <c r="AC293" s="0" t="s">
        <v>19</v>
      </c>
      <c r="AD293" s="0" t="s">
        <v>61</v>
      </c>
      <c r="AE293" s="0" t="s">
        <v>19</v>
      </c>
      <c r="AF293" s="0" t="s">
        <v>22</v>
      </c>
      <c r="AG293" s="0" t="s">
        <v>22</v>
      </c>
      <c r="AH293" s="0" t="s">
        <v>3396</v>
      </c>
      <c r="AI293" s="0" t="s">
        <v>3397</v>
      </c>
      <c r="AJ293" s="0" t="s">
        <v>22</v>
      </c>
      <c r="AK293" s="0" t="s">
        <v>22</v>
      </c>
    </row>
    <row customHeight="1" ht="11.25">
      <c r="A294" s="0" t="s">
        <v>22</v>
      </c>
      <c r="B294" s="0" t="s">
        <v>48</v>
      </c>
      <c r="C294" s="0" t="s">
        <v>50</v>
      </c>
      <c r="D294" s="0" t="s">
        <v>22</v>
      </c>
      <c r="E294" s="0" t="s">
        <v>3661</v>
      </c>
      <c r="F294" s="0" t="s">
        <v>1213</v>
      </c>
      <c r="G294" s="0" t="s">
        <v>1171</v>
      </c>
      <c r="H294" s="0" t="s">
        <v>1171</v>
      </c>
      <c r="I294" s="0" t="s">
        <v>1172</v>
      </c>
      <c r="J294" s="0" t="s">
        <v>1173</v>
      </c>
      <c r="K294" s="0" t="s">
        <v>1174</v>
      </c>
      <c r="L294" s="0" t="s">
        <v>1252</v>
      </c>
      <c r="M294" s="0" t="s">
        <v>1155</v>
      </c>
      <c r="N294" s="0" t="s">
        <v>118</v>
      </c>
      <c r="O294" s="0" t="s">
        <v>1171</v>
      </c>
      <c r="P294" s="0" t="s">
        <v>1171</v>
      </c>
      <c r="Q294" s="0" t="s">
        <v>1172</v>
      </c>
      <c r="R294" s="0" t="s">
        <v>3410</v>
      </c>
      <c r="S294" s="0" t="s">
        <v>3411</v>
      </c>
      <c r="T294" s="0" t="s">
        <v>3341</v>
      </c>
      <c r="U294" s="0" t="s">
        <v>3342</v>
      </c>
      <c r="V294" s="0" t="s">
        <v>3662</v>
      </c>
      <c r="W294" s="0" t="s">
        <v>3344</v>
      </c>
      <c r="X294" s="0" t="s">
        <v>3345</v>
      </c>
      <c r="Y294" s="0" t="s">
        <v>3342</v>
      </c>
      <c r="Z294" s="0" t="s">
        <v>3663</v>
      </c>
      <c r="AA294" s="0" t="s">
        <v>3394</v>
      </c>
      <c r="AB294" s="0" t="s">
        <v>3664</v>
      </c>
      <c r="AC294" s="0" t="s">
        <v>19</v>
      </c>
      <c r="AD294" s="0" t="s">
        <v>61</v>
      </c>
      <c r="AE294" s="0" t="s">
        <v>19</v>
      </c>
      <c r="AF294" s="0" t="s">
        <v>22</v>
      </c>
      <c r="AG294" s="0" t="s">
        <v>22</v>
      </c>
      <c r="AH294" s="0" t="s">
        <v>3396</v>
      </c>
      <c r="AI294" s="0" t="s">
        <v>3397</v>
      </c>
      <c r="AJ294" s="0" t="s">
        <v>22</v>
      </c>
      <c r="AK294" s="0" t="s">
        <v>22</v>
      </c>
    </row>
    <row customHeight="1" ht="11.25">
      <c r="A295" s="0" t="s">
        <v>22</v>
      </c>
      <c r="B295" s="0" t="s">
        <v>48</v>
      </c>
      <c r="C295" s="0" t="s">
        <v>50</v>
      </c>
      <c r="D295" s="0" t="s">
        <v>22</v>
      </c>
      <c r="E295" s="0" t="s">
        <v>3661</v>
      </c>
      <c r="F295" s="0" t="s">
        <v>1213</v>
      </c>
      <c r="G295" s="0" t="s">
        <v>1171</v>
      </c>
      <c r="H295" s="0" t="s">
        <v>1171</v>
      </c>
      <c r="I295" s="0" t="s">
        <v>1172</v>
      </c>
      <c r="J295" s="0" t="s">
        <v>1173</v>
      </c>
      <c r="K295" s="0" t="s">
        <v>1174</v>
      </c>
      <c r="L295" s="0" t="s">
        <v>1252</v>
      </c>
      <c r="M295" s="0" t="s">
        <v>1155</v>
      </c>
      <c r="N295" s="0" t="s">
        <v>101</v>
      </c>
      <c r="O295" s="0" t="s">
        <v>1171</v>
      </c>
      <c r="P295" s="0" t="s">
        <v>1171</v>
      </c>
      <c r="Q295" s="0" t="s">
        <v>1172</v>
      </c>
      <c r="R295" s="0" t="s">
        <v>3412</v>
      </c>
      <c r="S295" s="0" t="s">
        <v>3413</v>
      </c>
      <c r="T295" s="0" t="s">
        <v>3341</v>
      </c>
      <c r="U295" s="0" t="s">
        <v>3342</v>
      </c>
      <c r="V295" s="0" t="s">
        <v>3662</v>
      </c>
      <c r="W295" s="0" t="s">
        <v>3344</v>
      </c>
      <c r="X295" s="0" t="s">
        <v>3345</v>
      </c>
      <c r="Y295" s="0" t="s">
        <v>3342</v>
      </c>
      <c r="Z295" s="0" t="s">
        <v>3663</v>
      </c>
      <c r="AA295" s="0" t="s">
        <v>3394</v>
      </c>
      <c r="AB295" s="0" t="s">
        <v>3664</v>
      </c>
      <c r="AC295" s="0" t="s">
        <v>19</v>
      </c>
      <c r="AD295" s="0" t="s">
        <v>61</v>
      </c>
      <c r="AE295" s="0" t="s">
        <v>19</v>
      </c>
      <c r="AF295" s="0" t="s">
        <v>22</v>
      </c>
      <c r="AG295" s="0" t="s">
        <v>22</v>
      </c>
      <c r="AH295" s="0" t="s">
        <v>3396</v>
      </c>
      <c r="AI295" s="0" t="s">
        <v>3397</v>
      </c>
      <c r="AJ295" s="0" t="s">
        <v>22</v>
      </c>
      <c r="AK295" s="0" t="s">
        <v>22</v>
      </c>
    </row>
    <row customHeight="1" ht="11.25">
      <c r="A296" s="0" t="s">
        <v>22</v>
      </c>
      <c r="B296" s="0" t="s">
        <v>48</v>
      </c>
      <c r="C296" s="0" t="s">
        <v>50</v>
      </c>
      <c r="D296" s="0" t="s">
        <v>22</v>
      </c>
      <c r="E296" s="0" t="s">
        <v>3661</v>
      </c>
      <c r="F296" s="0" t="s">
        <v>1213</v>
      </c>
      <c r="G296" s="0" t="s">
        <v>1171</v>
      </c>
      <c r="H296" s="0" t="s">
        <v>1171</v>
      </c>
      <c r="I296" s="0" t="s">
        <v>1172</v>
      </c>
      <c r="J296" s="0" t="s">
        <v>1173</v>
      </c>
      <c r="K296" s="0" t="s">
        <v>1174</v>
      </c>
      <c r="L296" s="0" t="s">
        <v>1252</v>
      </c>
      <c r="M296" s="0" t="s">
        <v>1155</v>
      </c>
      <c r="N296" s="0" t="s">
        <v>91</v>
      </c>
      <c r="O296" s="0" t="s">
        <v>1171</v>
      </c>
      <c r="P296" s="0" t="s">
        <v>1171</v>
      </c>
      <c r="Q296" s="0" t="s">
        <v>1172</v>
      </c>
      <c r="R296" s="0" t="s">
        <v>3414</v>
      </c>
      <c r="S296" s="0" t="s">
        <v>3415</v>
      </c>
      <c r="T296" s="0" t="s">
        <v>3341</v>
      </c>
      <c r="U296" s="0" t="s">
        <v>3342</v>
      </c>
      <c r="V296" s="0" t="s">
        <v>3662</v>
      </c>
      <c r="W296" s="0" t="s">
        <v>3344</v>
      </c>
      <c r="X296" s="0" t="s">
        <v>3345</v>
      </c>
      <c r="Y296" s="0" t="s">
        <v>3342</v>
      </c>
      <c r="Z296" s="0" t="s">
        <v>3663</v>
      </c>
      <c r="AA296" s="0" t="s">
        <v>3394</v>
      </c>
      <c r="AB296" s="0" t="s">
        <v>3664</v>
      </c>
      <c r="AC296" s="0" t="s">
        <v>19</v>
      </c>
      <c r="AD296" s="0" t="s">
        <v>61</v>
      </c>
      <c r="AE296" s="0" t="s">
        <v>19</v>
      </c>
      <c r="AF296" s="0" t="s">
        <v>22</v>
      </c>
      <c r="AG296" s="0" t="s">
        <v>22</v>
      </c>
      <c r="AH296" s="0" t="s">
        <v>3396</v>
      </c>
      <c r="AI296" s="0" t="s">
        <v>3397</v>
      </c>
      <c r="AJ296" s="0" t="s">
        <v>22</v>
      </c>
      <c r="AK296" s="0" t="s">
        <v>22</v>
      </c>
    </row>
    <row customHeight="1" ht="11.25">
      <c r="A297" s="0" t="s">
        <v>22</v>
      </c>
      <c r="B297" s="0" t="s">
        <v>48</v>
      </c>
      <c r="C297" s="0" t="s">
        <v>50</v>
      </c>
      <c r="D297" s="0" t="s">
        <v>22</v>
      </c>
      <c r="E297" s="0" t="s">
        <v>3661</v>
      </c>
      <c r="F297" s="0" t="s">
        <v>1213</v>
      </c>
      <c r="G297" s="0" t="s">
        <v>153</v>
      </c>
      <c r="H297" s="0" t="s">
        <v>153</v>
      </c>
      <c r="I297" s="0" t="s">
        <v>154</v>
      </c>
      <c r="J297" s="0" t="s">
        <v>1173</v>
      </c>
      <c r="K297" s="0" t="s">
        <v>1255</v>
      </c>
      <c r="L297" s="0" t="s">
        <v>1252</v>
      </c>
      <c r="M297" s="0" t="s">
        <v>1155</v>
      </c>
      <c r="N297" s="0" t="s">
        <v>98</v>
      </c>
      <c r="O297" s="0" t="s">
        <v>153</v>
      </c>
      <c r="P297" s="0" t="s">
        <v>153</v>
      </c>
      <c r="Q297" s="0" t="s">
        <v>154</v>
      </c>
      <c r="R297" s="0" t="s">
        <v>1173</v>
      </c>
      <c r="S297" s="0" t="s">
        <v>1255</v>
      </c>
      <c r="T297" s="0" t="s">
        <v>3341</v>
      </c>
      <c r="U297" s="0" t="s">
        <v>3342</v>
      </c>
      <c r="V297" s="0" t="s">
        <v>3662</v>
      </c>
      <c r="W297" s="0" t="s">
        <v>3344</v>
      </c>
      <c r="X297" s="0" t="s">
        <v>3345</v>
      </c>
      <c r="Y297" s="0" t="s">
        <v>3342</v>
      </c>
      <c r="Z297" s="0" t="s">
        <v>3663</v>
      </c>
      <c r="AA297" s="0" t="s">
        <v>3394</v>
      </c>
      <c r="AB297" s="0" t="s">
        <v>3664</v>
      </c>
      <c r="AC297" s="0" t="s">
        <v>19</v>
      </c>
      <c r="AD297" s="0" t="s">
        <v>61</v>
      </c>
      <c r="AE297" s="0" t="s">
        <v>19</v>
      </c>
      <c r="AF297" s="0" t="s">
        <v>22</v>
      </c>
      <c r="AG297" s="0" t="s">
        <v>22</v>
      </c>
      <c r="AH297" s="0" t="s">
        <v>3396</v>
      </c>
      <c r="AI297" s="0" t="s">
        <v>3397</v>
      </c>
      <c r="AJ297" s="0" t="s">
        <v>22</v>
      </c>
      <c r="AK297" s="0" t="s">
        <v>22</v>
      </c>
    </row>
    <row customHeight="1" ht="11.25">
      <c r="A298" s="0" t="s">
        <v>22</v>
      </c>
      <c r="B298" s="0" t="s">
        <v>48</v>
      </c>
      <c r="C298" s="0" t="s">
        <v>50</v>
      </c>
      <c r="D298" s="0" t="s">
        <v>22</v>
      </c>
      <c r="E298" s="0" t="s">
        <v>3661</v>
      </c>
      <c r="F298" s="0" t="s">
        <v>1213</v>
      </c>
      <c r="G298" s="0" t="s">
        <v>153</v>
      </c>
      <c r="H298" s="0" t="s">
        <v>153</v>
      </c>
      <c r="I298" s="0" t="s">
        <v>154</v>
      </c>
      <c r="J298" s="0" t="s">
        <v>1173</v>
      </c>
      <c r="K298" s="0" t="s">
        <v>1255</v>
      </c>
      <c r="L298" s="0" t="s">
        <v>1252</v>
      </c>
      <c r="M298" s="0" t="s">
        <v>1155</v>
      </c>
      <c r="N298" s="0" t="s">
        <v>115</v>
      </c>
      <c r="O298" s="0" t="s">
        <v>153</v>
      </c>
      <c r="P298" s="0" t="s">
        <v>153</v>
      </c>
      <c r="Q298" s="0" t="s">
        <v>154</v>
      </c>
      <c r="R298" s="0" t="s">
        <v>3398</v>
      </c>
      <c r="S298" s="0" t="s">
        <v>3416</v>
      </c>
      <c r="T298" s="0" t="s">
        <v>3341</v>
      </c>
      <c r="U298" s="0" t="s">
        <v>3342</v>
      </c>
      <c r="V298" s="0" t="s">
        <v>3662</v>
      </c>
      <c r="W298" s="0" t="s">
        <v>3344</v>
      </c>
      <c r="X298" s="0" t="s">
        <v>3345</v>
      </c>
      <c r="Y298" s="0" t="s">
        <v>3342</v>
      </c>
      <c r="Z298" s="0" t="s">
        <v>3663</v>
      </c>
      <c r="AA298" s="0" t="s">
        <v>3394</v>
      </c>
      <c r="AB298" s="0" t="s">
        <v>3664</v>
      </c>
      <c r="AC298" s="0" t="s">
        <v>19</v>
      </c>
      <c r="AD298" s="0" t="s">
        <v>61</v>
      </c>
      <c r="AE298" s="0" t="s">
        <v>19</v>
      </c>
      <c r="AF298" s="0" t="s">
        <v>22</v>
      </c>
      <c r="AG298" s="0" t="s">
        <v>22</v>
      </c>
      <c r="AH298" s="0" t="s">
        <v>3396</v>
      </c>
      <c r="AI298" s="0" t="s">
        <v>3397</v>
      </c>
      <c r="AJ298" s="0" t="s">
        <v>22</v>
      </c>
      <c r="AK298" s="0" t="s">
        <v>22</v>
      </c>
    </row>
    <row customHeight="1" ht="11.25">
      <c r="A299" s="0" t="s">
        <v>22</v>
      </c>
      <c r="B299" s="0" t="s">
        <v>48</v>
      </c>
      <c r="C299" s="0" t="s">
        <v>50</v>
      </c>
      <c r="D299" s="0" t="s">
        <v>22</v>
      </c>
      <c r="E299" s="0" t="s">
        <v>3661</v>
      </c>
      <c r="F299" s="0" t="s">
        <v>1213</v>
      </c>
      <c r="G299" s="0" t="s">
        <v>153</v>
      </c>
      <c r="H299" s="0" t="s">
        <v>153</v>
      </c>
      <c r="I299" s="0" t="s">
        <v>154</v>
      </c>
      <c r="J299" s="0" t="s">
        <v>1173</v>
      </c>
      <c r="K299" s="0" t="s">
        <v>1255</v>
      </c>
      <c r="L299" s="0" t="s">
        <v>1252</v>
      </c>
      <c r="M299" s="0" t="s">
        <v>1155</v>
      </c>
      <c r="N299" s="0" t="s">
        <v>90</v>
      </c>
      <c r="O299" s="0" t="s">
        <v>153</v>
      </c>
      <c r="P299" s="0" t="s">
        <v>153</v>
      </c>
      <c r="Q299" s="0" t="s">
        <v>154</v>
      </c>
      <c r="R299" s="0" t="s">
        <v>3400</v>
      </c>
      <c r="S299" s="0" t="s">
        <v>3417</v>
      </c>
      <c r="T299" s="0" t="s">
        <v>3341</v>
      </c>
      <c r="U299" s="0" t="s">
        <v>3342</v>
      </c>
      <c r="V299" s="0" t="s">
        <v>3662</v>
      </c>
      <c r="W299" s="0" t="s">
        <v>3344</v>
      </c>
      <c r="X299" s="0" t="s">
        <v>3345</v>
      </c>
      <c r="Y299" s="0" t="s">
        <v>3342</v>
      </c>
      <c r="Z299" s="0" t="s">
        <v>3663</v>
      </c>
      <c r="AA299" s="0" t="s">
        <v>3394</v>
      </c>
      <c r="AB299" s="0" t="s">
        <v>3664</v>
      </c>
      <c r="AC299" s="0" t="s">
        <v>19</v>
      </c>
      <c r="AD299" s="0" t="s">
        <v>61</v>
      </c>
      <c r="AE299" s="0" t="s">
        <v>19</v>
      </c>
      <c r="AF299" s="0" t="s">
        <v>22</v>
      </c>
      <c r="AG299" s="0" t="s">
        <v>22</v>
      </c>
      <c r="AH299" s="0" t="s">
        <v>3396</v>
      </c>
      <c r="AI299" s="0" t="s">
        <v>3397</v>
      </c>
      <c r="AJ299" s="0" t="s">
        <v>22</v>
      </c>
      <c r="AK299" s="0" t="s">
        <v>22</v>
      </c>
    </row>
    <row customHeight="1" ht="11.25">
      <c r="A300" s="0" t="s">
        <v>22</v>
      </c>
      <c r="B300" s="0" t="s">
        <v>48</v>
      </c>
      <c r="C300" s="0" t="s">
        <v>50</v>
      </c>
      <c r="D300" s="0" t="s">
        <v>22</v>
      </c>
      <c r="E300" s="0" t="s">
        <v>3661</v>
      </c>
      <c r="F300" s="0" t="s">
        <v>1213</v>
      </c>
      <c r="G300" s="0" t="s">
        <v>153</v>
      </c>
      <c r="H300" s="0" t="s">
        <v>153</v>
      </c>
      <c r="I300" s="0" t="s">
        <v>154</v>
      </c>
      <c r="J300" s="0" t="s">
        <v>1173</v>
      </c>
      <c r="K300" s="0" t="s">
        <v>1255</v>
      </c>
      <c r="L300" s="0" t="s">
        <v>1252</v>
      </c>
      <c r="M300" s="0" t="s">
        <v>1155</v>
      </c>
      <c r="N300" s="0" t="s">
        <v>109</v>
      </c>
      <c r="O300" s="0" t="s">
        <v>153</v>
      </c>
      <c r="P300" s="0" t="s">
        <v>153</v>
      </c>
      <c r="Q300" s="0" t="s">
        <v>154</v>
      </c>
      <c r="R300" s="0" t="s">
        <v>3402</v>
      </c>
      <c r="S300" s="0" t="s">
        <v>3418</v>
      </c>
      <c r="T300" s="0" t="s">
        <v>3341</v>
      </c>
      <c r="U300" s="0" t="s">
        <v>3342</v>
      </c>
      <c r="V300" s="0" t="s">
        <v>3662</v>
      </c>
      <c r="W300" s="0" t="s">
        <v>3344</v>
      </c>
      <c r="X300" s="0" t="s">
        <v>3345</v>
      </c>
      <c r="Y300" s="0" t="s">
        <v>3342</v>
      </c>
      <c r="Z300" s="0" t="s">
        <v>3663</v>
      </c>
      <c r="AA300" s="0" t="s">
        <v>3394</v>
      </c>
      <c r="AB300" s="0" t="s">
        <v>3664</v>
      </c>
      <c r="AC300" s="0" t="s">
        <v>19</v>
      </c>
      <c r="AD300" s="0" t="s">
        <v>61</v>
      </c>
      <c r="AE300" s="0" t="s">
        <v>19</v>
      </c>
      <c r="AF300" s="0" t="s">
        <v>22</v>
      </c>
      <c r="AG300" s="0" t="s">
        <v>22</v>
      </c>
      <c r="AH300" s="0" t="s">
        <v>3396</v>
      </c>
      <c r="AI300" s="0" t="s">
        <v>3397</v>
      </c>
      <c r="AJ300" s="0" t="s">
        <v>22</v>
      </c>
      <c r="AK300" s="0" t="s">
        <v>22</v>
      </c>
    </row>
    <row customHeight="1" ht="11.25">
      <c r="A301" s="0" t="s">
        <v>22</v>
      </c>
      <c r="B301" s="0" t="s">
        <v>48</v>
      </c>
      <c r="C301" s="0" t="s">
        <v>50</v>
      </c>
      <c r="D301" s="0" t="s">
        <v>22</v>
      </c>
      <c r="E301" s="0" t="s">
        <v>3661</v>
      </c>
      <c r="F301" s="0" t="s">
        <v>1213</v>
      </c>
      <c r="G301" s="0" t="s">
        <v>153</v>
      </c>
      <c r="H301" s="0" t="s">
        <v>153</v>
      </c>
      <c r="I301" s="0" t="s">
        <v>154</v>
      </c>
      <c r="J301" s="0" t="s">
        <v>1173</v>
      </c>
      <c r="K301" s="0" t="s">
        <v>1255</v>
      </c>
      <c r="L301" s="0" t="s">
        <v>1252</v>
      </c>
      <c r="M301" s="0" t="s">
        <v>1155</v>
      </c>
      <c r="N301" s="0" t="s">
        <v>92</v>
      </c>
      <c r="O301" s="0" t="s">
        <v>153</v>
      </c>
      <c r="P301" s="0" t="s">
        <v>153</v>
      </c>
      <c r="Q301" s="0" t="s">
        <v>154</v>
      </c>
      <c r="R301" s="0" t="s">
        <v>3404</v>
      </c>
      <c r="S301" s="0" t="s">
        <v>3419</v>
      </c>
      <c r="T301" s="0" t="s">
        <v>3341</v>
      </c>
      <c r="U301" s="0" t="s">
        <v>3342</v>
      </c>
      <c r="V301" s="0" t="s">
        <v>3662</v>
      </c>
      <c r="W301" s="0" t="s">
        <v>3344</v>
      </c>
      <c r="X301" s="0" t="s">
        <v>3345</v>
      </c>
      <c r="Y301" s="0" t="s">
        <v>3342</v>
      </c>
      <c r="Z301" s="0" t="s">
        <v>3663</v>
      </c>
      <c r="AA301" s="0" t="s">
        <v>3394</v>
      </c>
      <c r="AB301" s="0" t="s">
        <v>3664</v>
      </c>
      <c r="AC301" s="0" t="s">
        <v>19</v>
      </c>
      <c r="AD301" s="0" t="s">
        <v>61</v>
      </c>
      <c r="AE301" s="0" t="s">
        <v>19</v>
      </c>
      <c r="AF301" s="0" t="s">
        <v>22</v>
      </c>
      <c r="AG301" s="0" t="s">
        <v>22</v>
      </c>
      <c r="AH301" s="0" t="s">
        <v>3396</v>
      </c>
      <c r="AI301" s="0" t="s">
        <v>3397</v>
      </c>
      <c r="AJ301" s="0" t="s">
        <v>22</v>
      </c>
      <c r="AK301" s="0" t="s">
        <v>22</v>
      </c>
    </row>
    <row customHeight="1" ht="11.25">
      <c r="A302" s="0" t="s">
        <v>22</v>
      </c>
      <c r="B302" s="0" t="s">
        <v>48</v>
      </c>
      <c r="C302" s="0" t="s">
        <v>50</v>
      </c>
      <c r="D302" s="0" t="s">
        <v>22</v>
      </c>
      <c r="E302" s="0" t="s">
        <v>3661</v>
      </c>
      <c r="F302" s="0" t="s">
        <v>1213</v>
      </c>
      <c r="G302" s="0" t="s">
        <v>153</v>
      </c>
      <c r="H302" s="0" t="s">
        <v>153</v>
      </c>
      <c r="I302" s="0" t="s">
        <v>154</v>
      </c>
      <c r="J302" s="0" t="s">
        <v>1173</v>
      </c>
      <c r="K302" s="0" t="s">
        <v>1255</v>
      </c>
      <c r="L302" s="0" t="s">
        <v>1252</v>
      </c>
      <c r="M302" s="0" t="s">
        <v>1155</v>
      </c>
      <c r="N302" s="0" t="s">
        <v>89</v>
      </c>
      <c r="O302" s="0" t="s">
        <v>153</v>
      </c>
      <c r="P302" s="0" t="s">
        <v>153</v>
      </c>
      <c r="Q302" s="0" t="s">
        <v>154</v>
      </c>
      <c r="R302" s="0" t="s">
        <v>3406</v>
      </c>
      <c r="S302" s="0" t="s">
        <v>3420</v>
      </c>
      <c r="T302" s="0" t="s">
        <v>3341</v>
      </c>
      <c r="U302" s="0" t="s">
        <v>3342</v>
      </c>
      <c r="V302" s="0" t="s">
        <v>3662</v>
      </c>
      <c r="W302" s="0" t="s">
        <v>3344</v>
      </c>
      <c r="X302" s="0" t="s">
        <v>3345</v>
      </c>
      <c r="Y302" s="0" t="s">
        <v>3342</v>
      </c>
      <c r="Z302" s="0" t="s">
        <v>3663</v>
      </c>
      <c r="AA302" s="0" t="s">
        <v>3394</v>
      </c>
      <c r="AB302" s="0" t="s">
        <v>3664</v>
      </c>
      <c r="AC302" s="0" t="s">
        <v>19</v>
      </c>
      <c r="AD302" s="0" t="s">
        <v>61</v>
      </c>
      <c r="AE302" s="0" t="s">
        <v>19</v>
      </c>
      <c r="AF302" s="0" t="s">
        <v>22</v>
      </c>
      <c r="AG302" s="0" t="s">
        <v>22</v>
      </c>
      <c r="AH302" s="0" t="s">
        <v>3396</v>
      </c>
      <c r="AI302" s="0" t="s">
        <v>3397</v>
      </c>
      <c r="AJ302" s="0" t="s">
        <v>22</v>
      </c>
      <c r="AK302" s="0" t="s">
        <v>22</v>
      </c>
    </row>
    <row customHeight="1" ht="11.25">
      <c r="A303" s="0" t="s">
        <v>22</v>
      </c>
      <c r="B303" s="0" t="s">
        <v>48</v>
      </c>
      <c r="C303" s="0" t="s">
        <v>50</v>
      </c>
      <c r="D303" s="0" t="s">
        <v>22</v>
      </c>
      <c r="E303" s="0" t="s">
        <v>3661</v>
      </c>
      <c r="F303" s="0" t="s">
        <v>1213</v>
      </c>
      <c r="G303" s="0" t="s">
        <v>153</v>
      </c>
      <c r="H303" s="0" t="s">
        <v>153</v>
      </c>
      <c r="I303" s="0" t="s">
        <v>154</v>
      </c>
      <c r="J303" s="0" t="s">
        <v>1173</v>
      </c>
      <c r="K303" s="0" t="s">
        <v>1255</v>
      </c>
      <c r="L303" s="0" t="s">
        <v>1252</v>
      </c>
      <c r="M303" s="0" t="s">
        <v>1155</v>
      </c>
      <c r="N303" s="0" t="s">
        <v>112</v>
      </c>
      <c r="O303" s="0" t="s">
        <v>153</v>
      </c>
      <c r="P303" s="0" t="s">
        <v>153</v>
      </c>
      <c r="Q303" s="0" t="s">
        <v>154</v>
      </c>
      <c r="R303" s="0" t="s">
        <v>3408</v>
      </c>
      <c r="S303" s="0" t="s">
        <v>3421</v>
      </c>
      <c r="T303" s="0" t="s">
        <v>3341</v>
      </c>
      <c r="U303" s="0" t="s">
        <v>3342</v>
      </c>
      <c r="V303" s="0" t="s">
        <v>3662</v>
      </c>
      <c r="W303" s="0" t="s">
        <v>3344</v>
      </c>
      <c r="X303" s="0" t="s">
        <v>3345</v>
      </c>
      <c r="Y303" s="0" t="s">
        <v>3342</v>
      </c>
      <c r="Z303" s="0" t="s">
        <v>3663</v>
      </c>
      <c r="AA303" s="0" t="s">
        <v>3394</v>
      </c>
      <c r="AB303" s="0" t="s">
        <v>3664</v>
      </c>
      <c r="AC303" s="0" t="s">
        <v>19</v>
      </c>
      <c r="AD303" s="0" t="s">
        <v>61</v>
      </c>
      <c r="AE303" s="0" t="s">
        <v>19</v>
      </c>
      <c r="AF303" s="0" t="s">
        <v>22</v>
      </c>
      <c r="AG303" s="0" t="s">
        <v>22</v>
      </c>
      <c r="AH303" s="0" t="s">
        <v>3396</v>
      </c>
      <c r="AI303" s="0" t="s">
        <v>3397</v>
      </c>
      <c r="AJ303" s="0" t="s">
        <v>22</v>
      </c>
      <c r="AK303" s="0" t="s">
        <v>22</v>
      </c>
    </row>
    <row customHeight="1" ht="11.25">
      <c r="A304" s="0" t="s">
        <v>22</v>
      </c>
      <c r="B304" s="0" t="s">
        <v>48</v>
      </c>
      <c r="C304" s="0" t="s">
        <v>50</v>
      </c>
      <c r="D304" s="0" t="s">
        <v>22</v>
      </c>
      <c r="E304" s="0" t="s">
        <v>3661</v>
      </c>
      <c r="F304" s="0" t="s">
        <v>1213</v>
      </c>
      <c r="G304" s="0" t="s">
        <v>153</v>
      </c>
      <c r="H304" s="0" t="s">
        <v>153</v>
      </c>
      <c r="I304" s="0" t="s">
        <v>154</v>
      </c>
      <c r="J304" s="0" t="s">
        <v>1173</v>
      </c>
      <c r="K304" s="0" t="s">
        <v>1255</v>
      </c>
      <c r="L304" s="0" t="s">
        <v>1252</v>
      </c>
      <c r="M304" s="0" t="s">
        <v>1155</v>
      </c>
      <c r="N304" s="0" t="s">
        <v>118</v>
      </c>
      <c r="O304" s="0" t="s">
        <v>153</v>
      </c>
      <c r="P304" s="0" t="s">
        <v>153</v>
      </c>
      <c r="Q304" s="0" t="s">
        <v>154</v>
      </c>
      <c r="R304" s="0" t="s">
        <v>3410</v>
      </c>
      <c r="S304" s="0" t="s">
        <v>3422</v>
      </c>
      <c r="T304" s="0" t="s">
        <v>3341</v>
      </c>
      <c r="U304" s="0" t="s">
        <v>3342</v>
      </c>
      <c r="V304" s="0" t="s">
        <v>3662</v>
      </c>
      <c r="W304" s="0" t="s">
        <v>3344</v>
      </c>
      <c r="X304" s="0" t="s">
        <v>3345</v>
      </c>
      <c r="Y304" s="0" t="s">
        <v>3342</v>
      </c>
      <c r="Z304" s="0" t="s">
        <v>3663</v>
      </c>
      <c r="AA304" s="0" t="s">
        <v>3394</v>
      </c>
      <c r="AB304" s="0" t="s">
        <v>3664</v>
      </c>
      <c r="AC304" s="0" t="s">
        <v>19</v>
      </c>
      <c r="AD304" s="0" t="s">
        <v>61</v>
      </c>
      <c r="AE304" s="0" t="s">
        <v>19</v>
      </c>
      <c r="AF304" s="0" t="s">
        <v>22</v>
      </c>
      <c r="AG304" s="0" t="s">
        <v>22</v>
      </c>
      <c r="AH304" s="0" t="s">
        <v>3396</v>
      </c>
      <c r="AI304" s="0" t="s">
        <v>3397</v>
      </c>
      <c r="AJ304" s="0" t="s">
        <v>22</v>
      </c>
      <c r="AK304" s="0" t="s">
        <v>22</v>
      </c>
    </row>
    <row customHeight="1" ht="11.25">
      <c r="A305" s="0" t="s">
        <v>22</v>
      </c>
      <c r="B305" s="0" t="s">
        <v>48</v>
      </c>
      <c r="C305" s="0" t="s">
        <v>50</v>
      </c>
      <c r="D305" s="0" t="s">
        <v>22</v>
      </c>
      <c r="E305" s="0" t="s">
        <v>3661</v>
      </c>
      <c r="F305" s="0" t="s">
        <v>1213</v>
      </c>
      <c r="G305" s="0" t="s">
        <v>153</v>
      </c>
      <c r="H305" s="0" t="s">
        <v>153</v>
      </c>
      <c r="I305" s="0" t="s">
        <v>154</v>
      </c>
      <c r="J305" s="0" t="s">
        <v>1173</v>
      </c>
      <c r="K305" s="0" t="s">
        <v>1255</v>
      </c>
      <c r="L305" s="0" t="s">
        <v>1252</v>
      </c>
      <c r="M305" s="0" t="s">
        <v>1155</v>
      </c>
      <c r="N305" s="0" t="s">
        <v>101</v>
      </c>
      <c r="O305" s="0" t="s">
        <v>153</v>
      </c>
      <c r="P305" s="0" t="s">
        <v>153</v>
      </c>
      <c r="Q305" s="0" t="s">
        <v>154</v>
      </c>
      <c r="R305" s="0" t="s">
        <v>3412</v>
      </c>
      <c r="S305" s="0" t="s">
        <v>3423</v>
      </c>
      <c r="T305" s="0" t="s">
        <v>3341</v>
      </c>
      <c r="U305" s="0" t="s">
        <v>3342</v>
      </c>
      <c r="V305" s="0" t="s">
        <v>3662</v>
      </c>
      <c r="W305" s="0" t="s">
        <v>3344</v>
      </c>
      <c r="X305" s="0" t="s">
        <v>3345</v>
      </c>
      <c r="Y305" s="0" t="s">
        <v>3342</v>
      </c>
      <c r="Z305" s="0" t="s">
        <v>3663</v>
      </c>
      <c r="AA305" s="0" t="s">
        <v>3394</v>
      </c>
      <c r="AB305" s="0" t="s">
        <v>3664</v>
      </c>
      <c r="AC305" s="0" t="s">
        <v>19</v>
      </c>
      <c r="AD305" s="0" t="s">
        <v>61</v>
      </c>
      <c r="AE305" s="0" t="s">
        <v>19</v>
      </c>
      <c r="AF305" s="0" t="s">
        <v>22</v>
      </c>
      <c r="AG305" s="0" t="s">
        <v>22</v>
      </c>
      <c r="AH305" s="0" t="s">
        <v>3396</v>
      </c>
      <c r="AI305" s="0" t="s">
        <v>3397</v>
      </c>
      <c r="AJ305" s="0" t="s">
        <v>22</v>
      </c>
      <c r="AK305" s="0" t="s">
        <v>22</v>
      </c>
    </row>
    <row customHeight="1" ht="11.25">
      <c r="A306" s="0" t="s">
        <v>22</v>
      </c>
      <c r="B306" s="0" t="s">
        <v>48</v>
      </c>
      <c r="C306" s="0" t="s">
        <v>50</v>
      </c>
      <c r="D306" s="0" t="s">
        <v>22</v>
      </c>
      <c r="E306" s="0" t="s">
        <v>3661</v>
      </c>
      <c r="F306" s="0" t="s">
        <v>1213</v>
      </c>
      <c r="G306" s="0" t="s">
        <v>153</v>
      </c>
      <c r="H306" s="0" t="s">
        <v>153</v>
      </c>
      <c r="I306" s="0" t="s">
        <v>154</v>
      </c>
      <c r="J306" s="0" t="s">
        <v>1173</v>
      </c>
      <c r="K306" s="0" t="s">
        <v>1255</v>
      </c>
      <c r="L306" s="0" t="s">
        <v>1252</v>
      </c>
      <c r="M306" s="0" t="s">
        <v>1155</v>
      </c>
      <c r="N306" s="0" t="s">
        <v>91</v>
      </c>
      <c r="O306" s="0" t="s">
        <v>153</v>
      </c>
      <c r="P306" s="0" t="s">
        <v>153</v>
      </c>
      <c r="Q306" s="0" t="s">
        <v>154</v>
      </c>
      <c r="R306" s="0" t="s">
        <v>3414</v>
      </c>
      <c r="S306" s="0" t="s">
        <v>3424</v>
      </c>
      <c r="T306" s="0" t="s">
        <v>3341</v>
      </c>
      <c r="U306" s="0" t="s">
        <v>3342</v>
      </c>
      <c r="V306" s="0" t="s">
        <v>3662</v>
      </c>
      <c r="W306" s="0" t="s">
        <v>3344</v>
      </c>
      <c r="X306" s="0" t="s">
        <v>3345</v>
      </c>
      <c r="Y306" s="0" t="s">
        <v>3342</v>
      </c>
      <c r="Z306" s="0" t="s">
        <v>3663</v>
      </c>
      <c r="AA306" s="0" t="s">
        <v>3394</v>
      </c>
      <c r="AB306" s="0" t="s">
        <v>3664</v>
      </c>
      <c r="AC306" s="0" t="s">
        <v>19</v>
      </c>
      <c r="AD306" s="0" t="s">
        <v>61</v>
      </c>
      <c r="AE306" s="0" t="s">
        <v>19</v>
      </c>
      <c r="AF306" s="0" t="s">
        <v>22</v>
      </c>
      <c r="AG306" s="0" t="s">
        <v>22</v>
      </c>
      <c r="AH306" s="0" t="s">
        <v>3396</v>
      </c>
      <c r="AI306" s="0" t="s">
        <v>3397</v>
      </c>
      <c r="AJ306" s="0" t="s">
        <v>22</v>
      </c>
      <c r="AK306" s="0" t="s">
        <v>22</v>
      </c>
    </row>
    <row customHeight="1" ht="11.25">
      <c r="A307" s="0" t="s">
        <v>22</v>
      </c>
      <c r="B307" s="0" t="s">
        <v>48</v>
      </c>
      <c r="C307" s="0" t="s">
        <v>50</v>
      </c>
      <c r="D307" s="0" t="s">
        <v>22</v>
      </c>
      <c r="E307" s="0" t="s">
        <v>3665</v>
      </c>
      <c r="F307" s="0" t="s">
        <v>1213</v>
      </c>
      <c r="G307" s="0" t="s">
        <v>1171</v>
      </c>
      <c r="H307" s="0" t="s">
        <v>1171</v>
      </c>
      <c r="I307" s="0" t="s">
        <v>1172</v>
      </c>
      <c r="J307" s="0" t="s">
        <v>1173</v>
      </c>
      <c r="K307" s="0" t="s">
        <v>1174</v>
      </c>
      <c r="L307" s="0" t="s">
        <v>1252</v>
      </c>
      <c r="M307" s="0" t="s">
        <v>1155</v>
      </c>
      <c r="N307" s="0" t="s">
        <v>128</v>
      </c>
      <c r="O307" s="0" t="s">
        <v>123</v>
      </c>
      <c r="P307" s="0" t="s">
        <v>123</v>
      </c>
      <c r="Q307" s="0" t="s">
        <v>124</v>
      </c>
      <c r="R307" s="0" t="s">
        <v>1153</v>
      </c>
      <c r="S307" s="0" t="s">
        <v>1154</v>
      </c>
      <c r="T307" s="0" t="s">
        <v>3341</v>
      </c>
      <c r="U307" s="0" t="s">
        <v>3342</v>
      </c>
      <c r="V307" s="0" t="s">
        <v>3666</v>
      </c>
      <c r="W307" s="0" t="s">
        <v>3344</v>
      </c>
      <c r="X307" s="0" t="s">
        <v>3345</v>
      </c>
      <c r="Y307" s="0" t="s">
        <v>3342</v>
      </c>
      <c r="Z307" s="0" t="s">
        <v>3667</v>
      </c>
      <c r="AA307" s="0" t="s">
        <v>3394</v>
      </c>
      <c r="AB307" s="0" t="s">
        <v>3668</v>
      </c>
      <c r="AC307" s="0" t="s">
        <v>19</v>
      </c>
      <c r="AD307" s="0" t="s">
        <v>61</v>
      </c>
      <c r="AE307" s="0" t="s">
        <v>19</v>
      </c>
      <c r="AF307" s="0" t="s">
        <v>22</v>
      </c>
      <c r="AG307" s="0" t="s">
        <v>22</v>
      </c>
      <c r="AH307" s="0" t="s">
        <v>3396</v>
      </c>
      <c r="AI307" s="0" t="s">
        <v>3397</v>
      </c>
      <c r="AJ307" s="0" t="s">
        <v>22</v>
      </c>
      <c r="AK307" s="0" t="s">
        <v>22</v>
      </c>
    </row>
    <row customHeight="1" ht="11.25">
      <c r="A308" s="0" t="s">
        <v>22</v>
      </c>
      <c r="B308" s="0" t="s">
        <v>48</v>
      </c>
      <c r="C308" s="0" t="s">
        <v>50</v>
      </c>
      <c r="D308" s="0" t="s">
        <v>22</v>
      </c>
      <c r="E308" s="0" t="s">
        <v>3665</v>
      </c>
      <c r="F308" s="0" t="s">
        <v>1213</v>
      </c>
      <c r="G308" s="0" t="s">
        <v>153</v>
      </c>
      <c r="H308" s="0" t="s">
        <v>153</v>
      </c>
      <c r="I308" s="0" t="s">
        <v>154</v>
      </c>
      <c r="J308" s="0" t="s">
        <v>1173</v>
      </c>
      <c r="K308" s="0" t="s">
        <v>1255</v>
      </c>
      <c r="L308" s="0" t="s">
        <v>1252</v>
      </c>
      <c r="M308" s="0" t="s">
        <v>1155</v>
      </c>
      <c r="N308" s="0" t="s">
        <v>128</v>
      </c>
      <c r="O308" s="0" t="s">
        <v>123</v>
      </c>
      <c r="P308" s="0" t="s">
        <v>123</v>
      </c>
      <c r="Q308" s="0" t="s">
        <v>124</v>
      </c>
      <c r="R308" s="0" t="s">
        <v>1153</v>
      </c>
      <c r="S308" s="0" t="s">
        <v>1154</v>
      </c>
      <c r="T308" s="0" t="s">
        <v>3341</v>
      </c>
      <c r="U308" s="0" t="s">
        <v>3342</v>
      </c>
      <c r="V308" s="0" t="s">
        <v>3666</v>
      </c>
      <c r="W308" s="0" t="s">
        <v>3344</v>
      </c>
      <c r="X308" s="0" t="s">
        <v>3345</v>
      </c>
      <c r="Y308" s="0" t="s">
        <v>3342</v>
      </c>
      <c r="Z308" s="0" t="s">
        <v>3667</v>
      </c>
      <c r="AA308" s="0" t="s">
        <v>3394</v>
      </c>
      <c r="AB308" s="0" t="s">
        <v>3668</v>
      </c>
      <c r="AC308" s="0" t="s">
        <v>19</v>
      </c>
      <c r="AD308" s="0" t="s">
        <v>61</v>
      </c>
      <c r="AE308" s="0" t="s">
        <v>19</v>
      </c>
      <c r="AF308" s="0" t="s">
        <v>22</v>
      </c>
      <c r="AG308" s="0" t="s">
        <v>22</v>
      </c>
      <c r="AH308" s="0" t="s">
        <v>3396</v>
      </c>
      <c r="AI308" s="0" t="s">
        <v>3397</v>
      </c>
      <c r="AJ308" s="0" t="s">
        <v>22</v>
      </c>
      <c r="AK308" s="0" t="s">
        <v>22</v>
      </c>
    </row>
    <row customHeight="1" ht="11.25">
      <c r="A309" s="0" t="s">
        <v>22</v>
      </c>
      <c r="B309" s="0" t="s">
        <v>48</v>
      </c>
      <c r="C309" s="0" t="s">
        <v>50</v>
      </c>
      <c r="D309" s="0" t="s">
        <v>22</v>
      </c>
      <c r="E309" s="0" t="s">
        <v>3665</v>
      </c>
      <c r="F309" s="0" t="s">
        <v>1213</v>
      </c>
      <c r="G309" s="0" t="s">
        <v>153</v>
      </c>
      <c r="H309" s="0" t="s">
        <v>153</v>
      </c>
      <c r="I309" s="0" t="s">
        <v>154</v>
      </c>
      <c r="J309" s="0" t="s">
        <v>1173</v>
      </c>
      <c r="K309" s="0" t="s">
        <v>1255</v>
      </c>
      <c r="L309" s="0" t="s">
        <v>1252</v>
      </c>
      <c r="M309" s="0" t="s">
        <v>1155</v>
      </c>
      <c r="N309" s="0" t="s">
        <v>132</v>
      </c>
      <c r="O309" s="0" t="s">
        <v>123</v>
      </c>
      <c r="P309" s="0" t="s">
        <v>123</v>
      </c>
      <c r="Q309" s="0" t="s">
        <v>124</v>
      </c>
      <c r="R309" s="0" t="s">
        <v>1201</v>
      </c>
      <c r="S309" s="0" t="s">
        <v>1202</v>
      </c>
      <c r="T309" s="0" t="s">
        <v>3341</v>
      </c>
      <c r="U309" s="0" t="s">
        <v>3342</v>
      </c>
      <c r="V309" s="0" t="s">
        <v>3666</v>
      </c>
      <c r="W309" s="0" t="s">
        <v>3344</v>
      </c>
      <c r="X309" s="0" t="s">
        <v>3345</v>
      </c>
      <c r="Y309" s="0" t="s">
        <v>3342</v>
      </c>
      <c r="Z309" s="0" t="s">
        <v>3667</v>
      </c>
      <c r="AA309" s="0" t="s">
        <v>3394</v>
      </c>
      <c r="AB309" s="0" t="s">
        <v>3668</v>
      </c>
      <c r="AC309" s="0" t="s">
        <v>19</v>
      </c>
      <c r="AD309" s="0" t="s">
        <v>61</v>
      </c>
      <c r="AE309" s="0" t="s">
        <v>19</v>
      </c>
      <c r="AF309" s="0" t="s">
        <v>22</v>
      </c>
      <c r="AG309" s="0" t="s">
        <v>22</v>
      </c>
      <c r="AH309" s="0" t="s">
        <v>3396</v>
      </c>
      <c r="AI309" s="0" t="s">
        <v>3397</v>
      </c>
      <c r="AJ309" s="0" t="s">
        <v>22</v>
      </c>
      <c r="AK309" s="0" t="s">
        <v>22</v>
      </c>
    </row>
    <row customHeight="1" ht="11.25">
      <c r="A310" s="0" t="s">
        <v>22</v>
      </c>
      <c r="B310" s="0" t="s">
        <v>48</v>
      </c>
      <c r="C310" s="0" t="s">
        <v>50</v>
      </c>
      <c r="D310" s="0" t="s">
        <v>22</v>
      </c>
      <c r="E310" s="0" t="s">
        <v>3665</v>
      </c>
      <c r="F310" s="0" t="s">
        <v>1213</v>
      </c>
      <c r="G310" s="0" t="s">
        <v>1171</v>
      </c>
      <c r="H310" s="0" t="s">
        <v>1171</v>
      </c>
      <c r="I310" s="0" t="s">
        <v>1172</v>
      </c>
      <c r="J310" s="0" t="s">
        <v>1173</v>
      </c>
      <c r="K310" s="0" t="s">
        <v>1174</v>
      </c>
      <c r="L310" s="0" t="s">
        <v>1252</v>
      </c>
      <c r="M310" s="0" t="s">
        <v>1155</v>
      </c>
      <c r="N310" s="0" t="s">
        <v>132</v>
      </c>
      <c r="O310" s="0" t="s">
        <v>123</v>
      </c>
      <c r="P310" s="0" t="s">
        <v>123</v>
      </c>
      <c r="Q310" s="0" t="s">
        <v>124</v>
      </c>
      <c r="R310" s="0" t="s">
        <v>1201</v>
      </c>
      <c r="S310" s="0" t="s">
        <v>1202</v>
      </c>
      <c r="T310" s="0" t="s">
        <v>3341</v>
      </c>
      <c r="U310" s="0" t="s">
        <v>3342</v>
      </c>
      <c r="V310" s="0" t="s">
        <v>3666</v>
      </c>
      <c r="W310" s="0" t="s">
        <v>3344</v>
      </c>
      <c r="X310" s="0" t="s">
        <v>3345</v>
      </c>
      <c r="Y310" s="0" t="s">
        <v>3342</v>
      </c>
      <c r="Z310" s="0" t="s">
        <v>3667</v>
      </c>
      <c r="AA310" s="0" t="s">
        <v>3394</v>
      </c>
      <c r="AB310" s="0" t="s">
        <v>3668</v>
      </c>
      <c r="AC310" s="0" t="s">
        <v>19</v>
      </c>
      <c r="AD310" s="0" t="s">
        <v>61</v>
      </c>
      <c r="AE310" s="0" t="s">
        <v>19</v>
      </c>
      <c r="AF310" s="0" t="s">
        <v>22</v>
      </c>
      <c r="AG310" s="0" t="s">
        <v>22</v>
      </c>
      <c r="AH310" s="0" t="s">
        <v>3396</v>
      </c>
      <c r="AI310" s="0" t="s">
        <v>3397</v>
      </c>
      <c r="AJ310" s="0" t="s">
        <v>22</v>
      </c>
      <c r="AK310" s="0" t="s">
        <v>22</v>
      </c>
    </row>
    <row customHeight="1" ht="11.25">
      <c r="A311" s="0" t="s">
        <v>22</v>
      </c>
      <c r="B311" s="0" t="s">
        <v>48</v>
      </c>
      <c r="C311" s="0" t="s">
        <v>50</v>
      </c>
      <c r="D311" s="0" t="s">
        <v>22</v>
      </c>
      <c r="E311" s="0" t="s">
        <v>3665</v>
      </c>
      <c r="F311" s="0" t="s">
        <v>1213</v>
      </c>
      <c r="G311" s="0" t="s">
        <v>1171</v>
      </c>
      <c r="H311" s="0" t="s">
        <v>1171</v>
      </c>
      <c r="I311" s="0" t="s">
        <v>1172</v>
      </c>
      <c r="J311" s="0" t="s">
        <v>1173</v>
      </c>
      <c r="K311" s="0" t="s">
        <v>1174</v>
      </c>
      <c r="L311" s="0" t="s">
        <v>1252</v>
      </c>
      <c r="M311" s="0" t="s">
        <v>1155</v>
      </c>
      <c r="N311" s="0" t="s">
        <v>98</v>
      </c>
      <c r="O311" s="0" t="s">
        <v>1171</v>
      </c>
      <c r="P311" s="0" t="s">
        <v>1171</v>
      </c>
      <c r="Q311" s="0" t="s">
        <v>1172</v>
      </c>
      <c r="R311" s="0" t="s">
        <v>1173</v>
      </c>
      <c r="S311" s="0" t="s">
        <v>1174</v>
      </c>
      <c r="T311" s="0" t="s">
        <v>3341</v>
      </c>
      <c r="U311" s="0" t="s">
        <v>3342</v>
      </c>
      <c r="V311" s="0" t="s">
        <v>3666</v>
      </c>
      <c r="W311" s="0" t="s">
        <v>3344</v>
      </c>
      <c r="X311" s="0" t="s">
        <v>3345</v>
      </c>
      <c r="Y311" s="0" t="s">
        <v>3342</v>
      </c>
      <c r="Z311" s="0" t="s">
        <v>3667</v>
      </c>
      <c r="AA311" s="0" t="s">
        <v>3394</v>
      </c>
      <c r="AB311" s="0" t="s">
        <v>3668</v>
      </c>
      <c r="AC311" s="0" t="s">
        <v>19</v>
      </c>
      <c r="AD311" s="0" t="s">
        <v>61</v>
      </c>
      <c r="AE311" s="0" t="s">
        <v>19</v>
      </c>
      <c r="AF311" s="0" t="s">
        <v>22</v>
      </c>
      <c r="AG311" s="0" t="s">
        <v>22</v>
      </c>
      <c r="AH311" s="0" t="s">
        <v>3396</v>
      </c>
      <c r="AI311" s="0" t="s">
        <v>3397</v>
      </c>
      <c r="AJ311" s="0" t="s">
        <v>22</v>
      </c>
      <c r="AK311" s="0" t="s">
        <v>22</v>
      </c>
    </row>
    <row customHeight="1" ht="11.25">
      <c r="A312" s="0" t="s">
        <v>22</v>
      </c>
      <c r="B312" s="0" t="s">
        <v>48</v>
      </c>
      <c r="C312" s="0" t="s">
        <v>50</v>
      </c>
      <c r="D312" s="0" t="s">
        <v>22</v>
      </c>
      <c r="E312" s="0" t="s">
        <v>3665</v>
      </c>
      <c r="F312" s="0" t="s">
        <v>1213</v>
      </c>
      <c r="G312" s="0" t="s">
        <v>1171</v>
      </c>
      <c r="H312" s="0" t="s">
        <v>1171</v>
      </c>
      <c r="I312" s="0" t="s">
        <v>1172</v>
      </c>
      <c r="J312" s="0" t="s">
        <v>1173</v>
      </c>
      <c r="K312" s="0" t="s">
        <v>1174</v>
      </c>
      <c r="L312" s="0" t="s">
        <v>1252</v>
      </c>
      <c r="M312" s="0" t="s">
        <v>1155</v>
      </c>
      <c r="N312" s="0" t="s">
        <v>115</v>
      </c>
      <c r="O312" s="0" t="s">
        <v>1171</v>
      </c>
      <c r="P312" s="0" t="s">
        <v>1171</v>
      </c>
      <c r="Q312" s="0" t="s">
        <v>1172</v>
      </c>
      <c r="R312" s="0" t="s">
        <v>3398</v>
      </c>
      <c r="S312" s="0" t="s">
        <v>3399</v>
      </c>
      <c r="T312" s="0" t="s">
        <v>3341</v>
      </c>
      <c r="U312" s="0" t="s">
        <v>3342</v>
      </c>
      <c r="V312" s="0" t="s">
        <v>3666</v>
      </c>
      <c r="W312" s="0" t="s">
        <v>3344</v>
      </c>
      <c r="X312" s="0" t="s">
        <v>3345</v>
      </c>
      <c r="Y312" s="0" t="s">
        <v>3342</v>
      </c>
      <c r="Z312" s="0" t="s">
        <v>3667</v>
      </c>
      <c r="AA312" s="0" t="s">
        <v>3394</v>
      </c>
      <c r="AB312" s="0" t="s">
        <v>3668</v>
      </c>
      <c r="AC312" s="0" t="s">
        <v>19</v>
      </c>
      <c r="AD312" s="0" t="s">
        <v>61</v>
      </c>
      <c r="AE312" s="0" t="s">
        <v>19</v>
      </c>
      <c r="AF312" s="0" t="s">
        <v>22</v>
      </c>
      <c r="AG312" s="0" t="s">
        <v>22</v>
      </c>
      <c r="AH312" s="0" t="s">
        <v>3396</v>
      </c>
      <c r="AI312" s="0" t="s">
        <v>3397</v>
      </c>
      <c r="AJ312" s="0" t="s">
        <v>22</v>
      </c>
      <c r="AK312" s="0" t="s">
        <v>22</v>
      </c>
    </row>
    <row customHeight="1" ht="11.25">
      <c r="A313" s="0" t="s">
        <v>22</v>
      </c>
      <c r="B313" s="0" t="s">
        <v>48</v>
      </c>
      <c r="C313" s="0" t="s">
        <v>50</v>
      </c>
      <c r="D313" s="0" t="s">
        <v>22</v>
      </c>
      <c r="E313" s="0" t="s">
        <v>3665</v>
      </c>
      <c r="F313" s="0" t="s">
        <v>1213</v>
      </c>
      <c r="G313" s="0" t="s">
        <v>1171</v>
      </c>
      <c r="H313" s="0" t="s">
        <v>1171</v>
      </c>
      <c r="I313" s="0" t="s">
        <v>1172</v>
      </c>
      <c r="J313" s="0" t="s">
        <v>1173</v>
      </c>
      <c r="K313" s="0" t="s">
        <v>1174</v>
      </c>
      <c r="L313" s="0" t="s">
        <v>1252</v>
      </c>
      <c r="M313" s="0" t="s">
        <v>1155</v>
      </c>
      <c r="N313" s="0" t="s">
        <v>90</v>
      </c>
      <c r="O313" s="0" t="s">
        <v>1171</v>
      </c>
      <c r="P313" s="0" t="s">
        <v>1171</v>
      </c>
      <c r="Q313" s="0" t="s">
        <v>1172</v>
      </c>
      <c r="R313" s="0" t="s">
        <v>3400</v>
      </c>
      <c r="S313" s="0" t="s">
        <v>3401</v>
      </c>
      <c r="T313" s="0" t="s">
        <v>3341</v>
      </c>
      <c r="U313" s="0" t="s">
        <v>3342</v>
      </c>
      <c r="V313" s="0" t="s">
        <v>3666</v>
      </c>
      <c r="W313" s="0" t="s">
        <v>3344</v>
      </c>
      <c r="X313" s="0" t="s">
        <v>3345</v>
      </c>
      <c r="Y313" s="0" t="s">
        <v>3342</v>
      </c>
      <c r="Z313" s="0" t="s">
        <v>3667</v>
      </c>
      <c r="AA313" s="0" t="s">
        <v>3394</v>
      </c>
      <c r="AB313" s="0" t="s">
        <v>3668</v>
      </c>
      <c r="AC313" s="0" t="s">
        <v>19</v>
      </c>
      <c r="AD313" s="0" t="s">
        <v>61</v>
      </c>
      <c r="AE313" s="0" t="s">
        <v>19</v>
      </c>
      <c r="AF313" s="0" t="s">
        <v>22</v>
      </c>
      <c r="AG313" s="0" t="s">
        <v>22</v>
      </c>
      <c r="AH313" s="0" t="s">
        <v>3396</v>
      </c>
      <c r="AI313" s="0" t="s">
        <v>3397</v>
      </c>
      <c r="AJ313" s="0" t="s">
        <v>22</v>
      </c>
      <c r="AK313" s="0" t="s">
        <v>22</v>
      </c>
    </row>
    <row customHeight="1" ht="11.25">
      <c r="A314" s="0" t="s">
        <v>22</v>
      </c>
      <c r="B314" s="0" t="s">
        <v>48</v>
      </c>
      <c r="C314" s="0" t="s">
        <v>50</v>
      </c>
      <c r="D314" s="0" t="s">
        <v>22</v>
      </c>
      <c r="E314" s="0" t="s">
        <v>3665</v>
      </c>
      <c r="F314" s="0" t="s">
        <v>1213</v>
      </c>
      <c r="G314" s="0" t="s">
        <v>1171</v>
      </c>
      <c r="H314" s="0" t="s">
        <v>1171</v>
      </c>
      <c r="I314" s="0" t="s">
        <v>1172</v>
      </c>
      <c r="J314" s="0" t="s">
        <v>1173</v>
      </c>
      <c r="K314" s="0" t="s">
        <v>1174</v>
      </c>
      <c r="L314" s="0" t="s">
        <v>1252</v>
      </c>
      <c r="M314" s="0" t="s">
        <v>1155</v>
      </c>
      <c r="N314" s="0" t="s">
        <v>109</v>
      </c>
      <c r="O314" s="0" t="s">
        <v>1171</v>
      </c>
      <c r="P314" s="0" t="s">
        <v>1171</v>
      </c>
      <c r="Q314" s="0" t="s">
        <v>1172</v>
      </c>
      <c r="R314" s="0" t="s">
        <v>3402</v>
      </c>
      <c r="S314" s="0" t="s">
        <v>3403</v>
      </c>
      <c r="T314" s="0" t="s">
        <v>3341</v>
      </c>
      <c r="U314" s="0" t="s">
        <v>3342</v>
      </c>
      <c r="V314" s="0" t="s">
        <v>3666</v>
      </c>
      <c r="W314" s="0" t="s">
        <v>3344</v>
      </c>
      <c r="X314" s="0" t="s">
        <v>3345</v>
      </c>
      <c r="Y314" s="0" t="s">
        <v>3342</v>
      </c>
      <c r="Z314" s="0" t="s">
        <v>3667</v>
      </c>
      <c r="AA314" s="0" t="s">
        <v>3394</v>
      </c>
      <c r="AB314" s="0" t="s">
        <v>3668</v>
      </c>
      <c r="AC314" s="0" t="s">
        <v>19</v>
      </c>
      <c r="AD314" s="0" t="s">
        <v>61</v>
      </c>
      <c r="AE314" s="0" t="s">
        <v>19</v>
      </c>
      <c r="AF314" s="0" t="s">
        <v>22</v>
      </c>
      <c r="AG314" s="0" t="s">
        <v>22</v>
      </c>
      <c r="AH314" s="0" t="s">
        <v>3396</v>
      </c>
      <c r="AI314" s="0" t="s">
        <v>3397</v>
      </c>
      <c r="AJ314" s="0" t="s">
        <v>22</v>
      </c>
      <c r="AK314" s="0" t="s">
        <v>22</v>
      </c>
    </row>
    <row customHeight="1" ht="11.25">
      <c r="A315" s="0" t="s">
        <v>22</v>
      </c>
      <c r="B315" s="0" t="s">
        <v>48</v>
      </c>
      <c r="C315" s="0" t="s">
        <v>50</v>
      </c>
      <c r="D315" s="0" t="s">
        <v>22</v>
      </c>
      <c r="E315" s="0" t="s">
        <v>3665</v>
      </c>
      <c r="F315" s="0" t="s">
        <v>1213</v>
      </c>
      <c r="G315" s="0" t="s">
        <v>1171</v>
      </c>
      <c r="H315" s="0" t="s">
        <v>1171</v>
      </c>
      <c r="I315" s="0" t="s">
        <v>1172</v>
      </c>
      <c r="J315" s="0" t="s">
        <v>1173</v>
      </c>
      <c r="K315" s="0" t="s">
        <v>1174</v>
      </c>
      <c r="L315" s="0" t="s">
        <v>1252</v>
      </c>
      <c r="M315" s="0" t="s">
        <v>1155</v>
      </c>
      <c r="N315" s="0" t="s">
        <v>92</v>
      </c>
      <c r="O315" s="0" t="s">
        <v>1171</v>
      </c>
      <c r="P315" s="0" t="s">
        <v>1171</v>
      </c>
      <c r="Q315" s="0" t="s">
        <v>1172</v>
      </c>
      <c r="R315" s="0" t="s">
        <v>3404</v>
      </c>
      <c r="S315" s="0" t="s">
        <v>3405</v>
      </c>
      <c r="T315" s="0" t="s">
        <v>3341</v>
      </c>
      <c r="U315" s="0" t="s">
        <v>3342</v>
      </c>
      <c r="V315" s="0" t="s">
        <v>3666</v>
      </c>
      <c r="W315" s="0" t="s">
        <v>3344</v>
      </c>
      <c r="X315" s="0" t="s">
        <v>3345</v>
      </c>
      <c r="Y315" s="0" t="s">
        <v>3342</v>
      </c>
      <c r="Z315" s="0" t="s">
        <v>3667</v>
      </c>
      <c r="AA315" s="0" t="s">
        <v>3394</v>
      </c>
      <c r="AB315" s="0" t="s">
        <v>3668</v>
      </c>
      <c r="AC315" s="0" t="s">
        <v>19</v>
      </c>
      <c r="AD315" s="0" t="s">
        <v>61</v>
      </c>
      <c r="AE315" s="0" t="s">
        <v>19</v>
      </c>
      <c r="AF315" s="0" t="s">
        <v>22</v>
      </c>
      <c r="AG315" s="0" t="s">
        <v>22</v>
      </c>
      <c r="AH315" s="0" t="s">
        <v>3396</v>
      </c>
      <c r="AI315" s="0" t="s">
        <v>3397</v>
      </c>
      <c r="AJ315" s="0" t="s">
        <v>22</v>
      </c>
      <c r="AK315" s="0" t="s">
        <v>22</v>
      </c>
    </row>
    <row customHeight="1" ht="11.25">
      <c r="A316" s="0" t="s">
        <v>22</v>
      </c>
      <c r="B316" s="0" t="s">
        <v>48</v>
      </c>
      <c r="C316" s="0" t="s">
        <v>50</v>
      </c>
      <c r="D316" s="0" t="s">
        <v>22</v>
      </c>
      <c r="E316" s="0" t="s">
        <v>3665</v>
      </c>
      <c r="F316" s="0" t="s">
        <v>1213</v>
      </c>
      <c r="G316" s="0" t="s">
        <v>1171</v>
      </c>
      <c r="H316" s="0" t="s">
        <v>1171</v>
      </c>
      <c r="I316" s="0" t="s">
        <v>1172</v>
      </c>
      <c r="J316" s="0" t="s">
        <v>1173</v>
      </c>
      <c r="K316" s="0" t="s">
        <v>1174</v>
      </c>
      <c r="L316" s="0" t="s">
        <v>1252</v>
      </c>
      <c r="M316" s="0" t="s">
        <v>1155</v>
      </c>
      <c r="N316" s="0" t="s">
        <v>89</v>
      </c>
      <c r="O316" s="0" t="s">
        <v>1171</v>
      </c>
      <c r="P316" s="0" t="s">
        <v>1171</v>
      </c>
      <c r="Q316" s="0" t="s">
        <v>1172</v>
      </c>
      <c r="R316" s="0" t="s">
        <v>3406</v>
      </c>
      <c r="S316" s="0" t="s">
        <v>3407</v>
      </c>
      <c r="T316" s="0" t="s">
        <v>3341</v>
      </c>
      <c r="U316" s="0" t="s">
        <v>3342</v>
      </c>
      <c r="V316" s="0" t="s">
        <v>3666</v>
      </c>
      <c r="W316" s="0" t="s">
        <v>3344</v>
      </c>
      <c r="X316" s="0" t="s">
        <v>3345</v>
      </c>
      <c r="Y316" s="0" t="s">
        <v>3342</v>
      </c>
      <c r="Z316" s="0" t="s">
        <v>3667</v>
      </c>
      <c r="AA316" s="0" t="s">
        <v>3394</v>
      </c>
      <c r="AB316" s="0" t="s">
        <v>3668</v>
      </c>
      <c r="AC316" s="0" t="s">
        <v>19</v>
      </c>
      <c r="AD316" s="0" t="s">
        <v>61</v>
      </c>
      <c r="AE316" s="0" t="s">
        <v>19</v>
      </c>
      <c r="AF316" s="0" t="s">
        <v>22</v>
      </c>
      <c r="AG316" s="0" t="s">
        <v>22</v>
      </c>
      <c r="AH316" s="0" t="s">
        <v>3396</v>
      </c>
      <c r="AI316" s="0" t="s">
        <v>3397</v>
      </c>
      <c r="AJ316" s="0" t="s">
        <v>22</v>
      </c>
      <c r="AK316" s="0" t="s">
        <v>22</v>
      </c>
    </row>
    <row customHeight="1" ht="11.25">
      <c r="A317" s="0" t="s">
        <v>22</v>
      </c>
      <c r="B317" s="0" t="s">
        <v>48</v>
      </c>
      <c r="C317" s="0" t="s">
        <v>50</v>
      </c>
      <c r="D317" s="0" t="s">
        <v>22</v>
      </c>
      <c r="E317" s="0" t="s">
        <v>3665</v>
      </c>
      <c r="F317" s="0" t="s">
        <v>1213</v>
      </c>
      <c r="G317" s="0" t="s">
        <v>1171</v>
      </c>
      <c r="H317" s="0" t="s">
        <v>1171</v>
      </c>
      <c r="I317" s="0" t="s">
        <v>1172</v>
      </c>
      <c r="J317" s="0" t="s">
        <v>1173</v>
      </c>
      <c r="K317" s="0" t="s">
        <v>1174</v>
      </c>
      <c r="L317" s="0" t="s">
        <v>1252</v>
      </c>
      <c r="M317" s="0" t="s">
        <v>1155</v>
      </c>
      <c r="N317" s="0" t="s">
        <v>112</v>
      </c>
      <c r="O317" s="0" t="s">
        <v>1171</v>
      </c>
      <c r="P317" s="0" t="s">
        <v>1171</v>
      </c>
      <c r="Q317" s="0" t="s">
        <v>1172</v>
      </c>
      <c r="R317" s="0" t="s">
        <v>3408</v>
      </c>
      <c r="S317" s="0" t="s">
        <v>3409</v>
      </c>
      <c r="T317" s="0" t="s">
        <v>3341</v>
      </c>
      <c r="U317" s="0" t="s">
        <v>3342</v>
      </c>
      <c r="V317" s="0" t="s">
        <v>3666</v>
      </c>
      <c r="W317" s="0" t="s">
        <v>3344</v>
      </c>
      <c r="X317" s="0" t="s">
        <v>3345</v>
      </c>
      <c r="Y317" s="0" t="s">
        <v>3342</v>
      </c>
      <c r="Z317" s="0" t="s">
        <v>3667</v>
      </c>
      <c r="AA317" s="0" t="s">
        <v>3394</v>
      </c>
      <c r="AB317" s="0" t="s">
        <v>3668</v>
      </c>
      <c r="AC317" s="0" t="s">
        <v>19</v>
      </c>
      <c r="AD317" s="0" t="s">
        <v>61</v>
      </c>
      <c r="AE317" s="0" t="s">
        <v>19</v>
      </c>
      <c r="AF317" s="0" t="s">
        <v>22</v>
      </c>
      <c r="AG317" s="0" t="s">
        <v>22</v>
      </c>
      <c r="AH317" s="0" t="s">
        <v>3396</v>
      </c>
      <c r="AI317" s="0" t="s">
        <v>3397</v>
      </c>
      <c r="AJ317" s="0" t="s">
        <v>22</v>
      </c>
      <c r="AK317" s="0" t="s">
        <v>22</v>
      </c>
    </row>
    <row customHeight="1" ht="11.25">
      <c r="A318" s="0" t="s">
        <v>22</v>
      </c>
      <c r="B318" s="0" t="s">
        <v>48</v>
      </c>
      <c r="C318" s="0" t="s">
        <v>50</v>
      </c>
      <c r="D318" s="0" t="s">
        <v>22</v>
      </c>
      <c r="E318" s="0" t="s">
        <v>3665</v>
      </c>
      <c r="F318" s="0" t="s">
        <v>1213</v>
      </c>
      <c r="G318" s="0" t="s">
        <v>1171</v>
      </c>
      <c r="H318" s="0" t="s">
        <v>1171</v>
      </c>
      <c r="I318" s="0" t="s">
        <v>1172</v>
      </c>
      <c r="J318" s="0" t="s">
        <v>1173</v>
      </c>
      <c r="K318" s="0" t="s">
        <v>1174</v>
      </c>
      <c r="L318" s="0" t="s">
        <v>1252</v>
      </c>
      <c r="M318" s="0" t="s">
        <v>1155</v>
      </c>
      <c r="N318" s="0" t="s">
        <v>118</v>
      </c>
      <c r="O318" s="0" t="s">
        <v>1171</v>
      </c>
      <c r="P318" s="0" t="s">
        <v>1171</v>
      </c>
      <c r="Q318" s="0" t="s">
        <v>1172</v>
      </c>
      <c r="R318" s="0" t="s">
        <v>3410</v>
      </c>
      <c r="S318" s="0" t="s">
        <v>3411</v>
      </c>
      <c r="T318" s="0" t="s">
        <v>3341</v>
      </c>
      <c r="U318" s="0" t="s">
        <v>3342</v>
      </c>
      <c r="V318" s="0" t="s">
        <v>3666</v>
      </c>
      <c r="W318" s="0" t="s">
        <v>3344</v>
      </c>
      <c r="X318" s="0" t="s">
        <v>3345</v>
      </c>
      <c r="Y318" s="0" t="s">
        <v>3342</v>
      </c>
      <c r="Z318" s="0" t="s">
        <v>3667</v>
      </c>
      <c r="AA318" s="0" t="s">
        <v>3394</v>
      </c>
      <c r="AB318" s="0" t="s">
        <v>3668</v>
      </c>
      <c r="AC318" s="0" t="s">
        <v>19</v>
      </c>
      <c r="AD318" s="0" t="s">
        <v>61</v>
      </c>
      <c r="AE318" s="0" t="s">
        <v>19</v>
      </c>
      <c r="AF318" s="0" t="s">
        <v>22</v>
      </c>
      <c r="AG318" s="0" t="s">
        <v>22</v>
      </c>
      <c r="AH318" s="0" t="s">
        <v>3396</v>
      </c>
      <c r="AI318" s="0" t="s">
        <v>3397</v>
      </c>
      <c r="AJ318" s="0" t="s">
        <v>22</v>
      </c>
      <c r="AK318" s="0" t="s">
        <v>22</v>
      </c>
    </row>
    <row customHeight="1" ht="11.25">
      <c r="A319" s="0" t="s">
        <v>22</v>
      </c>
      <c r="B319" s="0" t="s">
        <v>48</v>
      </c>
      <c r="C319" s="0" t="s">
        <v>50</v>
      </c>
      <c r="D319" s="0" t="s">
        <v>22</v>
      </c>
      <c r="E319" s="0" t="s">
        <v>3665</v>
      </c>
      <c r="F319" s="0" t="s">
        <v>1213</v>
      </c>
      <c r="G319" s="0" t="s">
        <v>1171</v>
      </c>
      <c r="H319" s="0" t="s">
        <v>1171</v>
      </c>
      <c r="I319" s="0" t="s">
        <v>1172</v>
      </c>
      <c r="J319" s="0" t="s">
        <v>1173</v>
      </c>
      <c r="K319" s="0" t="s">
        <v>1174</v>
      </c>
      <c r="L319" s="0" t="s">
        <v>1252</v>
      </c>
      <c r="M319" s="0" t="s">
        <v>1155</v>
      </c>
      <c r="N319" s="0" t="s">
        <v>101</v>
      </c>
      <c r="O319" s="0" t="s">
        <v>1171</v>
      </c>
      <c r="P319" s="0" t="s">
        <v>1171</v>
      </c>
      <c r="Q319" s="0" t="s">
        <v>1172</v>
      </c>
      <c r="R319" s="0" t="s">
        <v>3412</v>
      </c>
      <c r="S319" s="0" t="s">
        <v>3413</v>
      </c>
      <c r="T319" s="0" t="s">
        <v>3341</v>
      </c>
      <c r="U319" s="0" t="s">
        <v>3342</v>
      </c>
      <c r="V319" s="0" t="s">
        <v>3666</v>
      </c>
      <c r="W319" s="0" t="s">
        <v>3344</v>
      </c>
      <c r="X319" s="0" t="s">
        <v>3345</v>
      </c>
      <c r="Y319" s="0" t="s">
        <v>3342</v>
      </c>
      <c r="Z319" s="0" t="s">
        <v>3667</v>
      </c>
      <c r="AA319" s="0" t="s">
        <v>3394</v>
      </c>
      <c r="AB319" s="0" t="s">
        <v>3668</v>
      </c>
      <c r="AC319" s="0" t="s">
        <v>19</v>
      </c>
      <c r="AD319" s="0" t="s">
        <v>61</v>
      </c>
      <c r="AE319" s="0" t="s">
        <v>19</v>
      </c>
      <c r="AF319" s="0" t="s">
        <v>22</v>
      </c>
      <c r="AG319" s="0" t="s">
        <v>22</v>
      </c>
      <c r="AH319" s="0" t="s">
        <v>3396</v>
      </c>
      <c r="AI319" s="0" t="s">
        <v>3397</v>
      </c>
      <c r="AJ319" s="0" t="s">
        <v>22</v>
      </c>
      <c r="AK319" s="0" t="s">
        <v>22</v>
      </c>
    </row>
    <row customHeight="1" ht="11.25">
      <c r="A320" s="0" t="s">
        <v>22</v>
      </c>
      <c r="B320" s="0" t="s">
        <v>48</v>
      </c>
      <c r="C320" s="0" t="s">
        <v>50</v>
      </c>
      <c r="D320" s="0" t="s">
        <v>22</v>
      </c>
      <c r="E320" s="0" t="s">
        <v>3665</v>
      </c>
      <c r="F320" s="0" t="s">
        <v>1213</v>
      </c>
      <c r="G320" s="0" t="s">
        <v>1171</v>
      </c>
      <c r="H320" s="0" t="s">
        <v>1171</v>
      </c>
      <c r="I320" s="0" t="s">
        <v>1172</v>
      </c>
      <c r="J320" s="0" t="s">
        <v>1173</v>
      </c>
      <c r="K320" s="0" t="s">
        <v>1174</v>
      </c>
      <c r="L320" s="0" t="s">
        <v>1252</v>
      </c>
      <c r="M320" s="0" t="s">
        <v>1155</v>
      </c>
      <c r="N320" s="0" t="s">
        <v>91</v>
      </c>
      <c r="O320" s="0" t="s">
        <v>1171</v>
      </c>
      <c r="P320" s="0" t="s">
        <v>1171</v>
      </c>
      <c r="Q320" s="0" t="s">
        <v>1172</v>
      </c>
      <c r="R320" s="0" t="s">
        <v>3414</v>
      </c>
      <c r="S320" s="0" t="s">
        <v>3415</v>
      </c>
      <c r="T320" s="0" t="s">
        <v>3341</v>
      </c>
      <c r="U320" s="0" t="s">
        <v>3342</v>
      </c>
      <c r="V320" s="0" t="s">
        <v>3666</v>
      </c>
      <c r="W320" s="0" t="s">
        <v>3344</v>
      </c>
      <c r="X320" s="0" t="s">
        <v>3345</v>
      </c>
      <c r="Y320" s="0" t="s">
        <v>3342</v>
      </c>
      <c r="Z320" s="0" t="s">
        <v>3667</v>
      </c>
      <c r="AA320" s="0" t="s">
        <v>3394</v>
      </c>
      <c r="AB320" s="0" t="s">
        <v>3668</v>
      </c>
      <c r="AC320" s="0" t="s">
        <v>19</v>
      </c>
      <c r="AD320" s="0" t="s">
        <v>61</v>
      </c>
      <c r="AE320" s="0" t="s">
        <v>19</v>
      </c>
      <c r="AF320" s="0" t="s">
        <v>22</v>
      </c>
      <c r="AG320" s="0" t="s">
        <v>22</v>
      </c>
      <c r="AH320" s="0" t="s">
        <v>3396</v>
      </c>
      <c r="AI320" s="0" t="s">
        <v>3397</v>
      </c>
      <c r="AJ320" s="0" t="s">
        <v>22</v>
      </c>
      <c r="AK320" s="0" t="s">
        <v>22</v>
      </c>
    </row>
    <row customHeight="1" ht="11.25">
      <c r="A321" s="0" t="s">
        <v>22</v>
      </c>
      <c r="B321" s="0" t="s">
        <v>48</v>
      </c>
      <c r="C321" s="0" t="s">
        <v>50</v>
      </c>
      <c r="D321" s="0" t="s">
        <v>22</v>
      </c>
      <c r="E321" s="0" t="s">
        <v>3665</v>
      </c>
      <c r="F321" s="0" t="s">
        <v>1213</v>
      </c>
      <c r="G321" s="0" t="s">
        <v>153</v>
      </c>
      <c r="H321" s="0" t="s">
        <v>153</v>
      </c>
      <c r="I321" s="0" t="s">
        <v>154</v>
      </c>
      <c r="J321" s="0" t="s">
        <v>1173</v>
      </c>
      <c r="K321" s="0" t="s">
        <v>1255</v>
      </c>
      <c r="L321" s="0" t="s">
        <v>1252</v>
      </c>
      <c r="M321" s="0" t="s">
        <v>1155</v>
      </c>
      <c r="N321" s="0" t="s">
        <v>98</v>
      </c>
      <c r="O321" s="0" t="s">
        <v>153</v>
      </c>
      <c r="P321" s="0" t="s">
        <v>153</v>
      </c>
      <c r="Q321" s="0" t="s">
        <v>154</v>
      </c>
      <c r="R321" s="0" t="s">
        <v>1173</v>
      </c>
      <c r="S321" s="0" t="s">
        <v>1255</v>
      </c>
      <c r="T321" s="0" t="s">
        <v>3341</v>
      </c>
      <c r="U321" s="0" t="s">
        <v>3342</v>
      </c>
      <c r="V321" s="0" t="s">
        <v>3666</v>
      </c>
      <c r="W321" s="0" t="s">
        <v>3344</v>
      </c>
      <c r="X321" s="0" t="s">
        <v>3345</v>
      </c>
      <c r="Y321" s="0" t="s">
        <v>3342</v>
      </c>
      <c r="Z321" s="0" t="s">
        <v>3667</v>
      </c>
      <c r="AA321" s="0" t="s">
        <v>3394</v>
      </c>
      <c r="AB321" s="0" t="s">
        <v>3668</v>
      </c>
      <c r="AC321" s="0" t="s">
        <v>19</v>
      </c>
      <c r="AD321" s="0" t="s">
        <v>61</v>
      </c>
      <c r="AE321" s="0" t="s">
        <v>19</v>
      </c>
      <c r="AF321" s="0" t="s">
        <v>22</v>
      </c>
      <c r="AG321" s="0" t="s">
        <v>22</v>
      </c>
      <c r="AH321" s="0" t="s">
        <v>3396</v>
      </c>
      <c r="AI321" s="0" t="s">
        <v>3397</v>
      </c>
      <c r="AJ321" s="0" t="s">
        <v>22</v>
      </c>
      <c r="AK321" s="0" t="s">
        <v>22</v>
      </c>
    </row>
    <row customHeight="1" ht="11.25">
      <c r="A322" s="0" t="s">
        <v>22</v>
      </c>
      <c r="B322" s="0" t="s">
        <v>48</v>
      </c>
      <c r="C322" s="0" t="s">
        <v>50</v>
      </c>
      <c r="D322" s="0" t="s">
        <v>22</v>
      </c>
      <c r="E322" s="0" t="s">
        <v>3665</v>
      </c>
      <c r="F322" s="0" t="s">
        <v>1213</v>
      </c>
      <c r="G322" s="0" t="s">
        <v>153</v>
      </c>
      <c r="H322" s="0" t="s">
        <v>153</v>
      </c>
      <c r="I322" s="0" t="s">
        <v>154</v>
      </c>
      <c r="J322" s="0" t="s">
        <v>1173</v>
      </c>
      <c r="K322" s="0" t="s">
        <v>1255</v>
      </c>
      <c r="L322" s="0" t="s">
        <v>1252</v>
      </c>
      <c r="M322" s="0" t="s">
        <v>1155</v>
      </c>
      <c r="N322" s="0" t="s">
        <v>115</v>
      </c>
      <c r="O322" s="0" t="s">
        <v>153</v>
      </c>
      <c r="P322" s="0" t="s">
        <v>153</v>
      </c>
      <c r="Q322" s="0" t="s">
        <v>154</v>
      </c>
      <c r="R322" s="0" t="s">
        <v>3398</v>
      </c>
      <c r="S322" s="0" t="s">
        <v>3416</v>
      </c>
      <c r="T322" s="0" t="s">
        <v>3341</v>
      </c>
      <c r="U322" s="0" t="s">
        <v>3342</v>
      </c>
      <c r="V322" s="0" t="s">
        <v>3666</v>
      </c>
      <c r="W322" s="0" t="s">
        <v>3344</v>
      </c>
      <c r="X322" s="0" t="s">
        <v>3345</v>
      </c>
      <c r="Y322" s="0" t="s">
        <v>3342</v>
      </c>
      <c r="Z322" s="0" t="s">
        <v>3667</v>
      </c>
      <c r="AA322" s="0" t="s">
        <v>3394</v>
      </c>
      <c r="AB322" s="0" t="s">
        <v>3668</v>
      </c>
      <c r="AC322" s="0" t="s">
        <v>19</v>
      </c>
      <c r="AD322" s="0" t="s">
        <v>61</v>
      </c>
      <c r="AE322" s="0" t="s">
        <v>19</v>
      </c>
      <c r="AF322" s="0" t="s">
        <v>22</v>
      </c>
      <c r="AG322" s="0" t="s">
        <v>22</v>
      </c>
      <c r="AH322" s="0" t="s">
        <v>3396</v>
      </c>
      <c r="AI322" s="0" t="s">
        <v>3397</v>
      </c>
      <c r="AJ322" s="0" t="s">
        <v>22</v>
      </c>
      <c r="AK322" s="0" t="s">
        <v>22</v>
      </c>
    </row>
    <row customHeight="1" ht="11.25">
      <c r="A323" s="0" t="s">
        <v>22</v>
      </c>
      <c r="B323" s="0" t="s">
        <v>48</v>
      </c>
      <c r="C323" s="0" t="s">
        <v>50</v>
      </c>
      <c r="D323" s="0" t="s">
        <v>22</v>
      </c>
      <c r="E323" s="0" t="s">
        <v>3665</v>
      </c>
      <c r="F323" s="0" t="s">
        <v>1213</v>
      </c>
      <c r="G323" s="0" t="s">
        <v>153</v>
      </c>
      <c r="H323" s="0" t="s">
        <v>153</v>
      </c>
      <c r="I323" s="0" t="s">
        <v>154</v>
      </c>
      <c r="J323" s="0" t="s">
        <v>1173</v>
      </c>
      <c r="K323" s="0" t="s">
        <v>1255</v>
      </c>
      <c r="L323" s="0" t="s">
        <v>1252</v>
      </c>
      <c r="M323" s="0" t="s">
        <v>1155</v>
      </c>
      <c r="N323" s="0" t="s">
        <v>90</v>
      </c>
      <c r="O323" s="0" t="s">
        <v>153</v>
      </c>
      <c r="P323" s="0" t="s">
        <v>153</v>
      </c>
      <c r="Q323" s="0" t="s">
        <v>154</v>
      </c>
      <c r="R323" s="0" t="s">
        <v>3400</v>
      </c>
      <c r="S323" s="0" t="s">
        <v>3417</v>
      </c>
      <c r="T323" s="0" t="s">
        <v>3341</v>
      </c>
      <c r="U323" s="0" t="s">
        <v>3342</v>
      </c>
      <c r="V323" s="0" t="s">
        <v>3666</v>
      </c>
      <c r="W323" s="0" t="s">
        <v>3344</v>
      </c>
      <c r="X323" s="0" t="s">
        <v>3345</v>
      </c>
      <c r="Y323" s="0" t="s">
        <v>3342</v>
      </c>
      <c r="Z323" s="0" t="s">
        <v>3667</v>
      </c>
      <c r="AA323" s="0" t="s">
        <v>3394</v>
      </c>
      <c r="AB323" s="0" t="s">
        <v>3668</v>
      </c>
      <c r="AC323" s="0" t="s">
        <v>19</v>
      </c>
      <c r="AD323" s="0" t="s">
        <v>61</v>
      </c>
      <c r="AE323" s="0" t="s">
        <v>19</v>
      </c>
      <c r="AF323" s="0" t="s">
        <v>22</v>
      </c>
      <c r="AG323" s="0" t="s">
        <v>22</v>
      </c>
      <c r="AH323" s="0" t="s">
        <v>3396</v>
      </c>
      <c r="AI323" s="0" t="s">
        <v>3397</v>
      </c>
      <c r="AJ323" s="0" t="s">
        <v>22</v>
      </c>
      <c r="AK323" s="0" t="s">
        <v>22</v>
      </c>
    </row>
    <row customHeight="1" ht="11.25">
      <c r="A324" s="0" t="s">
        <v>22</v>
      </c>
      <c r="B324" s="0" t="s">
        <v>48</v>
      </c>
      <c r="C324" s="0" t="s">
        <v>50</v>
      </c>
      <c r="D324" s="0" t="s">
        <v>22</v>
      </c>
      <c r="E324" s="0" t="s">
        <v>3665</v>
      </c>
      <c r="F324" s="0" t="s">
        <v>1213</v>
      </c>
      <c r="G324" s="0" t="s">
        <v>153</v>
      </c>
      <c r="H324" s="0" t="s">
        <v>153</v>
      </c>
      <c r="I324" s="0" t="s">
        <v>154</v>
      </c>
      <c r="J324" s="0" t="s">
        <v>1173</v>
      </c>
      <c r="K324" s="0" t="s">
        <v>1255</v>
      </c>
      <c r="L324" s="0" t="s">
        <v>1252</v>
      </c>
      <c r="M324" s="0" t="s">
        <v>1155</v>
      </c>
      <c r="N324" s="0" t="s">
        <v>109</v>
      </c>
      <c r="O324" s="0" t="s">
        <v>153</v>
      </c>
      <c r="P324" s="0" t="s">
        <v>153</v>
      </c>
      <c r="Q324" s="0" t="s">
        <v>154</v>
      </c>
      <c r="R324" s="0" t="s">
        <v>3402</v>
      </c>
      <c r="S324" s="0" t="s">
        <v>3418</v>
      </c>
      <c r="T324" s="0" t="s">
        <v>3341</v>
      </c>
      <c r="U324" s="0" t="s">
        <v>3342</v>
      </c>
      <c r="V324" s="0" t="s">
        <v>3666</v>
      </c>
      <c r="W324" s="0" t="s">
        <v>3344</v>
      </c>
      <c r="X324" s="0" t="s">
        <v>3345</v>
      </c>
      <c r="Y324" s="0" t="s">
        <v>3342</v>
      </c>
      <c r="Z324" s="0" t="s">
        <v>3667</v>
      </c>
      <c r="AA324" s="0" t="s">
        <v>3394</v>
      </c>
      <c r="AB324" s="0" t="s">
        <v>3668</v>
      </c>
      <c r="AC324" s="0" t="s">
        <v>19</v>
      </c>
      <c r="AD324" s="0" t="s">
        <v>61</v>
      </c>
      <c r="AE324" s="0" t="s">
        <v>19</v>
      </c>
      <c r="AF324" s="0" t="s">
        <v>22</v>
      </c>
      <c r="AG324" s="0" t="s">
        <v>22</v>
      </c>
      <c r="AH324" s="0" t="s">
        <v>3396</v>
      </c>
      <c r="AI324" s="0" t="s">
        <v>3397</v>
      </c>
      <c r="AJ324" s="0" t="s">
        <v>22</v>
      </c>
      <c r="AK324" s="0" t="s">
        <v>22</v>
      </c>
    </row>
    <row customHeight="1" ht="11.25">
      <c r="A325" s="0" t="s">
        <v>22</v>
      </c>
      <c r="B325" s="0" t="s">
        <v>48</v>
      </c>
      <c r="C325" s="0" t="s">
        <v>50</v>
      </c>
      <c r="D325" s="0" t="s">
        <v>22</v>
      </c>
      <c r="E325" s="0" t="s">
        <v>3665</v>
      </c>
      <c r="F325" s="0" t="s">
        <v>1213</v>
      </c>
      <c r="G325" s="0" t="s">
        <v>153</v>
      </c>
      <c r="H325" s="0" t="s">
        <v>153</v>
      </c>
      <c r="I325" s="0" t="s">
        <v>154</v>
      </c>
      <c r="J325" s="0" t="s">
        <v>1173</v>
      </c>
      <c r="K325" s="0" t="s">
        <v>1255</v>
      </c>
      <c r="L325" s="0" t="s">
        <v>1252</v>
      </c>
      <c r="M325" s="0" t="s">
        <v>1155</v>
      </c>
      <c r="N325" s="0" t="s">
        <v>92</v>
      </c>
      <c r="O325" s="0" t="s">
        <v>153</v>
      </c>
      <c r="P325" s="0" t="s">
        <v>153</v>
      </c>
      <c r="Q325" s="0" t="s">
        <v>154</v>
      </c>
      <c r="R325" s="0" t="s">
        <v>3404</v>
      </c>
      <c r="S325" s="0" t="s">
        <v>3419</v>
      </c>
      <c r="T325" s="0" t="s">
        <v>3341</v>
      </c>
      <c r="U325" s="0" t="s">
        <v>3342</v>
      </c>
      <c r="V325" s="0" t="s">
        <v>3666</v>
      </c>
      <c r="W325" s="0" t="s">
        <v>3344</v>
      </c>
      <c r="X325" s="0" t="s">
        <v>3345</v>
      </c>
      <c r="Y325" s="0" t="s">
        <v>3342</v>
      </c>
      <c r="Z325" s="0" t="s">
        <v>3667</v>
      </c>
      <c r="AA325" s="0" t="s">
        <v>3394</v>
      </c>
      <c r="AB325" s="0" t="s">
        <v>3668</v>
      </c>
      <c r="AC325" s="0" t="s">
        <v>19</v>
      </c>
      <c r="AD325" s="0" t="s">
        <v>61</v>
      </c>
      <c r="AE325" s="0" t="s">
        <v>19</v>
      </c>
      <c r="AF325" s="0" t="s">
        <v>22</v>
      </c>
      <c r="AG325" s="0" t="s">
        <v>22</v>
      </c>
      <c r="AH325" s="0" t="s">
        <v>3396</v>
      </c>
      <c r="AI325" s="0" t="s">
        <v>3397</v>
      </c>
      <c r="AJ325" s="0" t="s">
        <v>22</v>
      </c>
      <c r="AK325" s="0" t="s">
        <v>22</v>
      </c>
    </row>
    <row customHeight="1" ht="11.25">
      <c r="A326" s="0" t="s">
        <v>22</v>
      </c>
      <c r="B326" s="0" t="s">
        <v>48</v>
      </c>
      <c r="C326" s="0" t="s">
        <v>50</v>
      </c>
      <c r="D326" s="0" t="s">
        <v>22</v>
      </c>
      <c r="E326" s="0" t="s">
        <v>3665</v>
      </c>
      <c r="F326" s="0" t="s">
        <v>1213</v>
      </c>
      <c r="G326" s="0" t="s">
        <v>153</v>
      </c>
      <c r="H326" s="0" t="s">
        <v>153</v>
      </c>
      <c r="I326" s="0" t="s">
        <v>154</v>
      </c>
      <c r="J326" s="0" t="s">
        <v>1173</v>
      </c>
      <c r="K326" s="0" t="s">
        <v>1255</v>
      </c>
      <c r="L326" s="0" t="s">
        <v>1252</v>
      </c>
      <c r="M326" s="0" t="s">
        <v>1155</v>
      </c>
      <c r="N326" s="0" t="s">
        <v>89</v>
      </c>
      <c r="O326" s="0" t="s">
        <v>153</v>
      </c>
      <c r="P326" s="0" t="s">
        <v>153</v>
      </c>
      <c r="Q326" s="0" t="s">
        <v>154</v>
      </c>
      <c r="R326" s="0" t="s">
        <v>3406</v>
      </c>
      <c r="S326" s="0" t="s">
        <v>3420</v>
      </c>
      <c r="T326" s="0" t="s">
        <v>3341</v>
      </c>
      <c r="U326" s="0" t="s">
        <v>3342</v>
      </c>
      <c r="V326" s="0" t="s">
        <v>3666</v>
      </c>
      <c r="W326" s="0" t="s">
        <v>3344</v>
      </c>
      <c r="X326" s="0" t="s">
        <v>3345</v>
      </c>
      <c r="Y326" s="0" t="s">
        <v>3342</v>
      </c>
      <c r="Z326" s="0" t="s">
        <v>3667</v>
      </c>
      <c r="AA326" s="0" t="s">
        <v>3394</v>
      </c>
      <c r="AB326" s="0" t="s">
        <v>3668</v>
      </c>
      <c r="AC326" s="0" t="s">
        <v>19</v>
      </c>
      <c r="AD326" s="0" t="s">
        <v>61</v>
      </c>
      <c r="AE326" s="0" t="s">
        <v>19</v>
      </c>
      <c r="AF326" s="0" t="s">
        <v>22</v>
      </c>
      <c r="AG326" s="0" t="s">
        <v>22</v>
      </c>
      <c r="AH326" s="0" t="s">
        <v>3396</v>
      </c>
      <c r="AI326" s="0" t="s">
        <v>3397</v>
      </c>
      <c r="AJ326" s="0" t="s">
        <v>22</v>
      </c>
      <c r="AK326" s="0" t="s">
        <v>22</v>
      </c>
    </row>
    <row customHeight="1" ht="11.25">
      <c r="A327" s="0" t="s">
        <v>22</v>
      </c>
      <c r="B327" s="0" t="s">
        <v>48</v>
      </c>
      <c r="C327" s="0" t="s">
        <v>50</v>
      </c>
      <c r="D327" s="0" t="s">
        <v>22</v>
      </c>
      <c r="E327" s="0" t="s">
        <v>3665</v>
      </c>
      <c r="F327" s="0" t="s">
        <v>1213</v>
      </c>
      <c r="G327" s="0" t="s">
        <v>153</v>
      </c>
      <c r="H327" s="0" t="s">
        <v>153</v>
      </c>
      <c r="I327" s="0" t="s">
        <v>154</v>
      </c>
      <c r="J327" s="0" t="s">
        <v>1173</v>
      </c>
      <c r="K327" s="0" t="s">
        <v>1255</v>
      </c>
      <c r="L327" s="0" t="s">
        <v>1252</v>
      </c>
      <c r="M327" s="0" t="s">
        <v>1155</v>
      </c>
      <c r="N327" s="0" t="s">
        <v>112</v>
      </c>
      <c r="O327" s="0" t="s">
        <v>153</v>
      </c>
      <c r="P327" s="0" t="s">
        <v>153</v>
      </c>
      <c r="Q327" s="0" t="s">
        <v>154</v>
      </c>
      <c r="R327" s="0" t="s">
        <v>3408</v>
      </c>
      <c r="S327" s="0" t="s">
        <v>3421</v>
      </c>
      <c r="T327" s="0" t="s">
        <v>3341</v>
      </c>
      <c r="U327" s="0" t="s">
        <v>3342</v>
      </c>
      <c r="V327" s="0" t="s">
        <v>3666</v>
      </c>
      <c r="W327" s="0" t="s">
        <v>3344</v>
      </c>
      <c r="X327" s="0" t="s">
        <v>3345</v>
      </c>
      <c r="Y327" s="0" t="s">
        <v>3342</v>
      </c>
      <c r="Z327" s="0" t="s">
        <v>3667</v>
      </c>
      <c r="AA327" s="0" t="s">
        <v>3394</v>
      </c>
      <c r="AB327" s="0" t="s">
        <v>3668</v>
      </c>
      <c r="AC327" s="0" t="s">
        <v>19</v>
      </c>
      <c r="AD327" s="0" t="s">
        <v>61</v>
      </c>
      <c r="AE327" s="0" t="s">
        <v>19</v>
      </c>
      <c r="AF327" s="0" t="s">
        <v>22</v>
      </c>
      <c r="AG327" s="0" t="s">
        <v>22</v>
      </c>
      <c r="AH327" s="0" t="s">
        <v>3396</v>
      </c>
      <c r="AI327" s="0" t="s">
        <v>3397</v>
      </c>
      <c r="AJ327" s="0" t="s">
        <v>22</v>
      </c>
      <c r="AK327" s="0" t="s">
        <v>22</v>
      </c>
    </row>
    <row customHeight="1" ht="11.25">
      <c r="A328" s="0" t="s">
        <v>22</v>
      </c>
      <c r="B328" s="0" t="s">
        <v>48</v>
      </c>
      <c r="C328" s="0" t="s">
        <v>50</v>
      </c>
      <c r="D328" s="0" t="s">
        <v>22</v>
      </c>
      <c r="E328" s="0" t="s">
        <v>3665</v>
      </c>
      <c r="F328" s="0" t="s">
        <v>1213</v>
      </c>
      <c r="G328" s="0" t="s">
        <v>153</v>
      </c>
      <c r="H328" s="0" t="s">
        <v>153</v>
      </c>
      <c r="I328" s="0" t="s">
        <v>154</v>
      </c>
      <c r="J328" s="0" t="s">
        <v>1173</v>
      </c>
      <c r="K328" s="0" t="s">
        <v>1255</v>
      </c>
      <c r="L328" s="0" t="s">
        <v>1252</v>
      </c>
      <c r="M328" s="0" t="s">
        <v>1155</v>
      </c>
      <c r="N328" s="0" t="s">
        <v>118</v>
      </c>
      <c r="O328" s="0" t="s">
        <v>153</v>
      </c>
      <c r="P328" s="0" t="s">
        <v>153</v>
      </c>
      <c r="Q328" s="0" t="s">
        <v>154</v>
      </c>
      <c r="R328" s="0" t="s">
        <v>3410</v>
      </c>
      <c r="S328" s="0" t="s">
        <v>3422</v>
      </c>
      <c r="T328" s="0" t="s">
        <v>3341</v>
      </c>
      <c r="U328" s="0" t="s">
        <v>3342</v>
      </c>
      <c r="V328" s="0" t="s">
        <v>3666</v>
      </c>
      <c r="W328" s="0" t="s">
        <v>3344</v>
      </c>
      <c r="X328" s="0" t="s">
        <v>3345</v>
      </c>
      <c r="Y328" s="0" t="s">
        <v>3342</v>
      </c>
      <c r="Z328" s="0" t="s">
        <v>3667</v>
      </c>
      <c r="AA328" s="0" t="s">
        <v>3394</v>
      </c>
      <c r="AB328" s="0" t="s">
        <v>3668</v>
      </c>
      <c r="AC328" s="0" t="s">
        <v>19</v>
      </c>
      <c r="AD328" s="0" t="s">
        <v>61</v>
      </c>
      <c r="AE328" s="0" t="s">
        <v>19</v>
      </c>
      <c r="AF328" s="0" t="s">
        <v>22</v>
      </c>
      <c r="AG328" s="0" t="s">
        <v>22</v>
      </c>
      <c r="AH328" s="0" t="s">
        <v>3396</v>
      </c>
      <c r="AI328" s="0" t="s">
        <v>3397</v>
      </c>
      <c r="AJ328" s="0" t="s">
        <v>22</v>
      </c>
      <c r="AK328" s="0" t="s">
        <v>22</v>
      </c>
    </row>
    <row customHeight="1" ht="11.25">
      <c r="A329" s="0" t="s">
        <v>22</v>
      </c>
      <c r="B329" s="0" t="s">
        <v>48</v>
      </c>
      <c r="C329" s="0" t="s">
        <v>50</v>
      </c>
      <c r="D329" s="0" t="s">
        <v>22</v>
      </c>
      <c r="E329" s="0" t="s">
        <v>3665</v>
      </c>
      <c r="F329" s="0" t="s">
        <v>1213</v>
      </c>
      <c r="G329" s="0" t="s">
        <v>153</v>
      </c>
      <c r="H329" s="0" t="s">
        <v>153</v>
      </c>
      <c r="I329" s="0" t="s">
        <v>154</v>
      </c>
      <c r="J329" s="0" t="s">
        <v>1173</v>
      </c>
      <c r="K329" s="0" t="s">
        <v>1255</v>
      </c>
      <c r="L329" s="0" t="s">
        <v>1252</v>
      </c>
      <c r="M329" s="0" t="s">
        <v>1155</v>
      </c>
      <c r="N329" s="0" t="s">
        <v>101</v>
      </c>
      <c r="O329" s="0" t="s">
        <v>153</v>
      </c>
      <c r="P329" s="0" t="s">
        <v>153</v>
      </c>
      <c r="Q329" s="0" t="s">
        <v>154</v>
      </c>
      <c r="R329" s="0" t="s">
        <v>3412</v>
      </c>
      <c r="S329" s="0" t="s">
        <v>3423</v>
      </c>
      <c r="T329" s="0" t="s">
        <v>3341</v>
      </c>
      <c r="U329" s="0" t="s">
        <v>3342</v>
      </c>
      <c r="V329" s="0" t="s">
        <v>3666</v>
      </c>
      <c r="W329" s="0" t="s">
        <v>3344</v>
      </c>
      <c r="X329" s="0" t="s">
        <v>3345</v>
      </c>
      <c r="Y329" s="0" t="s">
        <v>3342</v>
      </c>
      <c r="Z329" s="0" t="s">
        <v>3667</v>
      </c>
      <c r="AA329" s="0" t="s">
        <v>3394</v>
      </c>
      <c r="AB329" s="0" t="s">
        <v>3668</v>
      </c>
      <c r="AC329" s="0" t="s">
        <v>19</v>
      </c>
      <c r="AD329" s="0" t="s">
        <v>61</v>
      </c>
      <c r="AE329" s="0" t="s">
        <v>19</v>
      </c>
      <c r="AF329" s="0" t="s">
        <v>22</v>
      </c>
      <c r="AG329" s="0" t="s">
        <v>22</v>
      </c>
      <c r="AH329" s="0" t="s">
        <v>3396</v>
      </c>
      <c r="AI329" s="0" t="s">
        <v>3397</v>
      </c>
      <c r="AJ329" s="0" t="s">
        <v>22</v>
      </c>
      <c r="AK329" s="0" t="s">
        <v>22</v>
      </c>
    </row>
    <row customHeight="1" ht="11.25">
      <c r="A330" s="0" t="s">
        <v>22</v>
      </c>
      <c r="B330" s="0" t="s">
        <v>48</v>
      </c>
      <c r="C330" s="0" t="s">
        <v>50</v>
      </c>
      <c r="D330" s="0" t="s">
        <v>22</v>
      </c>
      <c r="E330" s="0" t="s">
        <v>3665</v>
      </c>
      <c r="F330" s="0" t="s">
        <v>1213</v>
      </c>
      <c r="G330" s="0" t="s">
        <v>153</v>
      </c>
      <c r="H330" s="0" t="s">
        <v>153</v>
      </c>
      <c r="I330" s="0" t="s">
        <v>154</v>
      </c>
      <c r="J330" s="0" t="s">
        <v>1173</v>
      </c>
      <c r="K330" s="0" t="s">
        <v>1255</v>
      </c>
      <c r="L330" s="0" t="s">
        <v>1252</v>
      </c>
      <c r="M330" s="0" t="s">
        <v>1155</v>
      </c>
      <c r="N330" s="0" t="s">
        <v>91</v>
      </c>
      <c r="O330" s="0" t="s">
        <v>153</v>
      </c>
      <c r="P330" s="0" t="s">
        <v>153</v>
      </c>
      <c r="Q330" s="0" t="s">
        <v>154</v>
      </c>
      <c r="R330" s="0" t="s">
        <v>3414</v>
      </c>
      <c r="S330" s="0" t="s">
        <v>3424</v>
      </c>
      <c r="T330" s="0" t="s">
        <v>3341</v>
      </c>
      <c r="U330" s="0" t="s">
        <v>3342</v>
      </c>
      <c r="V330" s="0" t="s">
        <v>3666</v>
      </c>
      <c r="W330" s="0" t="s">
        <v>3344</v>
      </c>
      <c r="X330" s="0" t="s">
        <v>3345</v>
      </c>
      <c r="Y330" s="0" t="s">
        <v>3342</v>
      </c>
      <c r="Z330" s="0" t="s">
        <v>3667</v>
      </c>
      <c r="AA330" s="0" t="s">
        <v>3394</v>
      </c>
      <c r="AB330" s="0" t="s">
        <v>3668</v>
      </c>
      <c r="AC330" s="0" t="s">
        <v>19</v>
      </c>
      <c r="AD330" s="0" t="s">
        <v>61</v>
      </c>
      <c r="AE330" s="0" t="s">
        <v>19</v>
      </c>
      <c r="AF330" s="0" t="s">
        <v>22</v>
      </c>
      <c r="AG330" s="0" t="s">
        <v>22</v>
      </c>
      <c r="AH330" s="0" t="s">
        <v>3396</v>
      </c>
      <c r="AI330" s="0" t="s">
        <v>3397</v>
      </c>
      <c r="AJ330" s="0" t="s">
        <v>22</v>
      </c>
      <c r="AK330" s="0" t="s">
        <v>22</v>
      </c>
    </row>
    <row customHeight="1" ht="11.25">
      <c r="A331" s="0" t="s">
        <v>22</v>
      </c>
      <c r="B331" s="0" t="s">
        <v>48</v>
      </c>
      <c r="C331" s="0" t="s">
        <v>50</v>
      </c>
      <c r="D331" s="0" t="s">
        <v>22</v>
      </c>
      <c r="E331" s="0" t="s">
        <v>3669</v>
      </c>
      <c r="F331" s="0" t="s">
        <v>1213</v>
      </c>
      <c r="G331" s="0" t="s">
        <v>1171</v>
      </c>
      <c r="H331" s="0" t="s">
        <v>1171</v>
      </c>
      <c r="I331" s="0" t="s">
        <v>1172</v>
      </c>
      <c r="J331" s="0" t="s">
        <v>1173</v>
      </c>
      <c r="K331" s="0" t="s">
        <v>1174</v>
      </c>
      <c r="L331" s="0" t="s">
        <v>1252</v>
      </c>
      <c r="M331" s="0" t="s">
        <v>1155</v>
      </c>
      <c r="N331" s="0" t="s">
        <v>128</v>
      </c>
      <c r="O331" s="0" t="s">
        <v>123</v>
      </c>
      <c r="P331" s="0" t="s">
        <v>123</v>
      </c>
      <c r="Q331" s="0" t="s">
        <v>124</v>
      </c>
      <c r="R331" s="0" t="s">
        <v>1153</v>
      </c>
      <c r="S331" s="0" t="s">
        <v>1154</v>
      </c>
      <c r="T331" s="0" t="s">
        <v>3341</v>
      </c>
      <c r="U331" s="0" t="s">
        <v>3342</v>
      </c>
      <c r="V331" s="0" t="s">
        <v>3343</v>
      </c>
      <c r="W331" s="0" t="s">
        <v>3344</v>
      </c>
      <c r="X331" s="0" t="s">
        <v>3345</v>
      </c>
      <c r="Y331" s="0" t="s">
        <v>3342</v>
      </c>
      <c r="Z331" s="0" t="s">
        <v>3670</v>
      </c>
      <c r="AA331" s="0" t="s">
        <v>3671</v>
      </c>
      <c r="AB331" s="0" t="s">
        <v>3672</v>
      </c>
      <c r="AC331" s="0" t="s">
        <v>19</v>
      </c>
      <c r="AD331" s="0" t="s">
        <v>61</v>
      </c>
      <c r="AE331" s="0" t="s">
        <v>19</v>
      </c>
      <c r="AF331" s="0" t="s">
        <v>22</v>
      </c>
      <c r="AG331" s="0" t="s">
        <v>22</v>
      </c>
      <c r="AH331" s="0" t="s">
        <v>3396</v>
      </c>
      <c r="AI331" s="0" t="s">
        <v>3397</v>
      </c>
      <c r="AJ331" s="0" t="s">
        <v>22</v>
      </c>
      <c r="AK331" s="0" t="s">
        <v>22</v>
      </c>
    </row>
    <row customHeight="1" ht="11.25">
      <c r="A332" s="0" t="s">
        <v>22</v>
      </c>
      <c r="B332" s="0" t="s">
        <v>48</v>
      </c>
      <c r="C332" s="0" t="s">
        <v>50</v>
      </c>
      <c r="D332" s="0" t="s">
        <v>22</v>
      </c>
      <c r="E332" s="0" t="s">
        <v>3669</v>
      </c>
      <c r="F332" s="0" t="s">
        <v>1213</v>
      </c>
      <c r="G332" s="0" t="s">
        <v>153</v>
      </c>
      <c r="H332" s="0" t="s">
        <v>153</v>
      </c>
      <c r="I332" s="0" t="s">
        <v>154</v>
      </c>
      <c r="J332" s="0" t="s">
        <v>1173</v>
      </c>
      <c r="K332" s="0" t="s">
        <v>1255</v>
      </c>
      <c r="L332" s="0" t="s">
        <v>1252</v>
      </c>
      <c r="M332" s="0" t="s">
        <v>1155</v>
      </c>
      <c r="N332" s="0" t="s">
        <v>128</v>
      </c>
      <c r="O332" s="0" t="s">
        <v>123</v>
      </c>
      <c r="P332" s="0" t="s">
        <v>123</v>
      </c>
      <c r="Q332" s="0" t="s">
        <v>124</v>
      </c>
      <c r="R332" s="0" t="s">
        <v>1153</v>
      </c>
      <c r="S332" s="0" t="s">
        <v>1154</v>
      </c>
      <c r="T332" s="0" t="s">
        <v>3341</v>
      </c>
      <c r="U332" s="0" t="s">
        <v>3342</v>
      </c>
      <c r="V332" s="0" t="s">
        <v>3343</v>
      </c>
      <c r="W332" s="0" t="s">
        <v>3344</v>
      </c>
      <c r="X332" s="0" t="s">
        <v>3345</v>
      </c>
      <c r="Y332" s="0" t="s">
        <v>3342</v>
      </c>
      <c r="Z332" s="0" t="s">
        <v>3670</v>
      </c>
      <c r="AA332" s="0" t="s">
        <v>3671</v>
      </c>
      <c r="AB332" s="0" t="s">
        <v>3672</v>
      </c>
      <c r="AC332" s="0" t="s">
        <v>19</v>
      </c>
      <c r="AD332" s="0" t="s">
        <v>61</v>
      </c>
      <c r="AE332" s="0" t="s">
        <v>19</v>
      </c>
      <c r="AF332" s="0" t="s">
        <v>22</v>
      </c>
      <c r="AG332" s="0" t="s">
        <v>22</v>
      </c>
      <c r="AH332" s="0" t="s">
        <v>3396</v>
      </c>
      <c r="AI332" s="0" t="s">
        <v>3397</v>
      </c>
      <c r="AJ332" s="0" t="s">
        <v>22</v>
      </c>
      <c r="AK332" s="0" t="s">
        <v>22</v>
      </c>
    </row>
    <row customHeight="1" ht="11.25">
      <c r="A333" s="0" t="s">
        <v>22</v>
      </c>
      <c r="B333" s="0" t="s">
        <v>48</v>
      </c>
      <c r="C333" s="0" t="s">
        <v>50</v>
      </c>
      <c r="D333" s="0" t="s">
        <v>22</v>
      </c>
      <c r="E333" s="0" t="s">
        <v>3669</v>
      </c>
      <c r="F333" s="0" t="s">
        <v>1213</v>
      </c>
      <c r="G333" s="0" t="s">
        <v>153</v>
      </c>
      <c r="H333" s="0" t="s">
        <v>153</v>
      </c>
      <c r="I333" s="0" t="s">
        <v>154</v>
      </c>
      <c r="J333" s="0" t="s">
        <v>1173</v>
      </c>
      <c r="K333" s="0" t="s">
        <v>1255</v>
      </c>
      <c r="L333" s="0" t="s">
        <v>1252</v>
      </c>
      <c r="M333" s="0" t="s">
        <v>1155</v>
      </c>
      <c r="N333" s="0" t="s">
        <v>132</v>
      </c>
      <c r="O333" s="0" t="s">
        <v>123</v>
      </c>
      <c r="P333" s="0" t="s">
        <v>123</v>
      </c>
      <c r="Q333" s="0" t="s">
        <v>124</v>
      </c>
      <c r="R333" s="0" t="s">
        <v>1201</v>
      </c>
      <c r="S333" s="0" t="s">
        <v>1202</v>
      </c>
      <c r="T333" s="0" t="s">
        <v>3341</v>
      </c>
      <c r="U333" s="0" t="s">
        <v>3342</v>
      </c>
      <c r="V333" s="0" t="s">
        <v>3343</v>
      </c>
      <c r="W333" s="0" t="s">
        <v>3344</v>
      </c>
      <c r="X333" s="0" t="s">
        <v>3345</v>
      </c>
      <c r="Y333" s="0" t="s">
        <v>3342</v>
      </c>
      <c r="Z333" s="0" t="s">
        <v>3670</v>
      </c>
      <c r="AA333" s="0" t="s">
        <v>3671</v>
      </c>
      <c r="AB333" s="0" t="s">
        <v>3672</v>
      </c>
      <c r="AC333" s="0" t="s">
        <v>19</v>
      </c>
      <c r="AD333" s="0" t="s">
        <v>61</v>
      </c>
      <c r="AE333" s="0" t="s">
        <v>19</v>
      </c>
      <c r="AF333" s="0" t="s">
        <v>22</v>
      </c>
      <c r="AG333" s="0" t="s">
        <v>22</v>
      </c>
      <c r="AH333" s="0" t="s">
        <v>3396</v>
      </c>
      <c r="AI333" s="0" t="s">
        <v>3397</v>
      </c>
      <c r="AJ333" s="0" t="s">
        <v>22</v>
      </c>
      <c r="AK333" s="0" t="s">
        <v>22</v>
      </c>
    </row>
    <row customHeight="1" ht="11.25">
      <c r="A334" s="0" t="s">
        <v>22</v>
      </c>
      <c r="B334" s="0" t="s">
        <v>48</v>
      </c>
      <c r="C334" s="0" t="s">
        <v>50</v>
      </c>
      <c r="D334" s="0" t="s">
        <v>22</v>
      </c>
      <c r="E334" s="0" t="s">
        <v>3669</v>
      </c>
      <c r="F334" s="0" t="s">
        <v>1213</v>
      </c>
      <c r="G334" s="0" t="s">
        <v>1171</v>
      </c>
      <c r="H334" s="0" t="s">
        <v>1171</v>
      </c>
      <c r="I334" s="0" t="s">
        <v>1172</v>
      </c>
      <c r="J334" s="0" t="s">
        <v>1173</v>
      </c>
      <c r="K334" s="0" t="s">
        <v>1174</v>
      </c>
      <c r="L334" s="0" t="s">
        <v>1252</v>
      </c>
      <c r="M334" s="0" t="s">
        <v>1155</v>
      </c>
      <c r="N334" s="0" t="s">
        <v>132</v>
      </c>
      <c r="O334" s="0" t="s">
        <v>123</v>
      </c>
      <c r="P334" s="0" t="s">
        <v>123</v>
      </c>
      <c r="Q334" s="0" t="s">
        <v>124</v>
      </c>
      <c r="R334" s="0" t="s">
        <v>1201</v>
      </c>
      <c r="S334" s="0" t="s">
        <v>1202</v>
      </c>
      <c r="T334" s="0" t="s">
        <v>3341</v>
      </c>
      <c r="U334" s="0" t="s">
        <v>3342</v>
      </c>
      <c r="V334" s="0" t="s">
        <v>3343</v>
      </c>
      <c r="W334" s="0" t="s">
        <v>3344</v>
      </c>
      <c r="X334" s="0" t="s">
        <v>3345</v>
      </c>
      <c r="Y334" s="0" t="s">
        <v>3342</v>
      </c>
      <c r="Z334" s="0" t="s">
        <v>3670</v>
      </c>
      <c r="AA334" s="0" t="s">
        <v>3671</v>
      </c>
      <c r="AB334" s="0" t="s">
        <v>3672</v>
      </c>
      <c r="AC334" s="0" t="s">
        <v>19</v>
      </c>
      <c r="AD334" s="0" t="s">
        <v>61</v>
      </c>
      <c r="AE334" s="0" t="s">
        <v>19</v>
      </c>
      <c r="AF334" s="0" t="s">
        <v>22</v>
      </c>
      <c r="AG334" s="0" t="s">
        <v>22</v>
      </c>
      <c r="AH334" s="0" t="s">
        <v>3396</v>
      </c>
      <c r="AI334" s="0" t="s">
        <v>3397</v>
      </c>
      <c r="AJ334" s="0" t="s">
        <v>22</v>
      </c>
      <c r="AK334" s="0" t="s">
        <v>22</v>
      </c>
    </row>
    <row customHeight="1" ht="11.25">
      <c r="A335" s="0" t="s">
        <v>22</v>
      </c>
      <c r="B335" s="0" t="s">
        <v>48</v>
      </c>
      <c r="C335" s="0" t="s">
        <v>50</v>
      </c>
      <c r="D335" s="0" t="s">
        <v>22</v>
      </c>
      <c r="E335" s="0" t="s">
        <v>3669</v>
      </c>
      <c r="F335" s="0" t="s">
        <v>1213</v>
      </c>
      <c r="G335" s="0" t="s">
        <v>1171</v>
      </c>
      <c r="H335" s="0" t="s">
        <v>1171</v>
      </c>
      <c r="I335" s="0" t="s">
        <v>1172</v>
      </c>
      <c r="J335" s="0" t="s">
        <v>1173</v>
      </c>
      <c r="K335" s="0" t="s">
        <v>1174</v>
      </c>
      <c r="L335" s="0" t="s">
        <v>1252</v>
      </c>
      <c r="M335" s="0" t="s">
        <v>1155</v>
      </c>
      <c r="N335" s="0" t="s">
        <v>98</v>
      </c>
      <c r="O335" s="0" t="s">
        <v>1171</v>
      </c>
      <c r="P335" s="0" t="s">
        <v>1171</v>
      </c>
      <c r="Q335" s="0" t="s">
        <v>1172</v>
      </c>
      <c r="R335" s="0" t="s">
        <v>1173</v>
      </c>
      <c r="S335" s="0" t="s">
        <v>1174</v>
      </c>
      <c r="T335" s="0" t="s">
        <v>3341</v>
      </c>
      <c r="U335" s="0" t="s">
        <v>3342</v>
      </c>
      <c r="V335" s="0" t="s">
        <v>3343</v>
      </c>
      <c r="W335" s="0" t="s">
        <v>3344</v>
      </c>
      <c r="X335" s="0" t="s">
        <v>3345</v>
      </c>
      <c r="Y335" s="0" t="s">
        <v>3342</v>
      </c>
      <c r="Z335" s="0" t="s">
        <v>3670</v>
      </c>
      <c r="AA335" s="0" t="s">
        <v>3671</v>
      </c>
      <c r="AB335" s="0" t="s">
        <v>3672</v>
      </c>
      <c r="AC335" s="0" t="s">
        <v>19</v>
      </c>
      <c r="AD335" s="0" t="s">
        <v>61</v>
      </c>
      <c r="AE335" s="0" t="s">
        <v>19</v>
      </c>
      <c r="AF335" s="0" t="s">
        <v>22</v>
      </c>
      <c r="AG335" s="0" t="s">
        <v>22</v>
      </c>
      <c r="AH335" s="0" t="s">
        <v>3396</v>
      </c>
      <c r="AI335" s="0" t="s">
        <v>3397</v>
      </c>
      <c r="AJ335" s="0" t="s">
        <v>22</v>
      </c>
      <c r="AK335" s="0" t="s">
        <v>22</v>
      </c>
    </row>
    <row customHeight="1" ht="11.25">
      <c r="A336" s="0" t="s">
        <v>22</v>
      </c>
      <c r="B336" s="0" t="s">
        <v>48</v>
      </c>
      <c r="C336" s="0" t="s">
        <v>50</v>
      </c>
      <c r="D336" s="0" t="s">
        <v>22</v>
      </c>
      <c r="E336" s="0" t="s">
        <v>3669</v>
      </c>
      <c r="F336" s="0" t="s">
        <v>1213</v>
      </c>
      <c r="G336" s="0" t="s">
        <v>1171</v>
      </c>
      <c r="H336" s="0" t="s">
        <v>1171</v>
      </c>
      <c r="I336" s="0" t="s">
        <v>1172</v>
      </c>
      <c r="J336" s="0" t="s">
        <v>1173</v>
      </c>
      <c r="K336" s="0" t="s">
        <v>1174</v>
      </c>
      <c r="L336" s="0" t="s">
        <v>1252</v>
      </c>
      <c r="M336" s="0" t="s">
        <v>1155</v>
      </c>
      <c r="N336" s="0" t="s">
        <v>115</v>
      </c>
      <c r="O336" s="0" t="s">
        <v>1171</v>
      </c>
      <c r="P336" s="0" t="s">
        <v>1171</v>
      </c>
      <c r="Q336" s="0" t="s">
        <v>1172</v>
      </c>
      <c r="R336" s="0" t="s">
        <v>3398</v>
      </c>
      <c r="S336" s="0" t="s">
        <v>3399</v>
      </c>
      <c r="T336" s="0" t="s">
        <v>3341</v>
      </c>
      <c r="U336" s="0" t="s">
        <v>3342</v>
      </c>
      <c r="V336" s="0" t="s">
        <v>3343</v>
      </c>
      <c r="W336" s="0" t="s">
        <v>3344</v>
      </c>
      <c r="X336" s="0" t="s">
        <v>3345</v>
      </c>
      <c r="Y336" s="0" t="s">
        <v>3342</v>
      </c>
      <c r="Z336" s="0" t="s">
        <v>3670</v>
      </c>
      <c r="AA336" s="0" t="s">
        <v>3671</v>
      </c>
      <c r="AB336" s="0" t="s">
        <v>3672</v>
      </c>
      <c r="AC336" s="0" t="s">
        <v>19</v>
      </c>
      <c r="AD336" s="0" t="s">
        <v>61</v>
      </c>
      <c r="AE336" s="0" t="s">
        <v>19</v>
      </c>
      <c r="AF336" s="0" t="s">
        <v>22</v>
      </c>
      <c r="AG336" s="0" t="s">
        <v>22</v>
      </c>
      <c r="AH336" s="0" t="s">
        <v>3396</v>
      </c>
      <c r="AI336" s="0" t="s">
        <v>3397</v>
      </c>
      <c r="AJ336" s="0" t="s">
        <v>22</v>
      </c>
      <c r="AK336" s="0" t="s">
        <v>22</v>
      </c>
    </row>
    <row customHeight="1" ht="11.25">
      <c r="A337" s="0" t="s">
        <v>22</v>
      </c>
      <c r="B337" s="0" t="s">
        <v>48</v>
      </c>
      <c r="C337" s="0" t="s">
        <v>50</v>
      </c>
      <c r="D337" s="0" t="s">
        <v>22</v>
      </c>
      <c r="E337" s="0" t="s">
        <v>3669</v>
      </c>
      <c r="F337" s="0" t="s">
        <v>1213</v>
      </c>
      <c r="G337" s="0" t="s">
        <v>1171</v>
      </c>
      <c r="H337" s="0" t="s">
        <v>1171</v>
      </c>
      <c r="I337" s="0" t="s">
        <v>1172</v>
      </c>
      <c r="J337" s="0" t="s">
        <v>1173</v>
      </c>
      <c r="K337" s="0" t="s">
        <v>1174</v>
      </c>
      <c r="L337" s="0" t="s">
        <v>1252</v>
      </c>
      <c r="M337" s="0" t="s">
        <v>1155</v>
      </c>
      <c r="N337" s="0" t="s">
        <v>90</v>
      </c>
      <c r="O337" s="0" t="s">
        <v>1171</v>
      </c>
      <c r="P337" s="0" t="s">
        <v>1171</v>
      </c>
      <c r="Q337" s="0" t="s">
        <v>1172</v>
      </c>
      <c r="R337" s="0" t="s">
        <v>3400</v>
      </c>
      <c r="S337" s="0" t="s">
        <v>3401</v>
      </c>
      <c r="T337" s="0" t="s">
        <v>3341</v>
      </c>
      <c r="U337" s="0" t="s">
        <v>3342</v>
      </c>
      <c r="V337" s="0" t="s">
        <v>3343</v>
      </c>
      <c r="W337" s="0" t="s">
        <v>3344</v>
      </c>
      <c r="X337" s="0" t="s">
        <v>3345</v>
      </c>
      <c r="Y337" s="0" t="s">
        <v>3342</v>
      </c>
      <c r="Z337" s="0" t="s">
        <v>3670</v>
      </c>
      <c r="AA337" s="0" t="s">
        <v>3671</v>
      </c>
      <c r="AB337" s="0" t="s">
        <v>3672</v>
      </c>
      <c r="AC337" s="0" t="s">
        <v>19</v>
      </c>
      <c r="AD337" s="0" t="s">
        <v>61</v>
      </c>
      <c r="AE337" s="0" t="s">
        <v>19</v>
      </c>
      <c r="AF337" s="0" t="s">
        <v>22</v>
      </c>
      <c r="AG337" s="0" t="s">
        <v>22</v>
      </c>
      <c r="AH337" s="0" t="s">
        <v>3396</v>
      </c>
      <c r="AI337" s="0" t="s">
        <v>3397</v>
      </c>
      <c r="AJ337" s="0" t="s">
        <v>22</v>
      </c>
      <c r="AK337" s="0" t="s">
        <v>22</v>
      </c>
    </row>
    <row customHeight="1" ht="11.25">
      <c r="A338" s="0" t="s">
        <v>22</v>
      </c>
      <c r="B338" s="0" t="s">
        <v>48</v>
      </c>
      <c r="C338" s="0" t="s">
        <v>50</v>
      </c>
      <c r="D338" s="0" t="s">
        <v>22</v>
      </c>
      <c r="E338" s="0" t="s">
        <v>3669</v>
      </c>
      <c r="F338" s="0" t="s">
        <v>1213</v>
      </c>
      <c r="G338" s="0" t="s">
        <v>1171</v>
      </c>
      <c r="H338" s="0" t="s">
        <v>1171</v>
      </c>
      <c r="I338" s="0" t="s">
        <v>1172</v>
      </c>
      <c r="J338" s="0" t="s">
        <v>1173</v>
      </c>
      <c r="K338" s="0" t="s">
        <v>1174</v>
      </c>
      <c r="L338" s="0" t="s">
        <v>1252</v>
      </c>
      <c r="M338" s="0" t="s">
        <v>1155</v>
      </c>
      <c r="N338" s="0" t="s">
        <v>109</v>
      </c>
      <c r="O338" s="0" t="s">
        <v>1171</v>
      </c>
      <c r="P338" s="0" t="s">
        <v>1171</v>
      </c>
      <c r="Q338" s="0" t="s">
        <v>1172</v>
      </c>
      <c r="R338" s="0" t="s">
        <v>3402</v>
      </c>
      <c r="S338" s="0" t="s">
        <v>3403</v>
      </c>
      <c r="T338" s="0" t="s">
        <v>3341</v>
      </c>
      <c r="U338" s="0" t="s">
        <v>3342</v>
      </c>
      <c r="V338" s="0" t="s">
        <v>3343</v>
      </c>
      <c r="W338" s="0" t="s">
        <v>3344</v>
      </c>
      <c r="X338" s="0" t="s">
        <v>3345</v>
      </c>
      <c r="Y338" s="0" t="s">
        <v>3342</v>
      </c>
      <c r="Z338" s="0" t="s">
        <v>3670</v>
      </c>
      <c r="AA338" s="0" t="s">
        <v>3671</v>
      </c>
      <c r="AB338" s="0" t="s">
        <v>3672</v>
      </c>
      <c r="AC338" s="0" t="s">
        <v>19</v>
      </c>
      <c r="AD338" s="0" t="s">
        <v>61</v>
      </c>
      <c r="AE338" s="0" t="s">
        <v>19</v>
      </c>
      <c r="AF338" s="0" t="s">
        <v>22</v>
      </c>
      <c r="AG338" s="0" t="s">
        <v>22</v>
      </c>
      <c r="AH338" s="0" t="s">
        <v>3396</v>
      </c>
      <c r="AI338" s="0" t="s">
        <v>3397</v>
      </c>
      <c r="AJ338" s="0" t="s">
        <v>22</v>
      </c>
      <c r="AK338" s="0" t="s">
        <v>22</v>
      </c>
    </row>
    <row customHeight="1" ht="11.25">
      <c r="A339" s="0" t="s">
        <v>22</v>
      </c>
      <c r="B339" s="0" t="s">
        <v>48</v>
      </c>
      <c r="C339" s="0" t="s">
        <v>50</v>
      </c>
      <c r="D339" s="0" t="s">
        <v>22</v>
      </c>
      <c r="E339" s="0" t="s">
        <v>3669</v>
      </c>
      <c r="F339" s="0" t="s">
        <v>1213</v>
      </c>
      <c r="G339" s="0" t="s">
        <v>1171</v>
      </c>
      <c r="H339" s="0" t="s">
        <v>1171</v>
      </c>
      <c r="I339" s="0" t="s">
        <v>1172</v>
      </c>
      <c r="J339" s="0" t="s">
        <v>1173</v>
      </c>
      <c r="K339" s="0" t="s">
        <v>1174</v>
      </c>
      <c r="L339" s="0" t="s">
        <v>1252</v>
      </c>
      <c r="M339" s="0" t="s">
        <v>1155</v>
      </c>
      <c r="N339" s="0" t="s">
        <v>92</v>
      </c>
      <c r="O339" s="0" t="s">
        <v>1171</v>
      </c>
      <c r="P339" s="0" t="s">
        <v>1171</v>
      </c>
      <c r="Q339" s="0" t="s">
        <v>1172</v>
      </c>
      <c r="R339" s="0" t="s">
        <v>3404</v>
      </c>
      <c r="S339" s="0" t="s">
        <v>3405</v>
      </c>
      <c r="T339" s="0" t="s">
        <v>3341</v>
      </c>
      <c r="U339" s="0" t="s">
        <v>3342</v>
      </c>
      <c r="V339" s="0" t="s">
        <v>3343</v>
      </c>
      <c r="W339" s="0" t="s">
        <v>3344</v>
      </c>
      <c r="X339" s="0" t="s">
        <v>3345</v>
      </c>
      <c r="Y339" s="0" t="s">
        <v>3342</v>
      </c>
      <c r="Z339" s="0" t="s">
        <v>3670</v>
      </c>
      <c r="AA339" s="0" t="s">
        <v>3671</v>
      </c>
      <c r="AB339" s="0" t="s">
        <v>3672</v>
      </c>
      <c r="AC339" s="0" t="s">
        <v>19</v>
      </c>
      <c r="AD339" s="0" t="s">
        <v>61</v>
      </c>
      <c r="AE339" s="0" t="s">
        <v>19</v>
      </c>
      <c r="AF339" s="0" t="s">
        <v>22</v>
      </c>
      <c r="AG339" s="0" t="s">
        <v>22</v>
      </c>
      <c r="AH339" s="0" t="s">
        <v>3396</v>
      </c>
      <c r="AI339" s="0" t="s">
        <v>3397</v>
      </c>
      <c r="AJ339" s="0" t="s">
        <v>22</v>
      </c>
      <c r="AK339" s="0" t="s">
        <v>22</v>
      </c>
    </row>
    <row customHeight="1" ht="11.25">
      <c r="A340" s="0" t="s">
        <v>22</v>
      </c>
      <c r="B340" s="0" t="s">
        <v>48</v>
      </c>
      <c r="C340" s="0" t="s">
        <v>50</v>
      </c>
      <c r="D340" s="0" t="s">
        <v>22</v>
      </c>
      <c r="E340" s="0" t="s">
        <v>3669</v>
      </c>
      <c r="F340" s="0" t="s">
        <v>1213</v>
      </c>
      <c r="G340" s="0" t="s">
        <v>1171</v>
      </c>
      <c r="H340" s="0" t="s">
        <v>1171</v>
      </c>
      <c r="I340" s="0" t="s">
        <v>1172</v>
      </c>
      <c r="J340" s="0" t="s">
        <v>1173</v>
      </c>
      <c r="K340" s="0" t="s">
        <v>1174</v>
      </c>
      <c r="L340" s="0" t="s">
        <v>1252</v>
      </c>
      <c r="M340" s="0" t="s">
        <v>1155</v>
      </c>
      <c r="N340" s="0" t="s">
        <v>89</v>
      </c>
      <c r="O340" s="0" t="s">
        <v>1171</v>
      </c>
      <c r="P340" s="0" t="s">
        <v>1171</v>
      </c>
      <c r="Q340" s="0" t="s">
        <v>1172</v>
      </c>
      <c r="R340" s="0" t="s">
        <v>3406</v>
      </c>
      <c r="S340" s="0" t="s">
        <v>3407</v>
      </c>
      <c r="T340" s="0" t="s">
        <v>3341</v>
      </c>
      <c r="U340" s="0" t="s">
        <v>3342</v>
      </c>
      <c r="V340" s="0" t="s">
        <v>3343</v>
      </c>
      <c r="W340" s="0" t="s">
        <v>3344</v>
      </c>
      <c r="X340" s="0" t="s">
        <v>3345</v>
      </c>
      <c r="Y340" s="0" t="s">
        <v>3342</v>
      </c>
      <c r="Z340" s="0" t="s">
        <v>3670</v>
      </c>
      <c r="AA340" s="0" t="s">
        <v>3671</v>
      </c>
      <c r="AB340" s="0" t="s">
        <v>3672</v>
      </c>
      <c r="AC340" s="0" t="s">
        <v>19</v>
      </c>
      <c r="AD340" s="0" t="s">
        <v>61</v>
      </c>
      <c r="AE340" s="0" t="s">
        <v>19</v>
      </c>
      <c r="AF340" s="0" t="s">
        <v>22</v>
      </c>
      <c r="AG340" s="0" t="s">
        <v>22</v>
      </c>
      <c r="AH340" s="0" t="s">
        <v>3396</v>
      </c>
      <c r="AI340" s="0" t="s">
        <v>3397</v>
      </c>
      <c r="AJ340" s="0" t="s">
        <v>22</v>
      </c>
      <c r="AK340" s="0" t="s">
        <v>22</v>
      </c>
    </row>
    <row customHeight="1" ht="11.25">
      <c r="A341" s="0" t="s">
        <v>22</v>
      </c>
      <c r="B341" s="0" t="s">
        <v>48</v>
      </c>
      <c r="C341" s="0" t="s">
        <v>50</v>
      </c>
      <c r="D341" s="0" t="s">
        <v>22</v>
      </c>
      <c r="E341" s="0" t="s">
        <v>3669</v>
      </c>
      <c r="F341" s="0" t="s">
        <v>1213</v>
      </c>
      <c r="G341" s="0" t="s">
        <v>1171</v>
      </c>
      <c r="H341" s="0" t="s">
        <v>1171</v>
      </c>
      <c r="I341" s="0" t="s">
        <v>1172</v>
      </c>
      <c r="J341" s="0" t="s">
        <v>1173</v>
      </c>
      <c r="K341" s="0" t="s">
        <v>1174</v>
      </c>
      <c r="L341" s="0" t="s">
        <v>1252</v>
      </c>
      <c r="M341" s="0" t="s">
        <v>1155</v>
      </c>
      <c r="N341" s="0" t="s">
        <v>112</v>
      </c>
      <c r="O341" s="0" t="s">
        <v>1171</v>
      </c>
      <c r="P341" s="0" t="s">
        <v>1171</v>
      </c>
      <c r="Q341" s="0" t="s">
        <v>1172</v>
      </c>
      <c r="R341" s="0" t="s">
        <v>3408</v>
      </c>
      <c r="S341" s="0" t="s">
        <v>3409</v>
      </c>
      <c r="T341" s="0" t="s">
        <v>3341</v>
      </c>
      <c r="U341" s="0" t="s">
        <v>3342</v>
      </c>
      <c r="V341" s="0" t="s">
        <v>3343</v>
      </c>
      <c r="W341" s="0" t="s">
        <v>3344</v>
      </c>
      <c r="X341" s="0" t="s">
        <v>3345</v>
      </c>
      <c r="Y341" s="0" t="s">
        <v>3342</v>
      </c>
      <c r="Z341" s="0" t="s">
        <v>3670</v>
      </c>
      <c r="AA341" s="0" t="s">
        <v>3671</v>
      </c>
      <c r="AB341" s="0" t="s">
        <v>3672</v>
      </c>
      <c r="AC341" s="0" t="s">
        <v>19</v>
      </c>
      <c r="AD341" s="0" t="s">
        <v>61</v>
      </c>
      <c r="AE341" s="0" t="s">
        <v>19</v>
      </c>
      <c r="AF341" s="0" t="s">
        <v>22</v>
      </c>
      <c r="AG341" s="0" t="s">
        <v>22</v>
      </c>
      <c r="AH341" s="0" t="s">
        <v>3396</v>
      </c>
      <c r="AI341" s="0" t="s">
        <v>3397</v>
      </c>
      <c r="AJ341" s="0" t="s">
        <v>22</v>
      </c>
      <c r="AK341" s="0" t="s">
        <v>22</v>
      </c>
    </row>
    <row customHeight="1" ht="11.25">
      <c r="A342" s="0" t="s">
        <v>22</v>
      </c>
      <c r="B342" s="0" t="s">
        <v>48</v>
      </c>
      <c r="C342" s="0" t="s">
        <v>50</v>
      </c>
      <c r="D342" s="0" t="s">
        <v>22</v>
      </c>
      <c r="E342" s="0" t="s">
        <v>3669</v>
      </c>
      <c r="F342" s="0" t="s">
        <v>1213</v>
      </c>
      <c r="G342" s="0" t="s">
        <v>1171</v>
      </c>
      <c r="H342" s="0" t="s">
        <v>1171</v>
      </c>
      <c r="I342" s="0" t="s">
        <v>1172</v>
      </c>
      <c r="J342" s="0" t="s">
        <v>1173</v>
      </c>
      <c r="K342" s="0" t="s">
        <v>1174</v>
      </c>
      <c r="L342" s="0" t="s">
        <v>1252</v>
      </c>
      <c r="M342" s="0" t="s">
        <v>1155</v>
      </c>
      <c r="N342" s="0" t="s">
        <v>118</v>
      </c>
      <c r="O342" s="0" t="s">
        <v>1171</v>
      </c>
      <c r="P342" s="0" t="s">
        <v>1171</v>
      </c>
      <c r="Q342" s="0" t="s">
        <v>1172</v>
      </c>
      <c r="R342" s="0" t="s">
        <v>3410</v>
      </c>
      <c r="S342" s="0" t="s">
        <v>3411</v>
      </c>
      <c r="T342" s="0" t="s">
        <v>3341</v>
      </c>
      <c r="U342" s="0" t="s">
        <v>3342</v>
      </c>
      <c r="V342" s="0" t="s">
        <v>3343</v>
      </c>
      <c r="W342" s="0" t="s">
        <v>3344</v>
      </c>
      <c r="X342" s="0" t="s">
        <v>3345</v>
      </c>
      <c r="Y342" s="0" t="s">
        <v>3342</v>
      </c>
      <c r="Z342" s="0" t="s">
        <v>3670</v>
      </c>
      <c r="AA342" s="0" t="s">
        <v>3671</v>
      </c>
      <c r="AB342" s="0" t="s">
        <v>3672</v>
      </c>
      <c r="AC342" s="0" t="s">
        <v>19</v>
      </c>
      <c r="AD342" s="0" t="s">
        <v>61</v>
      </c>
      <c r="AE342" s="0" t="s">
        <v>19</v>
      </c>
      <c r="AF342" s="0" t="s">
        <v>22</v>
      </c>
      <c r="AG342" s="0" t="s">
        <v>22</v>
      </c>
      <c r="AH342" s="0" t="s">
        <v>3396</v>
      </c>
      <c r="AI342" s="0" t="s">
        <v>3397</v>
      </c>
      <c r="AJ342" s="0" t="s">
        <v>22</v>
      </c>
      <c r="AK342" s="0" t="s">
        <v>22</v>
      </c>
    </row>
    <row customHeight="1" ht="11.25">
      <c r="A343" s="0" t="s">
        <v>22</v>
      </c>
      <c r="B343" s="0" t="s">
        <v>48</v>
      </c>
      <c r="C343" s="0" t="s">
        <v>50</v>
      </c>
      <c r="D343" s="0" t="s">
        <v>22</v>
      </c>
      <c r="E343" s="0" t="s">
        <v>3669</v>
      </c>
      <c r="F343" s="0" t="s">
        <v>1213</v>
      </c>
      <c r="G343" s="0" t="s">
        <v>1171</v>
      </c>
      <c r="H343" s="0" t="s">
        <v>1171</v>
      </c>
      <c r="I343" s="0" t="s">
        <v>1172</v>
      </c>
      <c r="J343" s="0" t="s">
        <v>1173</v>
      </c>
      <c r="K343" s="0" t="s">
        <v>1174</v>
      </c>
      <c r="L343" s="0" t="s">
        <v>1252</v>
      </c>
      <c r="M343" s="0" t="s">
        <v>1155</v>
      </c>
      <c r="N343" s="0" t="s">
        <v>101</v>
      </c>
      <c r="O343" s="0" t="s">
        <v>1171</v>
      </c>
      <c r="P343" s="0" t="s">
        <v>1171</v>
      </c>
      <c r="Q343" s="0" t="s">
        <v>1172</v>
      </c>
      <c r="R343" s="0" t="s">
        <v>3412</v>
      </c>
      <c r="S343" s="0" t="s">
        <v>3413</v>
      </c>
      <c r="T343" s="0" t="s">
        <v>3341</v>
      </c>
      <c r="U343" s="0" t="s">
        <v>3342</v>
      </c>
      <c r="V343" s="0" t="s">
        <v>3343</v>
      </c>
      <c r="W343" s="0" t="s">
        <v>3344</v>
      </c>
      <c r="X343" s="0" t="s">
        <v>3345</v>
      </c>
      <c r="Y343" s="0" t="s">
        <v>3342</v>
      </c>
      <c r="Z343" s="0" t="s">
        <v>3670</v>
      </c>
      <c r="AA343" s="0" t="s">
        <v>3671</v>
      </c>
      <c r="AB343" s="0" t="s">
        <v>3672</v>
      </c>
      <c r="AC343" s="0" t="s">
        <v>19</v>
      </c>
      <c r="AD343" s="0" t="s">
        <v>61</v>
      </c>
      <c r="AE343" s="0" t="s">
        <v>19</v>
      </c>
      <c r="AF343" s="0" t="s">
        <v>22</v>
      </c>
      <c r="AG343" s="0" t="s">
        <v>22</v>
      </c>
      <c r="AH343" s="0" t="s">
        <v>3396</v>
      </c>
      <c r="AI343" s="0" t="s">
        <v>3397</v>
      </c>
      <c r="AJ343" s="0" t="s">
        <v>22</v>
      </c>
      <c r="AK343" s="0" t="s">
        <v>22</v>
      </c>
    </row>
    <row customHeight="1" ht="11.25">
      <c r="A344" s="0" t="s">
        <v>22</v>
      </c>
      <c r="B344" s="0" t="s">
        <v>48</v>
      </c>
      <c r="C344" s="0" t="s">
        <v>50</v>
      </c>
      <c r="D344" s="0" t="s">
        <v>22</v>
      </c>
      <c r="E344" s="0" t="s">
        <v>3669</v>
      </c>
      <c r="F344" s="0" t="s">
        <v>1213</v>
      </c>
      <c r="G344" s="0" t="s">
        <v>1171</v>
      </c>
      <c r="H344" s="0" t="s">
        <v>1171</v>
      </c>
      <c r="I344" s="0" t="s">
        <v>1172</v>
      </c>
      <c r="J344" s="0" t="s">
        <v>1173</v>
      </c>
      <c r="K344" s="0" t="s">
        <v>1174</v>
      </c>
      <c r="L344" s="0" t="s">
        <v>1252</v>
      </c>
      <c r="M344" s="0" t="s">
        <v>1155</v>
      </c>
      <c r="N344" s="0" t="s">
        <v>91</v>
      </c>
      <c r="O344" s="0" t="s">
        <v>1171</v>
      </c>
      <c r="P344" s="0" t="s">
        <v>1171</v>
      </c>
      <c r="Q344" s="0" t="s">
        <v>1172</v>
      </c>
      <c r="R344" s="0" t="s">
        <v>3414</v>
      </c>
      <c r="S344" s="0" t="s">
        <v>3415</v>
      </c>
      <c r="T344" s="0" t="s">
        <v>3341</v>
      </c>
      <c r="U344" s="0" t="s">
        <v>3342</v>
      </c>
      <c r="V344" s="0" t="s">
        <v>3343</v>
      </c>
      <c r="W344" s="0" t="s">
        <v>3344</v>
      </c>
      <c r="X344" s="0" t="s">
        <v>3345</v>
      </c>
      <c r="Y344" s="0" t="s">
        <v>3342</v>
      </c>
      <c r="Z344" s="0" t="s">
        <v>3670</v>
      </c>
      <c r="AA344" s="0" t="s">
        <v>3671</v>
      </c>
      <c r="AB344" s="0" t="s">
        <v>3672</v>
      </c>
      <c r="AC344" s="0" t="s">
        <v>19</v>
      </c>
      <c r="AD344" s="0" t="s">
        <v>61</v>
      </c>
      <c r="AE344" s="0" t="s">
        <v>19</v>
      </c>
      <c r="AF344" s="0" t="s">
        <v>22</v>
      </c>
      <c r="AG344" s="0" t="s">
        <v>22</v>
      </c>
      <c r="AH344" s="0" t="s">
        <v>3396</v>
      </c>
      <c r="AI344" s="0" t="s">
        <v>3397</v>
      </c>
      <c r="AJ344" s="0" t="s">
        <v>22</v>
      </c>
      <c r="AK344" s="0" t="s">
        <v>22</v>
      </c>
    </row>
    <row customHeight="1" ht="11.25">
      <c r="A345" s="0" t="s">
        <v>22</v>
      </c>
      <c r="B345" s="0" t="s">
        <v>48</v>
      </c>
      <c r="C345" s="0" t="s">
        <v>50</v>
      </c>
      <c r="D345" s="0" t="s">
        <v>22</v>
      </c>
      <c r="E345" s="0" t="s">
        <v>3669</v>
      </c>
      <c r="F345" s="0" t="s">
        <v>1213</v>
      </c>
      <c r="G345" s="0" t="s">
        <v>153</v>
      </c>
      <c r="H345" s="0" t="s">
        <v>153</v>
      </c>
      <c r="I345" s="0" t="s">
        <v>154</v>
      </c>
      <c r="J345" s="0" t="s">
        <v>1173</v>
      </c>
      <c r="K345" s="0" t="s">
        <v>1255</v>
      </c>
      <c r="L345" s="0" t="s">
        <v>1252</v>
      </c>
      <c r="M345" s="0" t="s">
        <v>1155</v>
      </c>
      <c r="N345" s="0" t="s">
        <v>98</v>
      </c>
      <c r="O345" s="0" t="s">
        <v>153</v>
      </c>
      <c r="P345" s="0" t="s">
        <v>153</v>
      </c>
      <c r="Q345" s="0" t="s">
        <v>154</v>
      </c>
      <c r="R345" s="0" t="s">
        <v>1173</v>
      </c>
      <c r="S345" s="0" t="s">
        <v>1255</v>
      </c>
      <c r="T345" s="0" t="s">
        <v>3341</v>
      </c>
      <c r="U345" s="0" t="s">
        <v>3342</v>
      </c>
      <c r="V345" s="0" t="s">
        <v>3343</v>
      </c>
      <c r="W345" s="0" t="s">
        <v>3344</v>
      </c>
      <c r="X345" s="0" t="s">
        <v>3345</v>
      </c>
      <c r="Y345" s="0" t="s">
        <v>3342</v>
      </c>
      <c r="Z345" s="0" t="s">
        <v>3670</v>
      </c>
      <c r="AA345" s="0" t="s">
        <v>3671</v>
      </c>
      <c r="AB345" s="0" t="s">
        <v>3672</v>
      </c>
      <c r="AC345" s="0" t="s">
        <v>19</v>
      </c>
      <c r="AD345" s="0" t="s">
        <v>61</v>
      </c>
      <c r="AE345" s="0" t="s">
        <v>19</v>
      </c>
      <c r="AF345" s="0" t="s">
        <v>22</v>
      </c>
      <c r="AG345" s="0" t="s">
        <v>22</v>
      </c>
      <c r="AH345" s="0" t="s">
        <v>3396</v>
      </c>
      <c r="AI345" s="0" t="s">
        <v>3397</v>
      </c>
      <c r="AJ345" s="0" t="s">
        <v>22</v>
      </c>
      <c r="AK345" s="0" t="s">
        <v>22</v>
      </c>
    </row>
    <row customHeight="1" ht="11.25">
      <c r="A346" s="0" t="s">
        <v>22</v>
      </c>
      <c r="B346" s="0" t="s">
        <v>48</v>
      </c>
      <c r="C346" s="0" t="s">
        <v>50</v>
      </c>
      <c r="D346" s="0" t="s">
        <v>22</v>
      </c>
      <c r="E346" s="0" t="s">
        <v>3669</v>
      </c>
      <c r="F346" s="0" t="s">
        <v>1213</v>
      </c>
      <c r="G346" s="0" t="s">
        <v>153</v>
      </c>
      <c r="H346" s="0" t="s">
        <v>153</v>
      </c>
      <c r="I346" s="0" t="s">
        <v>154</v>
      </c>
      <c r="J346" s="0" t="s">
        <v>1173</v>
      </c>
      <c r="K346" s="0" t="s">
        <v>1255</v>
      </c>
      <c r="L346" s="0" t="s">
        <v>1252</v>
      </c>
      <c r="M346" s="0" t="s">
        <v>1155</v>
      </c>
      <c r="N346" s="0" t="s">
        <v>115</v>
      </c>
      <c r="O346" s="0" t="s">
        <v>153</v>
      </c>
      <c r="P346" s="0" t="s">
        <v>153</v>
      </c>
      <c r="Q346" s="0" t="s">
        <v>154</v>
      </c>
      <c r="R346" s="0" t="s">
        <v>3398</v>
      </c>
      <c r="S346" s="0" t="s">
        <v>3416</v>
      </c>
      <c r="T346" s="0" t="s">
        <v>3341</v>
      </c>
      <c r="U346" s="0" t="s">
        <v>3342</v>
      </c>
      <c r="V346" s="0" t="s">
        <v>3343</v>
      </c>
      <c r="W346" s="0" t="s">
        <v>3344</v>
      </c>
      <c r="X346" s="0" t="s">
        <v>3345</v>
      </c>
      <c r="Y346" s="0" t="s">
        <v>3342</v>
      </c>
      <c r="Z346" s="0" t="s">
        <v>3670</v>
      </c>
      <c r="AA346" s="0" t="s">
        <v>3671</v>
      </c>
      <c r="AB346" s="0" t="s">
        <v>3672</v>
      </c>
      <c r="AC346" s="0" t="s">
        <v>19</v>
      </c>
      <c r="AD346" s="0" t="s">
        <v>61</v>
      </c>
      <c r="AE346" s="0" t="s">
        <v>19</v>
      </c>
      <c r="AF346" s="0" t="s">
        <v>22</v>
      </c>
      <c r="AG346" s="0" t="s">
        <v>22</v>
      </c>
      <c r="AH346" s="0" t="s">
        <v>3396</v>
      </c>
      <c r="AI346" s="0" t="s">
        <v>3397</v>
      </c>
      <c r="AJ346" s="0" t="s">
        <v>22</v>
      </c>
      <c r="AK346" s="0" t="s">
        <v>22</v>
      </c>
    </row>
    <row customHeight="1" ht="11.25">
      <c r="A347" s="0" t="s">
        <v>22</v>
      </c>
      <c r="B347" s="0" t="s">
        <v>48</v>
      </c>
      <c r="C347" s="0" t="s">
        <v>50</v>
      </c>
      <c r="D347" s="0" t="s">
        <v>22</v>
      </c>
      <c r="E347" s="0" t="s">
        <v>3669</v>
      </c>
      <c r="F347" s="0" t="s">
        <v>1213</v>
      </c>
      <c r="G347" s="0" t="s">
        <v>153</v>
      </c>
      <c r="H347" s="0" t="s">
        <v>153</v>
      </c>
      <c r="I347" s="0" t="s">
        <v>154</v>
      </c>
      <c r="J347" s="0" t="s">
        <v>1173</v>
      </c>
      <c r="K347" s="0" t="s">
        <v>1255</v>
      </c>
      <c r="L347" s="0" t="s">
        <v>1252</v>
      </c>
      <c r="M347" s="0" t="s">
        <v>1155</v>
      </c>
      <c r="N347" s="0" t="s">
        <v>90</v>
      </c>
      <c r="O347" s="0" t="s">
        <v>153</v>
      </c>
      <c r="P347" s="0" t="s">
        <v>153</v>
      </c>
      <c r="Q347" s="0" t="s">
        <v>154</v>
      </c>
      <c r="R347" s="0" t="s">
        <v>3400</v>
      </c>
      <c r="S347" s="0" t="s">
        <v>3417</v>
      </c>
      <c r="T347" s="0" t="s">
        <v>3341</v>
      </c>
      <c r="U347" s="0" t="s">
        <v>3342</v>
      </c>
      <c r="V347" s="0" t="s">
        <v>3343</v>
      </c>
      <c r="W347" s="0" t="s">
        <v>3344</v>
      </c>
      <c r="X347" s="0" t="s">
        <v>3345</v>
      </c>
      <c r="Y347" s="0" t="s">
        <v>3342</v>
      </c>
      <c r="Z347" s="0" t="s">
        <v>3670</v>
      </c>
      <c r="AA347" s="0" t="s">
        <v>3671</v>
      </c>
      <c r="AB347" s="0" t="s">
        <v>3672</v>
      </c>
      <c r="AC347" s="0" t="s">
        <v>19</v>
      </c>
      <c r="AD347" s="0" t="s">
        <v>61</v>
      </c>
      <c r="AE347" s="0" t="s">
        <v>19</v>
      </c>
      <c r="AF347" s="0" t="s">
        <v>22</v>
      </c>
      <c r="AG347" s="0" t="s">
        <v>22</v>
      </c>
      <c r="AH347" s="0" t="s">
        <v>3396</v>
      </c>
      <c r="AI347" s="0" t="s">
        <v>3397</v>
      </c>
      <c r="AJ347" s="0" t="s">
        <v>22</v>
      </c>
      <c r="AK347" s="0" t="s">
        <v>22</v>
      </c>
    </row>
    <row customHeight="1" ht="11.25">
      <c r="A348" s="0" t="s">
        <v>22</v>
      </c>
      <c r="B348" s="0" t="s">
        <v>48</v>
      </c>
      <c r="C348" s="0" t="s">
        <v>50</v>
      </c>
      <c r="D348" s="0" t="s">
        <v>22</v>
      </c>
      <c r="E348" s="0" t="s">
        <v>3669</v>
      </c>
      <c r="F348" s="0" t="s">
        <v>1213</v>
      </c>
      <c r="G348" s="0" t="s">
        <v>153</v>
      </c>
      <c r="H348" s="0" t="s">
        <v>153</v>
      </c>
      <c r="I348" s="0" t="s">
        <v>154</v>
      </c>
      <c r="J348" s="0" t="s">
        <v>1173</v>
      </c>
      <c r="K348" s="0" t="s">
        <v>1255</v>
      </c>
      <c r="L348" s="0" t="s">
        <v>1252</v>
      </c>
      <c r="M348" s="0" t="s">
        <v>1155</v>
      </c>
      <c r="N348" s="0" t="s">
        <v>109</v>
      </c>
      <c r="O348" s="0" t="s">
        <v>153</v>
      </c>
      <c r="P348" s="0" t="s">
        <v>153</v>
      </c>
      <c r="Q348" s="0" t="s">
        <v>154</v>
      </c>
      <c r="R348" s="0" t="s">
        <v>3402</v>
      </c>
      <c r="S348" s="0" t="s">
        <v>3418</v>
      </c>
      <c r="T348" s="0" t="s">
        <v>3341</v>
      </c>
      <c r="U348" s="0" t="s">
        <v>3342</v>
      </c>
      <c r="V348" s="0" t="s">
        <v>3343</v>
      </c>
      <c r="W348" s="0" t="s">
        <v>3344</v>
      </c>
      <c r="X348" s="0" t="s">
        <v>3345</v>
      </c>
      <c r="Y348" s="0" t="s">
        <v>3342</v>
      </c>
      <c r="Z348" s="0" t="s">
        <v>3670</v>
      </c>
      <c r="AA348" s="0" t="s">
        <v>3671</v>
      </c>
      <c r="AB348" s="0" t="s">
        <v>3672</v>
      </c>
      <c r="AC348" s="0" t="s">
        <v>19</v>
      </c>
      <c r="AD348" s="0" t="s">
        <v>61</v>
      </c>
      <c r="AE348" s="0" t="s">
        <v>19</v>
      </c>
      <c r="AF348" s="0" t="s">
        <v>22</v>
      </c>
      <c r="AG348" s="0" t="s">
        <v>22</v>
      </c>
      <c r="AH348" s="0" t="s">
        <v>3396</v>
      </c>
      <c r="AI348" s="0" t="s">
        <v>3397</v>
      </c>
      <c r="AJ348" s="0" t="s">
        <v>22</v>
      </c>
      <c r="AK348" s="0" t="s">
        <v>22</v>
      </c>
    </row>
    <row customHeight="1" ht="11.25">
      <c r="A349" s="0" t="s">
        <v>22</v>
      </c>
      <c r="B349" s="0" t="s">
        <v>48</v>
      </c>
      <c r="C349" s="0" t="s">
        <v>50</v>
      </c>
      <c r="D349" s="0" t="s">
        <v>22</v>
      </c>
      <c r="E349" s="0" t="s">
        <v>3669</v>
      </c>
      <c r="F349" s="0" t="s">
        <v>1213</v>
      </c>
      <c r="G349" s="0" t="s">
        <v>153</v>
      </c>
      <c r="H349" s="0" t="s">
        <v>153</v>
      </c>
      <c r="I349" s="0" t="s">
        <v>154</v>
      </c>
      <c r="J349" s="0" t="s">
        <v>1173</v>
      </c>
      <c r="K349" s="0" t="s">
        <v>1255</v>
      </c>
      <c r="L349" s="0" t="s">
        <v>1252</v>
      </c>
      <c r="M349" s="0" t="s">
        <v>1155</v>
      </c>
      <c r="N349" s="0" t="s">
        <v>92</v>
      </c>
      <c r="O349" s="0" t="s">
        <v>153</v>
      </c>
      <c r="P349" s="0" t="s">
        <v>153</v>
      </c>
      <c r="Q349" s="0" t="s">
        <v>154</v>
      </c>
      <c r="R349" s="0" t="s">
        <v>3404</v>
      </c>
      <c r="S349" s="0" t="s">
        <v>3419</v>
      </c>
      <c r="T349" s="0" t="s">
        <v>3341</v>
      </c>
      <c r="U349" s="0" t="s">
        <v>3342</v>
      </c>
      <c r="V349" s="0" t="s">
        <v>3343</v>
      </c>
      <c r="W349" s="0" t="s">
        <v>3344</v>
      </c>
      <c r="X349" s="0" t="s">
        <v>3345</v>
      </c>
      <c r="Y349" s="0" t="s">
        <v>3342</v>
      </c>
      <c r="Z349" s="0" t="s">
        <v>3670</v>
      </c>
      <c r="AA349" s="0" t="s">
        <v>3671</v>
      </c>
      <c r="AB349" s="0" t="s">
        <v>3672</v>
      </c>
      <c r="AC349" s="0" t="s">
        <v>19</v>
      </c>
      <c r="AD349" s="0" t="s">
        <v>61</v>
      </c>
      <c r="AE349" s="0" t="s">
        <v>19</v>
      </c>
      <c r="AF349" s="0" t="s">
        <v>22</v>
      </c>
      <c r="AG349" s="0" t="s">
        <v>22</v>
      </c>
      <c r="AH349" s="0" t="s">
        <v>3396</v>
      </c>
      <c r="AI349" s="0" t="s">
        <v>3397</v>
      </c>
      <c r="AJ349" s="0" t="s">
        <v>22</v>
      </c>
      <c r="AK349" s="0" t="s">
        <v>22</v>
      </c>
    </row>
    <row customHeight="1" ht="11.25">
      <c r="A350" s="0" t="s">
        <v>22</v>
      </c>
      <c r="B350" s="0" t="s">
        <v>48</v>
      </c>
      <c r="C350" s="0" t="s">
        <v>50</v>
      </c>
      <c r="D350" s="0" t="s">
        <v>22</v>
      </c>
      <c r="E350" s="0" t="s">
        <v>3669</v>
      </c>
      <c r="F350" s="0" t="s">
        <v>1213</v>
      </c>
      <c r="G350" s="0" t="s">
        <v>153</v>
      </c>
      <c r="H350" s="0" t="s">
        <v>153</v>
      </c>
      <c r="I350" s="0" t="s">
        <v>154</v>
      </c>
      <c r="J350" s="0" t="s">
        <v>1173</v>
      </c>
      <c r="K350" s="0" t="s">
        <v>1255</v>
      </c>
      <c r="L350" s="0" t="s">
        <v>1252</v>
      </c>
      <c r="M350" s="0" t="s">
        <v>1155</v>
      </c>
      <c r="N350" s="0" t="s">
        <v>89</v>
      </c>
      <c r="O350" s="0" t="s">
        <v>153</v>
      </c>
      <c r="P350" s="0" t="s">
        <v>153</v>
      </c>
      <c r="Q350" s="0" t="s">
        <v>154</v>
      </c>
      <c r="R350" s="0" t="s">
        <v>3406</v>
      </c>
      <c r="S350" s="0" t="s">
        <v>3420</v>
      </c>
      <c r="T350" s="0" t="s">
        <v>3341</v>
      </c>
      <c r="U350" s="0" t="s">
        <v>3342</v>
      </c>
      <c r="V350" s="0" t="s">
        <v>3343</v>
      </c>
      <c r="W350" s="0" t="s">
        <v>3344</v>
      </c>
      <c r="X350" s="0" t="s">
        <v>3345</v>
      </c>
      <c r="Y350" s="0" t="s">
        <v>3342</v>
      </c>
      <c r="Z350" s="0" t="s">
        <v>3670</v>
      </c>
      <c r="AA350" s="0" t="s">
        <v>3671</v>
      </c>
      <c r="AB350" s="0" t="s">
        <v>3672</v>
      </c>
      <c r="AC350" s="0" t="s">
        <v>19</v>
      </c>
      <c r="AD350" s="0" t="s">
        <v>61</v>
      </c>
      <c r="AE350" s="0" t="s">
        <v>19</v>
      </c>
      <c r="AF350" s="0" t="s">
        <v>22</v>
      </c>
      <c r="AG350" s="0" t="s">
        <v>22</v>
      </c>
      <c r="AH350" s="0" t="s">
        <v>3396</v>
      </c>
      <c r="AI350" s="0" t="s">
        <v>3397</v>
      </c>
      <c r="AJ350" s="0" t="s">
        <v>22</v>
      </c>
      <c r="AK350" s="0" t="s">
        <v>22</v>
      </c>
    </row>
    <row customHeight="1" ht="11.25">
      <c r="A351" s="0" t="s">
        <v>22</v>
      </c>
      <c r="B351" s="0" t="s">
        <v>48</v>
      </c>
      <c r="C351" s="0" t="s">
        <v>50</v>
      </c>
      <c r="D351" s="0" t="s">
        <v>22</v>
      </c>
      <c r="E351" s="0" t="s">
        <v>3669</v>
      </c>
      <c r="F351" s="0" t="s">
        <v>1213</v>
      </c>
      <c r="G351" s="0" t="s">
        <v>153</v>
      </c>
      <c r="H351" s="0" t="s">
        <v>153</v>
      </c>
      <c r="I351" s="0" t="s">
        <v>154</v>
      </c>
      <c r="J351" s="0" t="s">
        <v>1173</v>
      </c>
      <c r="K351" s="0" t="s">
        <v>1255</v>
      </c>
      <c r="L351" s="0" t="s">
        <v>1252</v>
      </c>
      <c r="M351" s="0" t="s">
        <v>1155</v>
      </c>
      <c r="N351" s="0" t="s">
        <v>112</v>
      </c>
      <c r="O351" s="0" t="s">
        <v>153</v>
      </c>
      <c r="P351" s="0" t="s">
        <v>153</v>
      </c>
      <c r="Q351" s="0" t="s">
        <v>154</v>
      </c>
      <c r="R351" s="0" t="s">
        <v>3408</v>
      </c>
      <c r="S351" s="0" t="s">
        <v>3421</v>
      </c>
      <c r="T351" s="0" t="s">
        <v>3341</v>
      </c>
      <c r="U351" s="0" t="s">
        <v>3342</v>
      </c>
      <c r="V351" s="0" t="s">
        <v>3343</v>
      </c>
      <c r="W351" s="0" t="s">
        <v>3344</v>
      </c>
      <c r="X351" s="0" t="s">
        <v>3345</v>
      </c>
      <c r="Y351" s="0" t="s">
        <v>3342</v>
      </c>
      <c r="Z351" s="0" t="s">
        <v>3670</v>
      </c>
      <c r="AA351" s="0" t="s">
        <v>3671</v>
      </c>
      <c r="AB351" s="0" t="s">
        <v>3672</v>
      </c>
      <c r="AC351" s="0" t="s">
        <v>19</v>
      </c>
      <c r="AD351" s="0" t="s">
        <v>61</v>
      </c>
      <c r="AE351" s="0" t="s">
        <v>19</v>
      </c>
      <c r="AF351" s="0" t="s">
        <v>22</v>
      </c>
      <c r="AG351" s="0" t="s">
        <v>22</v>
      </c>
      <c r="AH351" s="0" t="s">
        <v>3396</v>
      </c>
      <c r="AI351" s="0" t="s">
        <v>3397</v>
      </c>
      <c r="AJ351" s="0" t="s">
        <v>22</v>
      </c>
      <c r="AK351" s="0" t="s">
        <v>22</v>
      </c>
    </row>
    <row customHeight="1" ht="11.25">
      <c r="A352" s="0" t="s">
        <v>22</v>
      </c>
      <c r="B352" s="0" t="s">
        <v>48</v>
      </c>
      <c r="C352" s="0" t="s">
        <v>50</v>
      </c>
      <c r="D352" s="0" t="s">
        <v>22</v>
      </c>
      <c r="E352" s="0" t="s">
        <v>3669</v>
      </c>
      <c r="F352" s="0" t="s">
        <v>1213</v>
      </c>
      <c r="G352" s="0" t="s">
        <v>153</v>
      </c>
      <c r="H352" s="0" t="s">
        <v>153</v>
      </c>
      <c r="I352" s="0" t="s">
        <v>154</v>
      </c>
      <c r="J352" s="0" t="s">
        <v>1173</v>
      </c>
      <c r="K352" s="0" t="s">
        <v>1255</v>
      </c>
      <c r="L352" s="0" t="s">
        <v>1252</v>
      </c>
      <c r="M352" s="0" t="s">
        <v>1155</v>
      </c>
      <c r="N352" s="0" t="s">
        <v>118</v>
      </c>
      <c r="O352" s="0" t="s">
        <v>153</v>
      </c>
      <c r="P352" s="0" t="s">
        <v>153</v>
      </c>
      <c r="Q352" s="0" t="s">
        <v>154</v>
      </c>
      <c r="R352" s="0" t="s">
        <v>3410</v>
      </c>
      <c r="S352" s="0" t="s">
        <v>3422</v>
      </c>
      <c r="T352" s="0" t="s">
        <v>3341</v>
      </c>
      <c r="U352" s="0" t="s">
        <v>3342</v>
      </c>
      <c r="V352" s="0" t="s">
        <v>3343</v>
      </c>
      <c r="W352" s="0" t="s">
        <v>3344</v>
      </c>
      <c r="X352" s="0" t="s">
        <v>3345</v>
      </c>
      <c r="Y352" s="0" t="s">
        <v>3342</v>
      </c>
      <c r="Z352" s="0" t="s">
        <v>3670</v>
      </c>
      <c r="AA352" s="0" t="s">
        <v>3671</v>
      </c>
      <c r="AB352" s="0" t="s">
        <v>3672</v>
      </c>
      <c r="AC352" s="0" t="s">
        <v>19</v>
      </c>
      <c r="AD352" s="0" t="s">
        <v>61</v>
      </c>
      <c r="AE352" s="0" t="s">
        <v>19</v>
      </c>
      <c r="AF352" s="0" t="s">
        <v>22</v>
      </c>
      <c r="AG352" s="0" t="s">
        <v>22</v>
      </c>
      <c r="AH352" s="0" t="s">
        <v>3396</v>
      </c>
      <c r="AI352" s="0" t="s">
        <v>3397</v>
      </c>
      <c r="AJ352" s="0" t="s">
        <v>22</v>
      </c>
      <c r="AK352" s="0" t="s">
        <v>22</v>
      </c>
    </row>
    <row customHeight="1" ht="11.25">
      <c r="A353" s="0" t="s">
        <v>22</v>
      </c>
      <c r="B353" s="0" t="s">
        <v>48</v>
      </c>
      <c r="C353" s="0" t="s">
        <v>50</v>
      </c>
      <c r="D353" s="0" t="s">
        <v>22</v>
      </c>
      <c r="E353" s="0" t="s">
        <v>3669</v>
      </c>
      <c r="F353" s="0" t="s">
        <v>1213</v>
      </c>
      <c r="G353" s="0" t="s">
        <v>153</v>
      </c>
      <c r="H353" s="0" t="s">
        <v>153</v>
      </c>
      <c r="I353" s="0" t="s">
        <v>154</v>
      </c>
      <c r="J353" s="0" t="s">
        <v>1173</v>
      </c>
      <c r="K353" s="0" t="s">
        <v>1255</v>
      </c>
      <c r="L353" s="0" t="s">
        <v>1252</v>
      </c>
      <c r="M353" s="0" t="s">
        <v>1155</v>
      </c>
      <c r="N353" s="0" t="s">
        <v>101</v>
      </c>
      <c r="O353" s="0" t="s">
        <v>153</v>
      </c>
      <c r="P353" s="0" t="s">
        <v>153</v>
      </c>
      <c r="Q353" s="0" t="s">
        <v>154</v>
      </c>
      <c r="R353" s="0" t="s">
        <v>3412</v>
      </c>
      <c r="S353" s="0" t="s">
        <v>3423</v>
      </c>
      <c r="T353" s="0" t="s">
        <v>3341</v>
      </c>
      <c r="U353" s="0" t="s">
        <v>3342</v>
      </c>
      <c r="V353" s="0" t="s">
        <v>3343</v>
      </c>
      <c r="W353" s="0" t="s">
        <v>3344</v>
      </c>
      <c r="X353" s="0" t="s">
        <v>3345</v>
      </c>
      <c r="Y353" s="0" t="s">
        <v>3342</v>
      </c>
      <c r="Z353" s="0" t="s">
        <v>3670</v>
      </c>
      <c r="AA353" s="0" t="s">
        <v>3671</v>
      </c>
      <c r="AB353" s="0" t="s">
        <v>3672</v>
      </c>
      <c r="AC353" s="0" t="s">
        <v>19</v>
      </c>
      <c r="AD353" s="0" t="s">
        <v>61</v>
      </c>
      <c r="AE353" s="0" t="s">
        <v>19</v>
      </c>
      <c r="AF353" s="0" t="s">
        <v>22</v>
      </c>
      <c r="AG353" s="0" t="s">
        <v>22</v>
      </c>
      <c r="AH353" s="0" t="s">
        <v>3396</v>
      </c>
      <c r="AI353" s="0" t="s">
        <v>3397</v>
      </c>
      <c r="AJ353" s="0" t="s">
        <v>22</v>
      </c>
      <c r="AK353" s="0" t="s">
        <v>22</v>
      </c>
    </row>
    <row customHeight="1" ht="11.25">
      <c r="A354" s="0" t="s">
        <v>22</v>
      </c>
      <c r="B354" s="0" t="s">
        <v>48</v>
      </c>
      <c r="C354" s="0" t="s">
        <v>50</v>
      </c>
      <c r="D354" s="0" t="s">
        <v>22</v>
      </c>
      <c r="E354" s="0" t="s">
        <v>3669</v>
      </c>
      <c r="F354" s="0" t="s">
        <v>1213</v>
      </c>
      <c r="G354" s="0" t="s">
        <v>153</v>
      </c>
      <c r="H354" s="0" t="s">
        <v>153</v>
      </c>
      <c r="I354" s="0" t="s">
        <v>154</v>
      </c>
      <c r="J354" s="0" t="s">
        <v>1173</v>
      </c>
      <c r="K354" s="0" t="s">
        <v>1255</v>
      </c>
      <c r="L354" s="0" t="s">
        <v>1252</v>
      </c>
      <c r="M354" s="0" t="s">
        <v>1155</v>
      </c>
      <c r="N354" s="0" t="s">
        <v>91</v>
      </c>
      <c r="O354" s="0" t="s">
        <v>153</v>
      </c>
      <c r="P354" s="0" t="s">
        <v>153</v>
      </c>
      <c r="Q354" s="0" t="s">
        <v>154</v>
      </c>
      <c r="R354" s="0" t="s">
        <v>3414</v>
      </c>
      <c r="S354" s="0" t="s">
        <v>3424</v>
      </c>
      <c r="T354" s="0" t="s">
        <v>3341</v>
      </c>
      <c r="U354" s="0" t="s">
        <v>3342</v>
      </c>
      <c r="V354" s="0" t="s">
        <v>3343</v>
      </c>
      <c r="W354" s="0" t="s">
        <v>3344</v>
      </c>
      <c r="X354" s="0" t="s">
        <v>3345</v>
      </c>
      <c r="Y354" s="0" t="s">
        <v>3342</v>
      </c>
      <c r="Z354" s="0" t="s">
        <v>3670</v>
      </c>
      <c r="AA354" s="0" t="s">
        <v>3671</v>
      </c>
      <c r="AB354" s="0" t="s">
        <v>3672</v>
      </c>
      <c r="AC354" s="0" t="s">
        <v>19</v>
      </c>
      <c r="AD354" s="0" t="s">
        <v>61</v>
      </c>
      <c r="AE354" s="0" t="s">
        <v>19</v>
      </c>
      <c r="AF354" s="0" t="s">
        <v>22</v>
      </c>
      <c r="AG354" s="0" t="s">
        <v>22</v>
      </c>
      <c r="AH354" s="0" t="s">
        <v>3396</v>
      </c>
      <c r="AI354" s="0" t="s">
        <v>3397</v>
      </c>
      <c r="AJ354" s="0" t="s">
        <v>22</v>
      </c>
      <c r="AK354" s="0" t="s">
        <v>22</v>
      </c>
    </row>
    <row customHeight="1" ht="11.25">
      <c r="A355" s="0" t="s">
        <v>22</v>
      </c>
      <c r="B355" s="0" t="s">
        <v>48</v>
      </c>
      <c r="C355" s="0" t="s">
        <v>50</v>
      </c>
      <c r="D355" s="0" t="s">
        <v>22</v>
      </c>
      <c r="E355" s="0" t="s">
        <v>3673</v>
      </c>
      <c r="F355" s="0" t="s">
        <v>1191</v>
      </c>
      <c r="G355" s="0" t="s">
        <v>1171</v>
      </c>
      <c r="H355" s="0" t="s">
        <v>1171</v>
      </c>
      <c r="I355" s="0" t="s">
        <v>1172</v>
      </c>
      <c r="J355" s="0" t="s">
        <v>1173</v>
      </c>
      <c r="K355" s="0" t="s">
        <v>1174</v>
      </c>
      <c r="L355" s="0" t="s">
        <v>3674</v>
      </c>
      <c r="M355" s="0" t="s">
        <v>1155</v>
      </c>
      <c r="N355" s="0" t="s">
        <v>98</v>
      </c>
      <c r="O355" s="0" t="s">
        <v>1171</v>
      </c>
      <c r="P355" s="0" t="s">
        <v>1171</v>
      </c>
      <c r="Q355" s="0" t="s">
        <v>1172</v>
      </c>
      <c r="R355" s="0" t="s">
        <v>1173</v>
      </c>
      <c r="S355" s="0" t="s">
        <v>1174</v>
      </c>
      <c r="T355" s="0" t="s">
        <v>3341</v>
      </c>
      <c r="U355" s="0" t="s">
        <v>3342</v>
      </c>
      <c r="V355" s="0" t="s">
        <v>3343</v>
      </c>
      <c r="W355" s="0" t="s">
        <v>3344</v>
      </c>
      <c r="X355" s="0" t="s">
        <v>3345</v>
      </c>
      <c r="Y355" s="0" t="s">
        <v>3342</v>
      </c>
      <c r="Z355" s="0" t="s">
        <v>3675</v>
      </c>
      <c r="AA355" s="0" t="s">
        <v>3676</v>
      </c>
      <c r="AB355" s="0" t="s">
        <v>3677</v>
      </c>
      <c r="AC355" s="0" t="s">
        <v>19</v>
      </c>
      <c r="AD355" s="0" t="s">
        <v>19</v>
      </c>
      <c r="AE355" s="0" t="s">
        <v>61</v>
      </c>
      <c r="AF355" s="0" t="s">
        <v>22</v>
      </c>
      <c r="AG355" s="0" t="s">
        <v>22</v>
      </c>
      <c r="AH355" s="0" t="s">
        <v>22</v>
      </c>
      <c r="AI355" s="0" t="s">
        <v>22</v>
      </c>
      <c r="AJ355" s="0" t="s">
        <v>3562</v>
      </c>
      <c r="AK355" s="0" t="s">
        <v>3563</v>
      </c>
    </row>
    <row customHeight="1" ht="11.25">
      <c r="A356" s="0" t="s">
        <v>22</v>
      </c>
      <c r="B356" s="0" t="s">
        <v>48</v>
      </c>
      <c r="C356" s="0" t="s">
        <v>50</v>
      </c>
      <c r="D356" s="0" t="s">
        <v>22</v>
      </c>
      <c r="E356" s="0" t="s">
        <v>3673</v>
      </c>
      <c r="F356" s="0" t="s">
        <v>1191</v>
      </c>
      <c r="G356" s="0" t="s">
        <v>153</v>
      </c>
      <c r="H356" s="0" t="s">
        <v>153</v>
      </c>
      <c r="I356" s="0" t="s">
        <v>154</v>
      </c>
      <c r="J356" s="0" t="s">
        <v>1173</v>
      </c>
      <c r="K356" s="0" t="s">
        <v>1255</v>
      </c>
      <c r="L356" s="0" t="s">
        <v>3674</v>
      </c>
      <c r="M356" s="0" t="s">
        <v>1155</v>
      </c>
      <c r="N356" s="0" t="s">
        <v>98</v>
      </c>
      <c r="O356" s="0" t="s">
        <v>153</v>
      </c>
      <c r="P356" s="0" t="s">
        <v>153</v>
      </c>
      <c r="Q356" s="0" t="s">
        <v>154</v>
      </c>
      <c r="R356" s="0" t="s">
        <v>1173</v>
      </c>
      <c r="S356" s="0" t="s">
        <v>1255</v>
      </c>
      <c r="T356" s="0" t="s">
        <v>3341</v>
      </c>
      <c r="U356" s="0" t="s">
        <v>3342</v>
      </c>
      <c r="V356" s="0" t="s">
        <v>3343</v>
      </c>
      <c r="W356" s="0" t="s">
        <v>3344</v>
      </c>
      <c r="X356" s="0" t="s">
        <v>3345</v>
      </c>
      <c r="Y356" s="0" t="s">
        <v>3342</v>
      </c>
      <c r="Z356" s="0" t="s">
        <v>3675</v>
      </c>
      <c r="AA356" s="0" t="s">
        <v>3676</v>
      </c>
      <c r="AB356" s="0" t="s">
        <v>3677</v>
      </c>
      <c r="AC356" s="0" t="s">
        <v>19</v>
      </c>
      <c r="AD356" s="0" t="s">
        <v>19</v>
      </c>
      <c r="AE356" s="0" t="s">
        <v>61</v>
      </c>
      <c r="AF356" s="0" t="s">
        <v>22</v>
      </c>
      <c r="AG356" s="0" t="s">
        <v>22</v>
      </c>
      <c r="AH356" s="0" t="s">
        <v>22</v>
      </c>
      <c r="AI356" s="0" t="s">
        <v>22</v>
      </c>
      <c r="AJ356" s="0" t="s">
        <v>3562</v>
      </c>
      <c r="AK356" s="0" t="s">
        <v>3563</v>
      </c>
    </row>
    <row customHeight="1" ht="11.25">
      <c r="A357" s="0" t="s">
        <v>22</v>
      </c>
      <c r="B357" s="0" t="s">
        <v>48</v>
      </c>
      <c r="C357" s="0" t="s">
        <v>50</v>
      </c>
      <c r="D357" s="0" t="s">
        <v>22</v>
      </c>
      <c r="E357" s="0" t="s">
        <v>3678</v>
      </c>
      <c r="F357" s="0" t="s">
        <v>1191</v>
      </c>
      <c r="G357" s="0" t="s">
        <v>1171</v>
      </c>
      <c r="H357" s="0" t="s">
        <v>1171</v>
      </c>
      <c r="I357" s="0" t="s">
        <v>1172</v>
      </c>
      <c r="J357" s="0" t="s">
        <v>1173</v>
      </c>
      <c r="K357" s="0" t="s">
        <v>1174</v>
      </c>
      <c r="L357" s="0" t="s">
        <v>3679</v>
      </c>
      <c r="M357" s="0" t="s">
        <v>1155</v>
      </c>
      <c r="N357" s="0" t="s">
        <v>98</v>
      </c>
      <c r="O357" s="0" t="s">
        <v>1171</v>
      </c>
      <c r="P357" s="0" t="s">
        <v>1171</v>
      </c>
      <c r="Q357" s="0" t="s">
        <v>1172</v>
      </c>
      <c r="R357" s="0" t="s">
        <v>1173</v>
      </c>
      <c r="S357" s="0" t="s">
        <v>1174</v>
      </c>
      <c r="T357" s="0" t="s">
        <v>3341</v>
      </c>
      <c r="U357" s="0" t="s">
        <v>3342</v>
      </c>
      <c r="V357" s="0" t="s">
        <v>3343</v>
      </c>
      <c r="W357" s="0" t="s">
        <v>3344</v>
      </c>
      <c r="X357" s="0" t="s">
        <v>3345</v>
      </c>
      <c r="Y357" s="0" t="s">
        <v>3342</v>
      </c>
      <c r="Z357" s="0" t="s">
        <v>3680</v>
      </c>
      <c r="AA357" s="0" t="s">
        <v>3681</v>
      </c>
      <c r="AB357" s="0" t="s">
        <v>3682</v>
      </c>
      <c r="AC357" s="0" t="s">
        <v>19</v>
      </c>
      <c r="AD357" s="0" t="s">
        <v>19</v>
      </c>
      <c r="AE357" s="0" t="s">
        <v>61</v>
      </c>
      <c r="AF357" s="0" t="s">
        <v>22</v>
      </c>
      <c r="AG357" s="0" t="s">
        <v>22</v>
      </c>
      <c r="AH357" s="0" t="s">
        <v>22</v>
      </c>
      <c r="AI357" s="0" t="s">
        <v>22</v>
      </c>
      <c r="AJ357" s="0" t="s">
        <v>3562</v>
      </c>
      <c r="AK357" s="0" t="s">
        <v>3563</v>
      </c>
    </row>
    <row customHeight="1" ht="11.25">
      <c r="A358" s="0" t="s">
        <v>22</v>
      </c>
      <c r="B358" s="0" t="s">
        <v>48</v>
      </c>
      <c r="C358" s="0" t="s">
        <v>50</v>
      </c>
      <c r="D358" s="0" t="s">
        <v>22</v>
      </c>
      <c r="E358" s="0" t="s">
        <v>3678</v>
      </c>
      <c r="F358" s="0" t="s">
        <v>1191</v>
      </c>
      <c r="G358" s="0" t="s">
        <v>153</v>
      </c>
      <c r="H358" s="0" t="s">
        <v>153</v>
      </c>
      <c r="I358" s="0" t="s">
        <v>154</v>
      </c>
      <c r="J358" s="0" t="s">
        <v>1173</v>
      </c>
      <c r="K358" s="0" t="s">
        <v>1255</v>
      </c>
      <c r="L358" s="0" t="s">
        <v>3679</v>
      </c>
      <c r="M358" s="0" t="s">
        <v>1155</v>
      </c>
      <c r="N358" s="0" t="s">
        <v>98</v>
      </c>
      <c r="O358" s="0" t="s">
        <v>153</v>
      </c>
      <c r="P358" s="0" t="s">
        <v>153</v>
      </c>
      <c r="Q358" s="0" t="s">
        <v>154</v>
      </c>
      <c r="R358" s="0" t="s">
        <v>1173</v>
      </c>
      <c r="S358" s="0" t="s">
        <v>1255</v>
      </c>
      <c r="T358" s="0" t="s">
        <v>3341</v>
      </c>
      <c r="U358" s="0" t="s">
        <v>3342</v>
      </c>
      <c r="V358" s="0" t="s">
        <v>3343</v>
      </c>
      <c r="W358" s="0" t="s">
        <v>3344</v>
      </c>
      <c r="X358" s="0" t="s">
        <v>3345</v>
      </c>
      <c r="Y358" s="0" t="s">
        <v>3342</v>
      </c>
      <c r="Z358" s="0" t="s">
        <v>3680</v>
      </c>
      <c r="AA358" s="0" t="s">
        <v>3681</v>
      </c>
      <c r="AB358" s="0" t="s">
        <v>3682</v>
      </c>
      <c r="AC358" s="0" t="s">
        <v>19</v>
      </c>
      <c r="AD358" s="0" t="s">
        <v>19</v>
      </c>
      <c r="AE358" s="0" t="s">
        <v>61</v>
      </c>
      <c r="AF358" s="0" t="s">
        <v>22</v>
      </c>
      <c r="AG358" s="0" t="s">
        <v>22</v>
      </c>
      <c r="AH358" s="0" t="s">
        <v>22</v>
      </c>
      <c r="AI358" s="0" t="s">
        <v>22</v>
      </c>
      <c r="AJ358" s="0" t="s">
        <v>3562</v>
      </c>
      <c r="AK358" s="0" t="s">
        <v>3563</v>
      </c>
    </row>
    <row customHeight="1" ht="11.25">
      <c r="A359" s="0" t="s">
        <v>22</v>
      </c>
      <c r="B359" s="0" t="s">
        <v>48</v>
      </c>
      <c r="C359" s="0" t="s">
        <v>50</v>
      </c>
      <c r="D359" s="0" t="s">
        <v>22</v>
      </c>
      <c r="E359" s="0" t="s">
        <v>3683</v>
      </c>
      <c r="F359" s="0" t="s">
        <v>1191</v>
      </c>
      <c r="G359" s="0" t="s">
        <v>1171</v>
      </c>
      <c r="H359" s="0" t="s">
        <v>1171</v>
      </c>
      <c r="I359" s="0" t="s">
        <v>1172</v>
      </c>
      <c r="J359" s="0" t="s">
        <v>1173</v>
      </c>
      <c r="K359" s="0" t="s">
        <v>1174</v>
      </c>
      <c r="L359" s="0" t="s">
        <v>3684</v>
      </c>
      <c r="M359" s="0" t="s">
        <v>1155</v>
      </c>
      <c r="N359" s="0" t="s">
        <v>98</v>
      </c>
      <c r="O359" s="0" t="s">
        <v>1171</v>
      </c>
      <c r="P359" s="0" t="s">
        <v>1171</v>
      </c>
      <c r="Q359" s="0" t="s">
        <v>1172</v>
      </c>
      <c r="R359" s="0" t="s">
        <v>1173</v>
      </c>
      <c r="S359" s="0" t="s">
        <v>1174</v>
      </c>
      <c r="T359" s="0" t="s">
        <v>3341</v>
      </c>
      <c r="U359" s="0" t="s">
        <v>3342</v>
      </c>
      <c r="V359" s="0" t="s">
        <v>3343</v>
      </c>
      <c r="W359" s="0" t="s">
        <v>3344</v>
      </c>
      <c r="X359" s="0" t="s">
        <v>3345</v>
      </c>
      <c r="Y359" s="0" t="s">
        <v>3342</v>
      </c>
      <c r="Z359" s="0" t="s">
        <v>3685</v>
      </c>
      <c r="AA359" s="0" t="s">
        <v>3686</v>
      </c>
      <c r="AB359" s="0" t="s">
        <v>3687</v>
      </c>
      <c r="AC359" s="0" t="s">
        <v>19</v>
      </c>
      <c r="AD359" s="0" t="s">
        <v>19</v>
      </c>
      <c r="AE359" s="0" t="s">
        <v>61</v>
      </c>
      <c r="AF359" s="0" t="s">
        <v>22</v>
      </c>
      <c r="AG359" s="0" t="s">
        <v>22</v>
      </c>
      <c r="AH359" s="0" t="s">
        <v>22</v>
      </c>
      <c r="AI359" s="0" t="s">
        <v>22</v>
      </c>
      <c r="AJ359" s="0" t="s">
        <v>3562</v>
      </c>
      <c r="AK359" s="0" t="s">
        <v>3563</v>
      </c>
    </row>
    <row customHeight="1" ht="11.25">
      <c r="A360" s="0" t="s">
        <v>22</v>
      </c>
      <c r="B360" s="0" t="s">
        <v>48</v>
      </c>
      <c r="C360" s="0" t="s">
        <v>50</v>
      </c>
      <c r="D360" s="0" t="s">
        <v>22</v>
      </c>
      <c r="E360" s="0" t="s">
        <v>3683</v>
      </c>
      <c r="F360" s="0" t="s">
        <v>1191</v>
      </c>
      <c r="G360" s="0" t="s">
        <v>153</v>
      </c>
      <c r="H360" s="0" t="s">
        <v>153</v>
      </c>
      <c r="I360" s="0" t="s">
        <v>154</v>
      </c>
      <c r="J360" s="0" t="s">
        <v>1173</v>
      </c>
      <c r="K360" s="0" t="s">
        <v>1255</v>
      </c>
      <c r="L360" s="0" t="s">
        <v>3684</v>
      </c>
      <c r="M360" s="0" t="s">
        <v>1155</v>
      </c>
      <c r="N360" s="0" t="s">
        <v>98</v>
      </c>
      <c r="O360" s="0" t="s">
        <v>153</v>
      </c>
      <c r="P360" s="0" t="s">
        <v>153</v>
      </c>
      <c r="Q360" s="0" t="s">
        <v>154</v>
      </c>
      <c r="R360" s="0" t="s">
        <v>1173</v>
      </c>
      <c r="S360" s="0" t="s">
        <v>1255</v>
      </c>
      <c r="T360" s="0" t="s">
        <v>3341</v>
      </c>
      <c r="U360" s="0" t="s">
        <v>3342</v>
      </c>
      <c r="V360" s="0" t="s">
        <v>3343</v>
      </c>
      <c r="W360" s="0" t="s">
        <v>3344</v>
      </c>
      <c r="X360" s="0" t="s">
        <v>3345</v>
      </c>
      <c r="Y360" s="0" t="s">
        <v>3342</v>
      </c>
      <c r="Z360" s="0" t="s">
        <v>3685</v>
      </c>
      <c r="AA360" s="0" t="s">
        <v>3686</v>
      </c>
      <c r="AB360" s="0" t="s">
        <v>3687</v>
      </c>
      <c r="AC360" s="0" t="s">
        <v>19</v>
      </c>
      <c r="AD360" s="0" t="s">
        <v>19</v>
      </c>
      <c r="AE360" s="0" t="s">
        <v>61</v>
      </c>
      <c r="AF360" s="0" t="s">
        <v>22</v>
      </c>
      <c r="AG360" s="0" t="s">
        <v>22</v>
      </c>
      <c r="AH360" s="0" t="s">
        <v>22</v>
      </c>
      <c r="AI360" s="0" t="s">
        <v>22</v>
      </c>
      <c r="AJ360" s="0" t="s">
        <v>3562</v>
      </c>
      <c r="AK360" s="0" t="s">
        <v>3563</v>
      </c>
    </row>
    <row customHeight="1" ht="11.25">
      <c r="A361" s="0" t="s">
        <v>22</v>
      </c>
      <c r="B361" s="0" t="s">
        <v>48</v>
      </c>
      <c r="C361" s="0" t="s">
        <v>50</v>
      </c>
      <c r="D361" s="0" t="s">
        <v>22</v>
      </c>
      <c r="E361" s="0" t="s">
        <v>3688</v>
      </c>
      <c r="F361" s="0" t="s">
        <v>1191</v>
      </c>
      <c r="G361" s="0" t="s">
        <v>1171</v>
      </c>
      <c r="H361" s="0" t="s">
        <v>1171</v>
      </c>
      <c r="I361" s="0" t="s">
        <v>1172</v>
      </c>
      <c r="J361" s="0" t="s">
        <v>3689</v>
      </c>
      <c r="K361" s="0" t="s">
        <v>3690</v>
      </c>
      <c r="L361" s="0" t="s">
        <v>3691</v>
      </c>
      <c r="M361" s="0" t="s">
        <v>1155</v>
      </c>
      <c r="N361" s="0" t="s">
        <v>98</v>
      </c>
      <c r="O361" s="0" t="s">
        <v>1171</v>
      </c>
      <c r="P361" s="0" t="s">
        <v>1171</v>
      </c>
      <c r="Q361" s="0" t="s">
        <v>1172</v>
      </c>
      <c r="R361" s="0" t="s">
        <v>3689</v>
      </c>
      <c r="S361" s="0" t="s">
        <v>3690</v>
      </c>
      <c r="T361" s="0" t="s">
        <v>3341</v>
      </c>
      <c r="U361" s="0" t="s">
        <v>3342</v>
      </c>
      <c r="V361" s="0" t="s">
        <v>3343</v>
      </c>
      <c r="W361" s="0" t="s">
        <v>3344</v>
      </c>
      <c r="X361" s="0" t="s">
        <v>3345</v>
      </c>
      <c r="Y361" s="0" t="s">
        <v>3342</v>
      </c>
      <c r="Z361" s="0" t="s">
        <v>3692</v>
      </c>
      <c r="AA361" s="0" t="s">
        <v>3693</v>
      </c>
      <c r="AB361" s="0" t="s">
        <v>3694</v>
      </c>
      <c r="AC361" s="0" t="s">
        <v>19</v>
      </c>
      <c r="AD361" s="0" t="s">
        <v>19</v>
      </c>
      <c r="AE361" s="0" t="s">
        <v>61</v>
      </c>
      <c r="AF361" s="0" t="s">
        <v>22</v>
      </c>
      <c r="AG361" s="0" t="s">
        <v>22</v>
      </c>
      <c r="AH361" s="0" t="s">
        <v>22</v>
      </c>
      <c r="AI361" s="0" t="s">
        <v>22</v>
      </c>
      <c r="AJ361" s="0" t="s">
        <v>454</v>
      </c>
      <c r="AK361" s="0" t="s">
        <v>454</v>
      </c>
    </row>
    <row customHeight="1" ht="11.25">
      <c r="A362" s="0" t="s">
        <v>22</v>
      </c>
      <c r="B362" s="0" t="s">
        <v>48</v>
      </c>
      <c r="C362" s="0" t="s">
        <v>50</v>
      </c>
      <c r="D362" s="0" t="s">
        <v>22</v>
      </c>
      <c r="E362" s="0" t="s">
        <v>3688</v>
      </c>
      <c r="F362" s="0" t="s">
        <v>1191</v>
      </c>
      <c r="G362" s="0" t="s">
        <v>153</v>
      </c>
      <c r="H362" s="0" t="s">
        <v>153</v>
      </c>
      <c r="I362" s="0" t="s">
        <v>154</v>
      </c>
      <c r="J362" s="0" t="s">
        <v>3689</v>
      </c>
      <c r="K362" s="0" t="s">
        <v>3695</v>
      </c>
      <c r="L362" s="0" t="s">
        <v>3691</v>
      </c>
      <c r="M362" s="0" t="s">
        <v>1155</v>
      </c>
      <c r="N362" s="0" t="s">
        <v>98</v>
      </c>
      <c r="O362" s="0" t="s">
        <v>153</v>
      </c>
      <c r="P362" s="0" t="s">
        <v>153</v>
      </c>
      <c r="Q362" s="0" t="s">
        <v>154</v>
      </c>
      <c r="R362" s="0" t="s">
        <v>3689</v>
      </c>
      <c r="S362" s="0" t="s">
        <v>3695</v>
      </c>
      <c r="T362" s="0" t="s">
        <v>3341</v>
      </c>
      <c r="U362" s="0" t="s">
        <v>3342</v>
      </c>
      <c r="V362" s="0" t="s">
        <v>3343</v>
      </c>
      <c r="W362" s="0" t="s">
        <v>3344</v>
      </c>
      <c r="X362" s="0" t="s">
        <v>3345</v>
      </c>
      <c r="Y362" s="0" t="s">
        <v>3342</v>
      </c>
      <c r="Z362" s="0" t="s">
        <v>3692</v>
      </c>
      <c r="AA362" s="0" t="s">
        <v>3693</v>
      </c>
      <c r="AB362" s="0" t="s">
        <v>3694</v>
      </c>
      <c r="AC362" s="0" t="s">
        <v>19</v>
      </c>
      <c r="AD362" s="0" t="s">
        <v>19</v>
      </c>
      <c r="AE362" s="0" t="s">
        <v>61</v>
      </c>
      <c r="AF362" s="0" t="s">
        <v>22</v>
      </c>
      <c r="AG362" s="0" t="s">
        <v>22</v>
      </c>
      <c r="AH362" s="0" t="s">
        <v>22</v>
      </c>
      <c r="AI362" s="0" t="s">
        <v>22</v>
      </c>
      <c r="AJ362" s="0" t="s">
        <v>454</v>
      </c>
      <c r="AK362" s="0" t="s">
        <v>454</v>
      </c>
    </row>
    <row customHeight="1" ht="11.25">
      <c r="A363" s="0" t="s">
        <v>22</v>
      </c>
      <c r="B363" s="0" t="s">
        <v>48</v>
      </c>
      <c r="C363" s="0" t="s">
        <v>50</v>
      </c>
      <c r="D363" s="0" t="s">
        <v>22</v>
      </c>
      <c r="E363" s="0" t="s">
        <v>3696</v>
      </c>
      <c r="F363" s="0" t="s">
        <v>1191</v>
      </c>
      <c r="G363" s="0" t="s">
        <v>1171</v>
      </c>
      <c r="H363" s="0" t="s">
        <v>1171</v>
      </c>
      <c r="I363" s="0" t="s">
        <v>1172</v>
      </c>
      <c r="J363" s="0" t="s">
        <v>3398</v>
      </c>
      <c r="K363" s="0" t="s">
        <v>3399</v>
      </c>
      <c r="L363" s="0" t="s">
        <v>3697</v>
      </c>
      <c r="M363" s="0" t="s">
        <v>3698</v>
      </c>
      <c r="N363" s="0" t="s">
        <v>98</v>
      </c>
      <c r="O363" s="0" t="s">
        <v>1171</v>
      </c>
      <c r="P363" s="0" t="s">
        <v>1171</v>
      </c>
      <c r="Q363" s="0" t="s">
        <v>1172</v>
      </c>
      <c r="R363" s="0" t="s">
        <v>3398</v>
      </c>
      <c r="S363" s="0" t="s">
        <v>3399</v>
      </c>
      <c r="T363" s="0" t="s">
        <v>3341</v>
      </c>
      <c r="U363" s="0" t="s">
        <v>3342</v>
      </c>
      <c r="V363" s="0" t="s">
        <v>3343</v>
      </c>
      <c r="W363" s="0" t="s">
        <v>3344</v>
      </c>
      <c r="X363" s="0" t="s">
        <v>3345</v>
      </c>
      <c r="Y363" s="0" t="s">
        <v>3342</v>
      </c>
      <c r="Z363" s="0" t="s">
        <v>3699</v>
      </c>
      <c r="AA363" s="0" t="s">
        <v>3357</v>
      </c>
      <c r="AB363" s="0" t="s">
        <v>3700</v>
      </c>
      <c r="AC363" s="0" t="s">
        <v>19</v>
      </c>
      <c r="AD363" s="0" t="s">
        <v>19</v>
      </c>
      <c r="AE363" s="0" t="s">
        <v>61</v>
      </c>
      <c r="AF363" s="0" t="s">
        <v>22</v>
      </c>
      <c r="AG363" s="0" t="s">
        <v>22</v>
      </c>
      <c r="AH363" s="0" t="s">
        <v>22</v>
      </c>
      <c r="AI363" s="0" t="s">
        <v>22</v>
      </c>
      <c r="AJ363" s="0" t="s">
        <v>3562</v>
      </c>
      <c r="AK363" s="0" t="s">
        <v>3563</v>
      </c>
    </row>
    <row customHeight="1" ht="11.25">
      <c r="A364" s="0" t="s">
        <v>22</v>
      </c>
      <c r="B364" s="0" t="s">
        <v>48</v>
      </c>
      <c r="C364" s="0" t="s">
        <v>50</v>
      </c>
      <c r="D364" s="0" t="s">
        <v>22</v>
      </c>
      <c r="E364" s="0" t="s">
        <v>3696</v>
      </c>
      <c r="F364" s="0" t="s">
        <v>1191</v>
      </c>
      <c r="G364" s="0" t="s">
        <v>153</v>
      </c>
      <c r="H364" s="0" t="s">
        <v>153</v>
      </c>
      <c r="I364" s="0" t="s">
        <v>154</v>
      </c>
      <c r="J364" s="0" t="s">
        <v>3398</v>
      </c>
      <c r="K364" s="0" t="s">
        <v>3416</v>
      </c>
      <c r="L364" s="0" t="s">
        <v>3697</v>
      </c>
      <c r="M364" s="0" t="s">
        <v>3698</v>
      </c>
      <c r="N364" s="0" t="s">
        <v>98</v>
      </c>
      <c r="O364" s="0" t="s">
        <v>153</v>
      </c>
      <c r="P364" s="0" t="s">
        <v>153</v>
      </c>
      <c r="Q364" s="0" t="s">
        <v>154</v>
      </c>
      <c r="R364" s="0" t="s">
        <v>3398</v>
      </c>
      <c r="S364" s="0" t="s">
        <v>3416</v>
      </c>
      <c r="T364" s="0" t="s">
        <v>3341</v>
      </c>
      <c r="U364" s="0" t="s">
        <v>3342</v>
      </c>
      <c r="V364" s="0" t="s">
        <v>3343</v>
      </c>
      <c r="W364" s="0" t="s">
        <v>3344</v>
      </c>
      <c r="X364" s="0" t="s">
        <v>3345</v>
      </c>
      <c r="Y364" s="0" t="s">
        <v>3342</v>
      </c>
      <c r="Z364" s="0" t="s">
        <v>3699</v>
      </c>
      <c r="AA364" s="0" t="s">
        <v>3357</v>
      </c>
      <c r="AB364" s="0" t="s">
        <v>3700</v>
      </c>
      <c r="AC364" s="0" t="s">
        <v>19</v>
      </c>
      <c r="AD364" s="0" t="s">
        <v>19</v>
      </c>
      <c r="AE364" s="0" t="s">
        <v>61</v>
      </c>
      <c r="AF364" s="0" t="s">
        <v>22</v>
      </c>
      <c r="AG364" s="0" t="s">
        <v>22</v>
      </c>
      <c r="AH364" s="0" t="s">
        <v>22</v>
      </c>
      <c r="AI364" s="0" t="s">
        <v>22</v>
      </c>
      <c r="AJ364" s="0" t="s">
        <v>3562</v>
      </c>
      <c r="AK364" s="0" t="s">
        <v>3563</v>
      </c>
    </row>
    <row customHeight="1" ht="11.25">
      <c r="A365" s="0" t="s">
        <v>22</v>
      </c>
      <c r="B365" s="0" t="s">
        <v>48</v>
      </c>
      <c r="C365" s="0" t="s">
        <v>50</v>
      </c>
      <c r="D365" s="0" t="s">
        <v>22</v>
      </c>
      <c r="E365" s="0" t="s">
        <v>3701</v>
      </c>
      <c r="F365" s="0" t="s">
        <v>1191</v>
      </c>
      <c r="G365" s="0" t="s">
        <v>1171</v>
      </c>
      <c r="H365" s="0" t="s">
        <v>1171</v>
      </c>
      <c r="I365" s="0" t="s">
        <v>1172</v>
      </c>
      <c r="J365" s="0" t="s">
        <v>1173</v>
      </c>
      <c r="K365" s="0" t="s">
        <v>1174</v>
      </c>
      <c r="L365" s="0" t="s">
        <v>3702</v>
      </c>
      <c r="M365" s="0" t="s">
        <v>142</v>
      </c>
      <c r="N365" s="0" t="s">
        <v>98</v>
      </c>
      <c r="O365" s="0" t="s">
        <v>1171</v>
      </c>
      <c r="P365" s="0" t="s">
        <v>1171</v>
      </c>
      <c r="Q365" s="0" t="s">
        <v>1172</v>
      </c>
      <c r="R365" s="0" t="s">
        <v>1173</v>
      </c>
      <c r="S365" s="0" t="s">
        <v>1174</v>
      </c>
      <c r="T365" s="0" t="s">
        <v>3341</v>
      </c>
      <c r="U365" s="0" t="s">
        <v>3342</v>
      </c>
      <c r="V365" s="0" t="s">
        <v>3343</v>
      </c>
      <c r="W365" s="0" t="s">
        <v>3344</v>
      </c>
      <c r="X365" s="0" t="s">
        <v>3345</v>
      </c>
      <c r="Y365" s="0" t="s">
        <v>3342</v>
      </c>
      <c r="Z365" s="0" t="s">
        <v>3703</v>
      </c>
      <c r="AA365" s="0" t="s">
        <v>3704</v>
      </c>
      <c r="AB365" s="0" t="s">
        <v>3705</v>
      </c>
      <c r="AC365" s="0" t="s">
        <v>19</v>
      </c>
      <c r="AD365" s="0" t="s">
        <v>19</v>
      </c>
      <c r="AE365" s="0" t="s">
        <v>61</v>
      </c>
      <c r="AF365" s="0" t="s">
        <v>22</v>
      </c>
      <c r="AG365" s="0" t="s">
        <v>22</v>
      </c>
      <c r="AH365" s="0" t="s">
        <v>22</v>
      </c>
      <c r="AI365" s="0" t="s">
        <v>22</v>
      </c>
      <c r="AJ365" s="0" t="s">
        <v>3562</v>
      </c>
      <c r="AK365" s="0" t="s">
        <v>3563</v>
      </c>
    </row>
    <row customHeight="1" ht="11.25">
      <c r="A366" s="0" t="s">
        <v>22</v>
      </c>
      <c r="B366" s="0" t="s">
        <v>48</v>
      </c>
      <c r="C366" s="0" t="s">
        <v>50</v>
      </c>
      <c r="D366" s="0" t="s">
        <v>22</v>
      </c>
      <c r="E366" s="0" t="s">
        <v>3701</v>
      </c>
      <c r="F366" s="0" t="s">
        <v>1191</v>
      </c>
      <c r="G366" s="0" t="s">
        <v>153</v>
      </c>
      <c r="H366" s="0" t="s">
        <v>153</v>
      </c>
      <c r="I366" s="0" t="s">
        <v>154</v>
      </c>
      <c r="J366" s="0" t="s">
        <v>1173</v>
      </c>
      <c r="K366" s="0" t="s">
        <v>1255</v>
      </c>
      <c r="L366" s="0" t="s">
        <v>3702</v>
      </c>
      <c r="M366" s="0" t="s">
        <v>142</v>
      </c>
      <c r="N366" s="0" t="s">
        <v>98</v>
      </c>
      <c r="O366" s="0" t="s">
        <v>153</v>
      </c>
      <c r="P366" s="0" t="s">
        <v>153</v>
      </c>
      <c r="Q366" s="0" t="s">
        <v>154</v>
      </c>
      <c r="R366" s="0" t="s">
        <v>1173</v>
      </c>
      <c r="S366" s="0" t="s">
        <v>1255</v>
      </c>
      <c r="T366" s="0" t="s">
        <v>3341</v>
      </c>
      <c r="U366" s="0" t="s">
        <v>3342</v>
      </c>
      <c r="V366" s="0" t="s">
        <v>3343</v>
      </c>
      <c r="W366" s="0" t="s">
        <v>3344</v>
      </c>
      <c r="X366" s="0" t="s">
        <v>3345</v>
      </c>
      <c r="Y366" s="0" t="s">
        <v>3342</v>
      </c>
      <c r="Z366" s="0" t="s">
        <v>3703</v>
      </c>
      <c r="AA366" s="0" t="s">
        <v>3704</v>
      </c>
      <c r="AB366" s="0" t="s">
        <v>3705</v>
      </c>
      <c r="AC366" s="0" t="s">
        <v>19</v>
      </c>
      <c r="AD366" s="0" t="s">
        <v>19</v>
      </c>
      <c r="AE366" s="0" t="s">
        <v>61</v>
      </c>
      <c r="AF366" s="0" t="s">
        <v>22</v>
      </c>
      <c r="AG366" s="0" t="s">
        <v>22</v>
      </c>
      <c r="AH366" s="0" t="s">
        <v>22</v>
      </c>
      <c r="AI366" s="0" t="s">
        <v>22</v>
      </c>
      <c r="AJ366" s="0" t="s">
        <v>3562</v>
      </c>
      <c r="AK366" s="0" t="s">
        <v>3563</v>
      </c>
    </row>
    <row customHeight="1" ht="11.25">
      <c r="A367" s="0" t="s">
        <v>22</v>
      </c>
      <c r="B367" s="0" t="s">
        <v>48</v>
      </c>
      <c r="C367" s="0" t="s">
        <v>50</v>
      </c>
      <c r="D367" s="0" t="s">
        <v>22</v>
      </c>
      <c r="E367" s="0" t="s">
        <v>3706</v>
      </c>
      <c r="F367" s="0" t="s">
        <v>1191</v>
      </c>
      <c r="G367" s="0" t="s">
        <v>1171</v>
      </c>
      <c r="H367" s="0" t="s">
        <v>1171</v>
      </c>
      <c r="I367" s="0" t="s">
        <v>1172</v>
      </c>
      <c r="J367" s="0" t="s">
        <v>3707</v>
      </c>
      <c r="K367" s="0" t="s">
        <v>3708</v>
      </c>
      <c r="L367" s="0" t="s">
        <v>3691</v>
      </c>
      <c r="M367" s="0" t="s">
        <v>1155</v>
      </c>
      <c r="N367" s="0" t="s">
        <v>98</v>
      </c>
      <c r="O367" s="0" t="s">
        <v>1171</v>
      </c>
      <c r="P367" s="0" t="s">
        <v>1171</v>
      </c>
      <c r="Q367" s="0" t="s">
        <v>1172</v>
      </c>
      <c r="R367" s="0" t="s">
        <v>3707</v>
      </c>
      <c r="S367" s="0" t="s">
        <v>3708</v>
      </c>
      <c r="T367" s="0" t="s">
        <v>3341</v>
      </c>
      <c r="U367" s="0" t="s">
        <v>3342</v>
      </c>
      <c r="V367" s="0" t="s">
        <v>3343</v>
      </c>
      <c r="W367" s="0" t="s">
        <v>3344</v>
      </c>
      <c r="X367" s="0" t="s">
        <v>3345</v>
      </c>
      <c r="Y367" s="0" t="s">
        <v>3342</v>
      </c>
      <c r="Z367" s="0" t="s">
        <v>3709</v>
      </c>
      <c r="AA367" s="0" t="s">
        <v>3710</v>
      </c>
      <c r="AB367" s="0" t="s">
        <v>3711</v>
      </c>
      <c r="AC367" s="0" t="s">
        <v>19</v>
      </c>
      <c r="AD367" s="0" t="s">
        <v>19</v>
      </c>
      <c r="AE367" s="0" t="s">
        <v>61</v>
      </c>
      <c r="AF367" s="0" t="s">
        <v>22</v>
      </c>
      <c r="AG367" s="0" t="s">
        <v>22</v>
      </c>
      <c r="AH367" s="0" t="s">
        <v>22</v>
      </c>
      <c r="AI367" s="0" t="s">
        <v>22</v>
      </c>
      <c r="AJ367" s="0" t="s">
        <v>3571</v>
      </c>
      <c r="AK367" s="0" t="s">
        <v>3712</v>
      </c>
    </row>
    <row customHeight="1" ht="11.25">
      <c r="A368" s="0" t="s">
        <v>22</v>
      </c>
      <c r="B368" s="0" t="s">
        <v>48</v>
      </c>
      <c r="C368" s="0" t="s">
        <v>50</v>
      </c>
      <c r="D368" s="0" t="s">
        <v>22</v>
      </c>
      <c r="E368" s="0" t="s">
        <v>3706</v>
      </c>
      <c r="F368" s="0" t="s">
        <v>1191</v>
      </c>
      <c r="G368" s="0" t="s">
        <v>153</v>
      </c>
      <c r="H368" s="0" t="s">
        <v>153</v>
      </c>
      <c r="I368" s="0" t="s">
        <v>154</v>
      </c>
      <c r="J368" s="0" t="s">
        <v>3707</v>
      </c>
      <c r="K368" s="0" t="s">
        <v>3713</v>
      </c>
      <c r="L368" s="0" t="s">
        <v>3691</v>
      </c>
      <c r="M368" s="0" t="s">
        <v>1155</v>
      </c>
      <c r="N368" s="0" t="s">
        <v>98</v>
      </c>
      <c r="O368" s="0" t="s">
        <v>153</v>
      </c>
      <c r="P368" s="0" t="s">
        <v>153</v>
      </c>
      <c r="Q368" s="0" t="s">
        <v>154</v>
      </c>
      <c r="R368" s="0" t="s">
        <v>3707</v>
      </c>
      <c r="S368" s="0" t="s">
        <v>3713</v>
      </c>
      <c r="T368" s="0" t="s">
        <v>3341</v>
      </c>
      <c r="U368" s="0" t="s">
        <v>3342</v>
      </c>
      <c r="V368" s="0" t="s">
        <v>3343</v>
      </c>
      <c r="W368" s="0" t="s">
        <v>3344</v>
      </c>
      <c r="X368" s="0" t="s">
        <v>3345</v>
      </c>
      <c r="Y368" s="0" t="s">
        <v>3342</v>
      </c>
      <c r="Z368" s="0" t="s">
        <v>3709</v>
      </c>
      <c r="AA368" s="0" t="s">
        <v>3710</v>
      </c>
      <c r="AB368" s="0" t="s">
        <v>3711</v>
      </c>
      <c r="AC368" s="0" t="s">
        <v>19</v>
      </c>
      <c r="AD368" s="0" t="s">
        <v>19</v>
      </c>
      <c r="AE368" s="0" t="s">
        <v>61</v>
      </c>
      <c r="AF368" s="0" t="s">
        <v>22</v>
      </c>
      <c r="AG368" s="0" t="s">
        <v>22</v>
      </c>
      <c r="AH368" s="0" t="s">
        <v>22</v>
      </c>
      <c r="AI368" s="0" t="s">
        <v>22</v>
      </c>
      <c r="AJ368" s="0" t="s">
        <v>3571</v>
      </c>
      <c r="AK368" s="0" t="s">
        <v>3712</v>
      </c>
    </row>
    <row customHeight="1" ht="11.25">
      <c r="A369" s="0" t="s">
        <v>22</v>
      </c>
      <c r="B369" s="0" t="s">
        <v>48</v>
      </c>
      <c r="C369" s="0" t="s">
        <v>50</v>
      </c>
      <c r="D369" s="0" t="s">
        <v>22</v>
      </c>
      <c r="E369" s="0" t="s">
        <v>3714</v>
      </c>
      <c r="F369" s="0" t="s">
        <v>1191</v>
      </c>
      <c r="G369" s="0" t="s">
        <v>153</v>
      </c>
      <c r="H369" s="0" t="s">
        <v>153</v>
      </c>
      <c r="I369" s="0" t="s">
        <v>154</v>
      </c>
      <c r="J369" s="0" t="s">
        <v>1173</v>
      </c>
      <c r="K369" s="0" t="s">
        <v>1255</v>
      </c>
      <c r="L369" s="0" t="s">
        <v>3715</v>
      </c>
      <c r="M369" s="0" t="s">
        <v>1155</v>
      </c>
      <c r="N369" s="0" t="s">
        <v>118</v>
      </c>
      <c r="O369" s="0" t="s">
        <v>123</v>
      </c>
      <c r="P369" s="0" t="s">
        <v>123</v>
      </c>
      <c r="Q369" s="0" t="s">
        <v>124</v>
      </c>
      <c r="R369" s="0" t="s">
        <v>1153</v>
      </c>
      <c r="S369" s="0" t="s">
        <v>1154</v>
      </c>
      <c r="T369" s="0" t="s">
        <v>3341</v>
      </c>
      <c r="U369" s="0" t="s">
        <v>3342</v>
      </c>
      <c r="V369" s="0" t="s">
        <v>3343</v>
      </c>
      <c r="W369" s="0" t="s">
        <v>3344</v>
      </c>
      <c r="X369" s="0" t="s">
        <v>3345</v>
      </c>
      <c r="Y369" s="0" t="s">
        <v>3342</v>
      </c>
      <c r="Z369" s="0" t="s">
        <v>3716</v>
      </c>
      <c r="AA369" s="0" t="s">
        <v>3394</v>
      </c>
      <c r="AB369" s="0" t="s">
        <v>3717</v>
      </c>
      <c r="AC369" s="0" t="s">
        <v>19</v>
      </c>
      <c r="AD369" s="0" t="s">
        <v>19</v>
      </c>
      <c r="AE369" s="0" t="s">
        <v>61</v>
      </c>
      <c r="AF369" s="0" t="s">
        <v>22</v>
      </c>
      <c r="AG369" s="0" t="s">
        <v>22</v>
      </c>
      <c r="AH369" s="0" t="s">
        <v>22</v>
      </c>
      <c r="AI369" s="0" t="s">
        <v>22</v>
      </c>
      <c r="AJ369" s="0" t="s">
        <v>3562</v>
      </c>
      <c r="AK369" s="0" t="s">
        <v>3563</v>
      </c>
    </row>
    <row customHeight="1" ht="11.25">
      <c r="A370" s="0" t="s">
        <v>22</v>
      </c>
      <c r="B370" s="0" t="s">
        <v>48</v>
      </c>
      <c r="C370" s="0" t="s">
        <v>50</v>
      </c>
      <c r="D370" s="0" t="s">
        <v>22</v>
      </c>
      <c r="E370" s="0" t="s">
        <v>3714</v>
      </c>
      <c r="F370" s="0" t="s">
        <v>1191</v>
      </c>
      <c r="G370" s="0" t="s">
        <v>1171</v>
      </c>
      <c r="H370" s="0" t="s">
        <v>1171</v>
      </c>
      <c r="I370" s="0" t="s">
        <v>1172</v>
      </c>
      <c r="J370" s="0" t="s">
        <v>1173</v>
      </c>
      <c r="K370" s="0" t="s">
        <v>1174</v>
      </c>
      <c r="L370" s="0" t="s">
        <v>3715</v>
      </c>
      <c r="M370" s="0" t="s">
        <v>1155</v>
      </c>
      <c r="N370" s="0" t="s">
        <v>118</v>
      </c>
      <c r="O370" s="0" t="s">
        <v>123</v>
      </c>
      <c r="P370" s="0" t="s">
        <v>123</v>
      </c>
      <c r="Q370" s="0" t="s">
        <v>124</v>
      </c>
      <c r="R370" s="0" t="s">
        <v>1153</v>
      </c>
      <c r="S370" s="0" t="s">
        <v>1154</v>
      </c>
      <c r="T370" s="0" t="s">
        <v>3341</v>
      </c>
      <c r="U370" s="0" t="s">
        <v>3342</v>
      </c>
      <c r="V370" s="0" t="s">
        <v>3343</v>
      </c>
      <c r="W370" s="0" t="s">
        <v>3344</v>
      </c>
      <c r="X370" s="0" t="s">
        <v>3345</v>
      </c>
      <c r="Y370" s="0" t="s">
        <v>3342</v>
      </c>
      <c r="Z370" s="0" t="s">
        <v>3716</v>
      </c>
      <c r="AA370" s="0" t="s">
        <v>3394</v>
      </c>
      <c r="AB370" s="0" t="s">
        <v>3717</v>
      </c>
      <c r="AC370" s="0" t="s">
        <v>19</v>
      </c>
      <c r="AD370" s="0" t="s">
        <v>19</v>
      </c>
      <c r="AE370" s="0" t="s">
        <v>61</v>
      </c>
      <c r="AF370" s="0" t="s">
        <v>22</v>
      </c>
      <c r="AG370" s="0" t="s">
        <v>22</v>
      </c>
      <c r="AH370" s="0" t="s">
        <v>22</v>
      </c>
      <c r="AI370" s="0" t="s">
        <v>22</v>
      </c>
      <c r="AJ370" s="0" t="s">
        <v>3562</v>
      </c>
      <c r="AK370" s="0" t="s">
        <v>3563</v>
      </c>
    </row>
    <row customHeight="1" ht="11.25">
      <c r="A371" s="0" t="s">
        <v>22</v>
      </c>
      <c r="B371" s="0" t="s">
        <v>48</v>
      </c>
      <c r="C371" s="0" t="s">
        <v>50</v>
      </c>
      <c r="D371" s="0" t="s">
        <v>22</v>
      </c>
      <c r="E371" s="0" t="s">
        <v>3714</v>
      </c>
      <c r="F371" s="0" t="s">
        <v>1191</v>
      </c>
      <c r="G371" s="0" t="s">
        <v>1171</v>
      </c>
      <c r="H371" s="0" t="s">
        <v>1171</v>
      </c>
      <c r="I371" s="0" t="s">
        <v>1172</v>
      </c>
      <c r="J371" s="0" t="s">
        <v>1173</v>
      </c>
      <c r="K371" s="0" t="s">
        <v>1174</v>
      </c>
      <c r="L371" s="0" t="s">
        <v>3715</v>
      </c>
      <c r="M371" s="0" t="s">
        <v>1155</v>
      </c>
      <c r="N371" s="0" t="s">
        <v>112</v>
      </c>
      <c r="O371" s="0" t="s">
        <v>123</v>
      </c>
      <c r="P371" s="0" t="s">
        <v>123</v>
      </c>
      <c r="Q371" s="0" t="s">
        <v>124</v>
      </c>
      <c r="R371" s="0" t="s">
        <v>1201</v>
      </c>
      <c r="S371" s="0" t="s">
        <v>1202</v>
      </c>
      <c r="T371" s="0" t="s">
        <v>3341</v>
      </c>
      <c r="U371" s="0" t="s">
        <v>3342</v>
      </c>
      <c r="V371" s="0" t="s">
        <v>3343</v>
      </c>
      <c r="W371" s="0" t="s">
        <v>3344</v>
      </c>
      <c r="X371" s="0" t="s">
        <v>3345</v>
      </c>
      <c r="Y371" s="0" t="s">
        <v>3342</v>
      </c>
      <c r="Z371" s="0" t="s">
        <v>3716</v>
      </c>
      <c r="AA371" s="0" t="s">
        <v>3394</v>
      </c>
      <c r="AB371" s="0" t="s">
        <v>3717</v>
      </c>
      <c r="AC371" s="0" t="s">
        <v>19</v>
      </c>
      <c r="AD371" s="0" t="s">
        <v>19</v>
      </c>
      <c r="AE371" s="0" t="s">
        <v>61</v>
      </c>
      <c r="AF371" s="0" t="s">
        <v>22</v>
      </c>
      <c r="AG371" s="0" t="s">
        <v>22</v>
      </c>
      <c r="AH371" s="0" t="s">
        <v>22</v>
      </c>
      <c r="AI371" s="0" t="s">
        <v>22</v>
      </c>
      <c r="AJ371" s="0" t="s">
        <v>3562</v>
      </c>
      <c r="AK371" s="0" t="s">
        <v>3563</v>
      </c>
    </row>
    <row customHeight="1" ht="11.25">
      <c r="A372" s="0" t="s">
        <v>22</v>
      </c>
      <c r="B372" s="0" t="s">
        <v>48</v>
      </c>
      <c r="C372" s="0" t="s">
        <v>50</v>
      </c>
      <c r="D372" s="0" t="s">
        <v>22</v>
      </c>
      <c r="E372" s="0" t="s">
        <v>3714</v>
      </c>
      <c r="F372" s="0" t="s">
        <v>1191</v>
      </c>
      <c r="G372" s="0" t="s">
        <v>153</v>
      </c>
      <c r="H372" s="0" t="s">
        <v>153</v>
      </c>
      <c r="I372" s="0" t="s">
        <v>154</v>
      </c>
      <c r="J372" s="0" t="s">
        <v>1173</v>
      </c>
      <c r="K372" s="0" t="s">
        <v>1255</v>
      </c>
      <c r="L372" s="0" t="s">
        <v>3715</v>
      </c>
      <c r="M372" s="0" t="s">
        <v>1155</v>
      </c>
      <c r="N372" s="0" t="s">
        <v>112</v>
      </c>
      <c r="O372" s="0" t="s">
        <v>123</v>
      </c>
      <c r="P372" s="0" t="s">
        <v>123</v>
      </c>
      <c r="Q372" s="0" t="s">
        <v>124</v>
      </c>
      <c r="R372" s="0" t="s">
        <v>1201</v>
      </c>
      <c r="S372" s="0" t="s">
        <v>1202</v>
      </c>
      <c r="T372" s="0" t="s">
        <v>3341</v>
      </c>
      <c r="U372" s="0" t="s">
        <v>3342</v>
      </c>
      <c r="V372" s="0" t="s">
        <v>3343</v>
      </c>
      <c r="W372" s="0" t="s">
        <v>3344</v>
      </c>
      <c r="X372" s="0" t="s">
        <v>3345</v>
      </c>
      <c r="Y372" s="0" t="s">
        <v>3342</v>
      </c>
      <c r="Z372" s="0" t="s">
        <v>3716</v>
      </c>
      <c r="AA372" s="0" t="s">
        <v>3394</v>
      </c>
      <c r="AB372" s="0" t="s">
        <v>3717</v>
      </c>
      <c r="AC372" s="0" t="s">
        <v>19</v>
      </c>
      <c r="AD372" s="0" t="s">
        <v>19</v>
      </c>
      <c r="AE372" s="0" t="s">
        <v>61</v>
      </c>
      <c r="AF372" s="0" t="s">
        <v>22</v>
      </c>
      <c r="AG372" s="0" t="s">
        <v>22</v>
      </c>
      <c r="AH372" s="0" t="s">
        <v>22</v>
      </c>
      <c r="AI372" s="0" t="s">
        <v>22</v>
      </c>
      <c r="AJ372" s="0" t="s">
        <v>3562</v>
      </c>
      <c r="AK372" s="0" t="s">
        <v>3563</v>
      </c>
    </row>
    <row customHeight="1" ht="11.25">
      <c r="A373" s="0" t="s">
        <v>22</v>
      </c>
      <c r="B373" s="0" t="s">
        <v>48</v>
      </c>
      <c r="C373" s="0" t="s">
        <v>50</v>
      </c>
      <c r="D373" s="0" t="s">
        <v>22</v>
      </c>
      <c r="E373" s="0" t="s">
        <v>3714</v>
      </c>
      <c r="F373" s="0" t="s">
        <v>1191</v>
      </c>
      <c r="G373" s="0" t="s">
        <v>1171</v>
      </c>
      <c r="H373" s="0" t="s">
        <v>1171</v>
      </c>
      <c r="I373" s="0" t="s">
        <v>1172</v>
      </c>
      <c r="J373" s="0" t="s">
        <v>1173</v>
      </c>
      <c r="K373" s="0" t="s">
        <v>1174</v>
      </c>
      <c r="L373" s="0" t="s">
        <v>3715</v>
      </c>
      <c r="M373" s="0" t="s">
        <v>1155</v>
      </c>
      <c r="N373" s="0" t="s">
        <v>98</v>
      </c>
      <c r="O373" s="0" t="s">
        <v>1171</v>
      </c>
      <c r="P373" s="0" t="s">
        <v>1171</v>
      </c>
      <c r="Q373" s="0" t="s">
        <v>1172</v>
      </c>
      <c r="R373" s="0" t="s">
        <v>1173</v>
      </c>
      <c r="S373" s="0" t="s">
        <v>1174</v>
      </c>
      <c r="T373" s="0" t="s">
        <v>3341</v>
      </c>
      <c r="U373" s="0" t="s">
        <v>3342</v>
      </c>
      <c r="V373" s="0" t="s">
        <v>3343</v>
      </c>
      <c r="W373" s="0" t="s">
        <v>3344</v>
      </c>
      <c r="X373" s="0" t="s">
        <v>3345</v>
      </c>
      <c r="Y373" s="0" t="s">
        <v>3342</v>
      </c>
      <c r="Z373" s="0" t="s">
        <v>3716</v>
      </c>
      <c r="AA373" s="0" t="s">
        <v>3394</v>
      </c>
      <c r="AB373" s="0" t="s">
        <v>3717</v>
      </c>
      <c r="AC373" s="0" t="s">
        <v>19</v>
      </c>
      <c r="AD373" s="0" t="s">
        <v>19</v>
      </c>
      <c r="AE373" s="0" t="s">
        <v>61</v>
      </c>
      <c r="AF373" s="0" t="s">
        <v>22</v>
      </c>
      <c r="AG373" s="0" t="s">
        <v>22</v>
      </c>
      <c r="AH373" s="0" t="s">
        <v>22</v>
      </c>
      <c r="AI373" s="0" t="s">
        <v>22</v>
      </c>
      <c r="AJ373" s="0" t="s">
        <v>3562</v>
      </c>
      <c r="AK373" s="0" t="s">
        <v>3563</v>
      </c>
    </row>
    <row customHeight="1" ht="11.25">
      <c r="A374" s="0" t="s">
        <v>22</v>
      </c>
      <c r="B374" s="0" t="s">
        <v>48</v>
      </c>
      <c r="C374" s="0" t="s">
        <v>50</v>
      </c>
      <c r="D374" s="0" t="s">
        <v>22</v>
      </c>
      <c r="E374" s="0" t="s">
        <v>3714</v>
      </c>
      <c r="F374" s="0" t="s">
        <v>1191</v>
      </c>
      <c r="G374" s="0" t="s">
        <v>1171</v>
      </c>
      <c r="H374" s="0" t="s">
        <v>1171</v>
      </c>
      <c r="I374" s="0" t="s">
        <v>1172</v>
      </c>
      <c r="J374" s="0" t="s">
        <v>1173</v>
      </c>
      <c r="K374" s="0" t="s">
        <v>1174</v>
      </c>
      <c r="L374" s="0" t="s">
        <v>3715</v>
      </c>
      <c r="M374" s="0" t="s">
        <v>1155</v>
      </c>
      <c r="N374" s="0" t="s">
        <v>89</v>
      </c>
      <c r="O374" s="0" t="s">
        <v>1171</v>
      </c>
      <c r="P374" s="0" t="s">
        <v>1171</v>
      </c>
      <c r="Q374" s="0" t="s">
        <v>1172</v>
      </c>
      <c r="R374" s="0" t="s">
        <v>3400</v>
      </c>
      <c r="S374" s="0" t="s">
        <v>3401</v>
      </c>
      <c r="T374" s="0" t="s">
        <v>3341</v>
      </c>
      <c r="U374" s="0" t="s">
        <v>3342</v>
      </c>
      <c r="V374" s="0" t="s">
        <v>3343</v>
      </c>
      <c r="W374" s="0" t="s">
        <v>3344</v>
      </c>
      <c r="X374" s="0" t="s">
        <v>3345</v>
      </c>
      <c r="Y374" s="0" t="s">
        <v>3342</v>
      </c>
      <c r="Z374" s="0" t="s">
        <v>3716</v>
      </c>
      <c r="AA374" s="0" t="s">
        <v>3394</v>
      </c>
      <c r="AB374" s="0" t="s">
        <v>3717</v>
      </c>
      <c r="AC374" s="0" t="s">
        <v>19</v>
      </c>
      <c r="AD374" s="0" t="s">
        <v>19</v>
      </c>
      <c r="AE374" s="0" t="s">
        <v>61</v>
      </c>
      <c r="AF374" s="0" t="s">
        <v>22</v>
      </c>
      <c r="AG374" s="0" t="s">
        <v>22</v>
      </c>
      <c r="AH374" s="0" t="s">
        <v>22</v>
      </c>
      <c r="AI374" s="0" t="s">
        <v>22</v>
      </c>
      <c r="AJ374" s="0" t="s">
        <v>3562</v>
      </c>
      <c r="AK374" s="0" t="s">
        <v>3563</v>
      </c>
    </row>
    <row customHeight="1" ht="11.25">
      <c r="A375" s="0" t="s">
        <v>22</v>
      </c>
      <c r="B375" s="0" t="s">
        <v>48</v>
      </c>
      <c r="C375" s="0" t="s">
        <v>50</v>
      </c>
      <c r="D375" s="0" t="s">
        <v>22</v>
      </c>
      <c r="E375" s="0" t="s">
        <v>3714</v>
      </c>
      <c r="F375" s="0" t="s">
        <v>1191</v>
      </c>
      <c r="G375" s="0" t="s">
        <v>1171</v>
      </c>
      <c r="H375" s="0" t="s">
        <v>1171</v>
      </c>
      <c r="I375" s="0" t="s">
        <v>1172</v>
      </c>
      <c r="J375" s="0" t="s">
        <v>1173</v>
      </c>
      <c r="K375" s="0" t="s">
        <v>1174</v>
      </c>
      <c r="L375" s="0" t="s">
        <v>3715</v>
      </c>
      <c r="M375" s="0" t="s">
        <v>1155</v>
      </c>
      <c r="N375" s="0" t="s">
        <v>90</v>
      </c>
      <c r="O375" s="0" t="s">
        <v>1171</v>
      </c>
      <c r="P375" s="0" t="s">
        <v>1171</v>
      </c>
      <c r="Q375" s="0" t="s">
        <v>1172</v>
      </c>
      <c r="R375" s="0" t="s">
        <v>3402</v>
      </c>
      <c r="S375" s="0" t="s">
        <v>3403</v>
      </c>
      <c r="T375" s="0" t="s">
        <v>3341</v>
      </c>
      <c r="U375" s="0" t="s">
        <v>3342</v>
      </c>
      <c r="V375" s="0" t="s">
        <v>3343</v>
      </c>
      <c r="W375" s="0" t="s">
        <v>3344</v>
      </c>
      <c r="X375" s="0" t="s">
        <v>3345</v>
      </c>
      <c r="Y375" s="0" t="s">
        <v>3342</v>
      </c>
      <c r="Z375" s="0" t="s">
        <v>3716</v>
      </c>
      <c r="AA375" s="0" t="s">
        <v>3394</v>
      </c>
      <c r="AB375" s="0" t="s">
        <v>3717</v>
      </c>
      <c r="AC375" s="0" t="s">
        <v>19</v>
      </c>
      <c r="AD375" s="0" t="s">
        <v>19</v>
      </c>
      <c r="AE375" s="0" t="s">
        <v>61</v>
      </c>
      <c r="AF375" s="0" t="s">
        <v>22</v>
      </c>
      <c r="AG375" s="0" t="s">
        <v>22</v>
      </c>
      <c r="AH375" s="0" t="s">
        <v>22</v>
      </c>
      <c r="AI375" s="0" t="s">
        <v>22</v>
      </c>
      <c r="AJ375" s="0" t="s">
        <v>3562</v>
      </c>
      <c r="AK375" s="0" t="s">
        <v>3563</v>
      </c>
    </row>
    <row customHeight="1" ht="11.25">
      <c r="A376" s="0" t="s">
        <v>22</v>
      </c>
      <c r="B376" s="0" t="s">
        <v>48</v>
      </c>
      <c r="C376" s="0" t="s">
        <v>50</v>
      </c>
      <c r="D376" s="0" t="s">
        <v>22</v>
      </c>
      <c r="E376" s="0" t="s">
        <v>3714</v>
      </c>
      <c r="F376" s="0" t="s">
        <v>1191</v>
      </c>
      <c r="G376" s="0" t="s">
        <v>1171</v>
      </c>
      <c r="H376" s="0" t="s">
        <v>1171</v>
      </c>
      <c r="I376" s="0" t="s">
        <v>1172</v>
      </c>
      <c r="J376" s="0" t="s">
        <v>1173</v>
      </c>
      <c r="K376" s="0" t="s">
        <v>1174</v>
      </c>
      <c r="L376" s="0" t="s">
        <v>3715</v>
      </c>
      <c r="M376" s="0" t="s">
        <v>1155</v>
      </c>
      <c r="N376" s="0" t="s">
        <v>91</v>
      </c>
      <c r="O376" s="0" t="s">
        <v>1171</v>
      </c>
      <c r="P376" s="0" t="s">
        <v>1171</v>
      </c>
      <c r="Q376" s="0" t="s">
        <v>1172</v>
      </c>
      <c r="R376" s="0" t="s">
        <v>3404</v>
      </c>
      <c r="S376" s="0" t="s">
        <v>3405</v>
      </c>
      <c r="T376" s="0" t="s">
        <v>3341</v>
      </c>
      <c r="U376" s="0" t="s">
        <v>3342</v>
      </c>
      <c r="V376" s="0" t="s">
        <v>3343</v>
      </c>
      <c r="W376" s="0" t="s">
        <v>3344</v>
      </c>
      <c r="X376" s="0" t="s">
        <v>3345</v>
      </c>
      <c r="Y376" s="0" t="s">
        <v>3342</v>
      </c>
      <c r="Z376" s="0" t="s">
        <v>3716</v>
      </c>
      <c r="AA376" s="0" t="s">
        <v>3394</v>
      </c>
      <c r="AB376" s="0" t="s">
        <v>3717</v>
      </c>
      <c r="AC376" s="0" t="s">
        <v>19</v>
      </c>
      <c r="AD376" s="0" t="s">
        <v>19</v>
      </c>
      <c r="AE376" s="0" t="s">
        <v>61</v>
      </c>
      <c r="AF376" s="0" t="s">
        <v>22</v>
      </c>
      <c r="AG376" s="0" t="s">
        <v>22</v>
      </c>
      <c r="AH376" s="0" t="s">
        <v>22</v>
      </c>
      <c r="AI376" s="0" t="s">
        <v>22</v>
      </c>
      <c r="AJ376" s="0" t="s">
        <v>3562</v>
      </c>
      <c r="AK376" s="0" t="s">
        <v>3563</v>
      </c>
    </row>
    <row customHeight="1" ht="11.25">
      <c r="A377" s="0" t="s">
        <v>22</v>
      </c>
      <c r="B377" s="0" t="s">
        <v>48</v>
      </c>
      <c r="C377" s="0" t="s">
        <v>50</v>
      </c>
      <c r="D377" s="0" t="s">
        <v>22</v>
      </c>
      <c r="E377" s="0" t="s">
        <v>3714</v>
      </c>
      <c r="F377" s="0" t="s">
        <v>1191</v>
      </c>
      <c r="G377" s="0" t="s">
        <v>1171</v>
      </c>
      <c r="H377" s="0" t="s">
        <v>1171</v>
      </c>
      <c r="I377" s="0" t="s">
        <v>1172</v>
      </c>
      <c r="J377" s="0" t="s">
        <v>1173</v>
      </c>
      <c r="K377" s="0" t="s">
        <v>1174</v>
      </c>
      <c r="L377" s="0" t="s">
        <v>3715</v>
      </c>
      <c r="M377" s="0" t="s">
        <v>1155</v>
      </c>
      <c r="N377" s="0" t="s">
        <v>101</v>
      </c>
      <c r="O377" s="0" t="s">
        <v>1171</v>
      </c>
      <c r="P377" s="0" t="s">
        <v>1171</v>
      </c>
      <c r="Q377" s="0" t="s">
        <v>1172</v>
      </c>
      <c r="R377" s="0" t="s">
        <v>3406</v>
      </c>
      <c r="S377" s="0" t="s">
        <v>3407</v>
      </c>
      <c r="T377" s="0" t="s">
        <v>3341</v>
      </c>
      <c r="U377" s="0" t="s">
        <v>3342</v>
      </c>
      <c r="V377" s="0" t="s">
        <v>3343</v>
      </c>
      <c r="W377" s="0" t="s">
        <v>3344</v>
      </c>
      <c r="X377" s="0" t="s">
        <v>3345</v>
      </c>
      <c r="Y377" s="0" t="s">
        <v>3342</v>
      </c>
      <c r="Z377" s="0" t="s">
        <v>3716</v>
      </c>
      <c r="AA377" s="0" t="s">
        <v>3394</v>
      </c>
      <c r="AB377" s="0" t="s">
        <v>3717</v>
      </c>
      <c r="AC377" s="0" t="s">
        <v>19</v>
      </c>
      <c r="AD377" s="0" t="s">
        <v>19</v>
      </c>
      <c r="AE377" s="0" t="s">
        <v>61</v>
      </c>
      <c r="AF377" s="0" t="s">
        <v>22</v>
      </c>
      <c r="AG377" s="0" t="s">
        <v>22</v>
      </c>
      <c r="AH377" s="0" t="s">
        <v>22</v>
      </c>
      <c r="AI377" s="0" t="s">
        <v>22</v>
      </c>
      <c r="AJ377" s="0" t="s">
        <v>3562</v>
      </c>
      <c r="AK377" s="0" t="s">
        <v>3563</v>
      </c>
    </row>
    <row customHeight="1" ht="11.25">
      <c r="A378" s="0" t="s">
        <v>22</v>
      </c>
      <c r="B378" s="0" t="s">
        <v>48</v>
      </c>
      <c r="C378" s="0" t="s">
        <v>50</v>
      </c>
      <c r="D378" s="0" t="s">
        <v>22</v>
      </c>
      <c r="E378" s="0" t="s">
        <v>3714</v>
      </c>
      <c r="F378" s="0" t="s">
        <v>1191</v>
      </c>
      <c r="G378" s="0" t="s">
        <v>1171</v>
      </c>
      <c r="H378" s="0" t="s">
        <v>1171</v>
      </c>
      <c r="I378" s="0" t="s">
        <v>1172</v>
      </c>
      <c r="J378" s="0" t="s">
        <v>1173</v>
      </c>
      <c r="K378" s="0" t="s">
        <v>1174</v>
      </c>
      <c r="L378" s="0" t="s">
        <v>3715</v>
      </c>
      <c r="M378" s="0" t="s">
        <v>1155</v>
      </c>
      <c r="N378" s="0" t="s">
        <v>92</v>
      </c>
      <c r="O378" s="0" t="s">
        <v>1171</v>
      </c>
      <c r="P378" s="0" t="s">
        <v>1171</v>
      </c>
      <c r="Q378" s="0" t="s">
        <v>1172</v>
      </c>
      <c r="R378" s="0" t="s">
        <v>3410</v>
      </c>
      <c r="S378" s="0" t="s">
        <v>3411</v>
      </c>
      <c r="T378" s="0" t="s">
        <v>3341</v>
      </c>
      <c r="U378" s="0" t="s">
        <v>3342</v>
      </c>
      <c r="V378" s="0" t="s">
        <v>3343</v>
      </c>
      <c r="W378" s="0" t="s">
        <v>3344</v>
      </c>
      <c r="X378" s="0" t="s">
        <v>3345</v>
      </c>
      <c r="Y378" s="0" t="s">
        <v>3342</v>
      </c>
      <c r="Z378" s="0" t="s">
        <v>3716</v>
      </c>
      <c r="AA378" s="0" t="s">
        <v>3394</v>
      </c>
      <c r="AB378" s="0" t="s">
        <v>3717</v>
      </c>
      <c r="AC378" s="0" t="s">
        <v>19</v>
      </c>
      <c r="AD378" s="0" t="s">
        <v>19</v>
      </c>
      <c r="AE378" s="0" t="s">
        <v>61</v>
      </c>
      <c r="AF378" s="0" t="s">
        <v>22</v>
      </c>
      <c r="AG378" s="0" t="s">
        <v>22</v>
      </c>
      <c r="AH378" s="0" t="s">
        <v>22</v>
      </c>
      <c r="AI378" s="0" t="s">
        <v>22</v>
      </c>
      <c r="AJ378" s="0" t="s">
        <v>3562</v>
      </c>
      <c r="AK378" s="0" t="s">
        <v>3563</v>
      </c>
    </row>
    <row customHeight="1" ht="11.25">
      <c r="A379" s="0" t="s">
        <v>22</v>
      </c>
      <c r="B379" s="0" t="s">
        <v>48</v>
      </c>
      <c r="C379" s="0" t="s">
        <v>50</v>
      </c>
      <c r="D379" s="0" t="s">
        <v>22</v>
      </c>
      <c r="E379" s="0" t="s">
        <v>3714</v>
      </c>
      <c r="F379" s="0" t="s">
        <v>1191</v>
      </c>
      <c r="G379" s="0" t="s">
        <v>1171</v>
      </c>
      <c r="H379" s="0" t="s">
        <v>1171</v>
      </c>
      <c r="I379" s="0" t="s">
        <v>1172</v>
      </c>
      <c r="J379" s="0" t="s">
        <v>1173</v>
      </c>
      <c r="K379" s="0" t="s">
        <v>1174</v>
      </c>
      <c r="L379" s="0" t="s">
        <v>3715</v>
      </c>
      <c r="M379" s="0" t="s">
        <v>1155</v>
      </c>
      <c r="N379" s="0" t="s">
        <v>109</v>
      </c>
      <c r="O379" s="0" t="s">
        <v>1171</v>
      </c>
      <c r="P379" s="0" t="s">
        <v>1171</v>
      </c>
      <c r="Q379" s="0" t="s">
        <v>1172</v>
      </c>
      <c r="R379" s="0" t="s">
        <v>3414</v>
      </c>
      <c r="S379" s="0" t="s">
        <v>3415</v>
      </c>
      <c r="T379" s="0" t="s">
        <v>3341</v>
      </c>
      <c r="U379" s="0" t="s">
        <v>3342</v>
      </c>
      <c r="V379" s="0" t="s">
        <v>3343</v>
      </c>
      <c r="W379" s="0" t="s">
        <v>3344</v>
      </c>
      <c r="X379" s="0" t="s">
        <v>3345</v>
      </c>
      <c r="Y379" s="0" t="s">
        <v>3342</v>
      </c>
      <c r="Z379" s="0" t="s">
        <v>3716</v>
      </c>
      <c r="AA379" s="0" t="s">
        <v>3394</v>
      </c>
      <c r="AB379" s="0" t="s">
        <v>3717</v>
      </c>
      <c r="AC379" s="0" t="s">
        <v>19</v>
      </c>
      <c r="AD379" s="0" t="s">
        <v>19</v>
      </c>
      <c r="AE379" s="0" t="s">
        <v>61</v>
      </c>
      <c r="AF379" s="0" t="s">
        <v>22</v>
      </c>
      <c r="AG379" s="0" t="s">
        <v>22</v>
      </c>
      <c r="AH379" s="0" t="s">
        <v>22</v>
      </c>
      <c r="AI379" s="0" t="s">
        <v>22</v>
      </c>
      <c r="AJ379" s="0" t="s">
        <v>3562</v>
      </c>
      <c r="AK379" s="0" t="s">
        <v>3563</v>
      </c>
    </row>
    <row customHeight="1" ht="11.25">
      <c r="A380" s="0" t="s">
        <v>22</v>
      </c>
      <c r="B380" s="0" t="s">
        <v>48</v>
      </c>
      <c r="C380" s="0" t="s">
        <v>50</v>
      </c>
      <c r="D380" s="0" t="s">
        <v>22</v>
      </c>
      <c r="E380" s="0" t="s">
        <v>3714</v>
      </c>
      <c r="F380" s="0" t="s">
        <v>1191</v>
      </c>
      <c r="G380" s="0" t="s">
        <v>153</v>
      </c>
      <c r="H380" s="0" t="s">
        <v>153</v>
      </c>
      <c r="I380" s="0" t="s">
        <v>154</v>
      </c>
      <c r="J380" s="0" t="s">
        <v>1173</v>
      </c>
      <c r="K380" s="0" t="s">
        <v>1255</v>
      </c>
      <c r="L380" s="0" t="s">
        <v>3715</v>
      </c>
      <c r="M380" s="0" t="s">
        <v>1155</v>
      </c>
      <c r="N380" s="0" t="s">
        <v>98</v>
      </c>
      <c r="O380" s="0" t="s">
        <v>153</v>
      </c>
      <c r="P380" s="0" t="s">
        <v>153</v>
      </c>
      <c r="Q380" s="0" t="s">
        <v>154</v>
      </c>
      <c r="R380" s="0" t="s">
        <v>1173</v>
      </c>
      <c r="S380" s="0" t="s">
        <v>1255</v>
      </c>
      <c r="T380" s="0" t="s">
        <v>3341</v>
      </c>
      <c r="U380" s="0" t="s">
        <v>3342</v>
      </c>
      <c r="V380" s="0" t="s">
        <v>3343</v>
      </c>
      <c r="W380" s="0" t="s">
        <v>3344</v>
      </c>
      <c r="X380" s="0" t="s">
        <v>3345</v>
      </c>
      <c r="Y380" s="0" t="s">
        <v>3342</v>
      </c>
      <c r="Z380" s="0" t="s">
        <v>3716</v>
      </c>
      <c r="AA380" s="0" t="s">
        <v>3394</v>
      </c>
      <c r="AB380" s="0" t="s">
        <v>3717</v>
      </c>
      <c r="AC380" s="0" t="s">
        <v>19</v>
      </c>
      <c r="AD380" s="0" t="s">
        <v>19</v>
      </c>
      <c r="AE380" s="0" t="s">
        <v>61</v>
      </c>
      <c r="AF380" s="0" t="s">
        <v>22</v>
      </c>
      <c r="AG380" s="0" t="s">
        <v>22</v>
      </c>
      <c r="AH380" s="0" t="s">
        <v>22</v>
      </c>
      <c r="AI380" s="0" t="s">
        <v>22</v>
      </c>
      <c r="AJ380" s="0" t="s">
        <v>3562</v>
      </c>
      <c r="AK380" s="0" t="s">
        <v>3563</v>
      </c>
    </row>
    <row customHeight="1" ht="11.25">
      <c r="A381" s="0" t="s">
        <v>22</v>
      </c>
      <c r="B381" s="0" t="s">
        <v>48</v>
      </c>
      <c r="C381" s="0" t="s">
        <v>50</v>
      </c>
      <c r="D381" s="0" t="s">
        <v>22</v>
      </c>
      <c r="E381" s="0" t="s">
        <v>3714</v>
      </c>
      <c r="F381" s="0" t="s">
        <v>1191</v>
      </c>
      <c r="G381" s="0" t="s">
        <v>153</v>
      </c>
      <c r="H381" s="0" t="s">
        <v>153</v>
      </c>
      <c r="I381" s="0" t="s">
        <v>154</v>
      </c>
      <c r="J381" s="0" t="s">
        <v>1173</v>
      </c>
      <c r="K381" s="0" t="s">
        <v>1255</v>
      </c>
      <c r="L381" s="0" t="s">
        <v>3715</v>
      </c>
      <c r="M381" s="0" t="s">
        <v>1155</v>
      </c>
      <c r="N381" s="0" t="s">
        <v>89</v>
      </c>
      <c r="O381" s="0" t="s">
        <v>153</v>
      </c>
      <c r="P381" s="0" t="s">
        <v>153</v>
      </c>
      <c r="Q381" s="0" t="s">
        <v>154</v>
      </c>
      <c r="R381" s="0" t="s">
        <v>3400</v>
      </c>
      <c r="S381" s="0" t="s">
        <v>3417</v>
      </c>
      <c r="T381" s="0" t="s">
        <v>3341</v>
      </c>
      <c r="U381" s="0" t="s">
        <v>3342</v>
      </c>
      <c r="V381" s="0" t="s">
        <v>3343</v>
      </c>
      <c r="W381" s="0" t="s">
        <v>3344</v>
      </c>
      <c r="X381" s="0" t="s">
        <v>3345</v>
      </c>
      <c r="Y381" s="0" t="s">
        <v>3342</v>
      </c>
      <c r="Z381" s="0" t="s">
        <v>3716</v>
      </c>
      <c r="AA381" s="0" t="s">
        <v>3394</v>
      </c>
      <c r="AB381" s="0" t="s">
        <v>3717</v>
      </c>
      <c r="AC381" s="0" t="s">
        <v>19</v>
      </c>
      <c r="AD381" s="0" t="s">
        <v>19</v>
      </c>
      <c r="AE381" s="0" t="s">
        <v>61</v>
      </c>
      <c r="AF381" s="0" t="s">
        <v>22</v>
      </c>
      <c r="AG381" s="0" t="s">
        <v>22</v>
      </c>
      <c r="AH381" s="0" t="s">
        <v>22</v>
      </c>
      <c r="AI381" s="0" t="s">
        <v>22</v>
      </c>
      <c r="AJ381" s="0" t="s">
        <v>3562</v>
      </c>
      <c r="AK381" s="0" t="s">
        <v>3563</v>
      </c>
    </row>
    <row customHeight="1" ht="11.25">
      <c r="A382" s="0" t="s">
        <v>22</v>
      </c>
      <c r="B382" s="0" t="s">
        <v>48</v>
      </c>
      <c r="C382" s="0" t="s">
        <v>50</v>
      </c>
      <c r="D382" s="0" t="s">
        <v>22</v>
      </c>
      <c r="E382" s="0" t="s">
        <v>3714</v>
      </c>
      <c r="F382" s="0" t="s">
        <v>1191</v>
      </c>
      <c r="G382" s="0" t="s">
        <v>153</v>
      </c>
      <c r="H382" s="0" t="s">
        <v>153</v>
      </c>
      <c r="I382" s="0" t="s">
        <v>154</v>
      </c>
      <c r="J382" s="0" t="s">
        <v>1173</v>
      </c>
      <c r="K382" s="0" t="s">
        <v>1255</v>
      </c>
      <c r="L382" s="0" t="s">
        <v>3715</v>
      </c>
      <c r="M382" s="0" t="s">
        <v>1155</v>
      </c>
      <c r="N382" s="0" t="s">
        <v>90</v>
      </c>
      <c r="O382" s="0" t="s">
        <v>153</v>
      </c>
      <c r="P382" s="0" t="s">
        <v>153</v>
      </c>
      <c r="Q382" s="0" t="s">
        <v>154</v>
      </c>
      <c r="R382" s="0" t="s">
        <v>3402</v>
      </c>
      <c r="S382" s="0" t="s">
        <v>3418</v>
      </c>
      <c r="T382" s="0" t="s">
        <v>3341</v>
      </c>
      <c r="U382" s="0" t="s">
        <v>3342</v>
      </c>
      <c r="V382" s="0" t="s">
        <v>3343</v>
      </c>
      <c r="W382" s="0" t="s">
        <v>3344</v>
      </c>
      <c r="X382" s="0" t="s">
        <v>3345</v>
      </c>
      <c r="Y382" s="0" t="s">
        <v>3342</v>
      </c>
      <c r="Z382" s="0" t="s">
        <v>3716</v>
      </c>
      <c r="AA382" s="0" t="s">
        <v>3394</v>
      </c>
      <c r="AB382" s="0" t="s">
        <v>3717</v>
      </c>
      <c r="AC382" s="0" t="s">
        <v>19</v>
      </c>
      <c r="AD382" s="0" t="s">
        <v>19</v>
      </c>
      <c r="AE382" s="0" t="s">
        <v>61</v>
      </c>
      <c r="AF382" s="0" t="s">
        <v>22</v>
      </c>
      <c r="AG382" s="0" t="s">
        <v>22</v>
      </c>
      <c r="AH382" s="0" t="s">
        <v>22</v>
      </c>
      <c r="AI382" s="0" t="s">
        <v>22</v>
      </c>
      <c r="AJ382" s="0" t="s">
        <v>3562</v>
      </c>
      <c r="AK382" s="0" t="s">
        <v>3563</v>
      </c>
    </row>
    <row customHeight="1" ht="11.25">
      <c r="A383" s="0" t="s">
        <v>22</v>
      </c>
      <c r="B383" s="0" t="s">
        <v>48</v>
      </c>
      <c r="C383" s="0" t="s">
        <v>50</v>
      </c>
      <c r="D383" s="0" t="s">
        <v>22</v>
      </c>
      <c r="E383" s="0" t="s">
        <v>3714</v>
      </c>
      <c r="F383" s="0" t="s">
        <v>1191</v>
      </c>
      <c r="G383" s="0" t="s">
        <v>153</v>
      </c>
      <c r="H383" s="0" t="s">
        <v>153</v>
      </c>
      <c r="I383" s="0" t="s">
        <v>154</v>
      </c>
      <c r="J383" s="0" t="s">
        <v>1173</v>
      </c>
      <c r="K383" s="0" t="s">
        <v>1255</v>
      </c>
      <c r="L383" s="0" t="s">
        <v>3715</v>
      </c>
      <c r="M383" s="0" t="s">
        <v>1155</v>
      </c>
      <c r="N383" s="0" t="s">
        <v>91</v>
      </c>
      <c r="O383" s="0" t="s">
        <v>153</v>
      </c>
      <c r="P383" s="0" t="s">
        <v>153</v>
      </c>
      <c r="Q383" s="0" t="s">
        <v>154</v>
      </c>
      <c r="R383" s="0" t="s">
        <v>3404</v>
      </c>
      <c r="S383" s="0" t="s">
        <v>3419</v>
      </c>
      <c r="T383" s="0" t="s">
        <v>3341</v>
      </c>
      <c r="U383" s="0" t="s">
        <v>3342</v>
      </c>
      <c r="V383" s="0" t="s">
        <v>3343</v>
      </c>
      <c r="W383" s="0" t="s">
        <v>3344</v>
      </c>
      <c r="X383" s="0" t="s">
        <v>3345</v>
      </c>
      <c r="Y383" s="0" t="s">
        <v>3342</v>
      </c>
      <c r="Z383" s="0" t="s">
        <v>3716</v>
      </c>
      <c r="AA383" s="0" t="s">
        <v>3394</v>
      </c>
      <c r="AB383" s="0" t="s">
        <v>3717</v>
      </c>
      <c r="AC383" s="0" t="s">
        <v>19</v>
      </c>
      <c r="AD383" s="0" t="s">
        <v>19</v>
      </c>
      <c r="AE383" s="0" t="s">
        <v>61</v>
      </c>
      <c r="AF383" s="0" t="s">
        <v>22</v>
      </c>
      <c r="AG383" s="0" t="s">
        <v>22</v>
      </c>
      <c r="AH383" s="0" t="s">
        <v>22</v>
      </c>
      <c r="AI383" s="0" t="s">
        <v>22</v>
      </c>
      <c r="AJ383" s="0" t="s">
        <v>3562</v>
      </c>
      <c r="AK383" s="0" t="s">
        <v>3563</v>
      </c>
    </row>
    <row customHeight="1" ht="11.25">
      <c r="A384" s="0" t="s">
        <v>22</v>
      </c>
      <c r="B384" s="0" t="s">
        <v>48</v>
      </c>
      <c r="C384" s="0" t="s">
        <v>50</v>
      </c>
      <c r="D384" s="0" t="s">
        <v>22</v>
      </c>
      <c r="E384" s="0" t="s">
        <v>3714</v>
      </c>
      <c r="F384" s="0" t="s">
        <v>1191</v>
      </c>
      <c r="G384" s="0" t="s">
        <v>153</v>
      </c>
      <c r="H384" s="0" t="s">
        <v>153</v>
      </c>
      <c r="I384" s="0" t="s">
        <v>154</v>
      </c>
      <c r="J384" s="0" t="s">
        <v>1173</v>
      </c>
      <c r="K384" s="0" t="s">
        <v>1255</v>
      </c>
      <c r="L384" s="0" t="s">
        <v>3715</v>
      </c>
      <c r="M384" s="0" t="s">
        <v>1155</v>
      </c>
      <c r="N384" s="0" t="s">
        <v>101</v>
      </c>
      <c r="O384" s="0" t="s">
        <v>153</v>
      </c>
      <c r="P384" s="0" t="s">
        <v>153</v>
      </c>
      <c r="Q384" s="0" t="s">
        <v>154</v>
      </c>
      <c r="R384" s="0" t="s">
        <v>3406</v>
      </c>
      <c r="S384" s="0" t="s">
        <v>3420</v>
      </c>
      <c r="T384" s="0" t="s">
        <v>3341</v>
      </c>
      <c r="U384" s="0" t="s">
        <v>3342</v>
      </c>
      <c r="V384" s="0" t="s">
        <v>3343</v>
      </c>
      <c r="W384" s="0" t="s">
        <v>3344</v>
      </c>
      <c r="X384" s="0" t="s">
        <v>3345</v>
      </c>
      <c r="Y384" s="0" t="s">
        <v>3342</v>
      </c>
      <c r="Z384" s="0" t="s">
        <v>3716</v>
      </c>
      <c r="AA384" s="0" t="s">
        <v>3394</v>
      </c>
      <c r="AB384" s="0" t="s">
        <v>3717</v>
      </c>
      <c r="AC384" s="0" t="s">
        <v>19</v>
      </c>
      <c r="AD384" s="0" t="s">
        <v>19</v>
      </c>
      <c r="AE384" s="0" t="s">
        <v>61</v>
      </c>
      <c r="AF384" s="0" t="s">
        <v>22</v>
      </c>
      <c r="AG384" s="0" t="s">
        <v>22</v>
      </c>
      <c r="AH384" s="0" t="s">
        <v>22</v>
      </c>
      <c r="AI384" s="0" t="s">
        <v>22</v>
      </c>
      <c r="AJ384" s="0" t="s">
        <v>3562</v>
      </c>
      <c r="AK384" s="0" t="s">
        <v>3563</v>
      </c>
    </row>
    <row customHeight="1" ht="11.25">
      <c r="A385" s="0" t="s">
        <v>22</v>
      </c>
      <c r="B385" s="0" t="s">
        <v>48</v>
      </c>
      <c r="C385" s="0" t="s">
        <v>50</v>
      </c>
      <c r="D385" s="0" t="s">
        <v>22</v>
      </c>
      <c r="E385" s="0" t="s">
        <v>3714</v>
      </c>
      <c r="F385" s="0" t="s">
        <v>1191</v>
      </c>
      <c r="G385" s="0" t="s">
        <v>153</v>
      </c>
      <c r="H385" s="0" t="s">
        <v>153</v>
      </c>
      <c r="I385" s="0" t="s">
        <v>154</v>
      </c>
      <c r="J385" s="0" t="s">
        <v>1173</v>
      </c>
      <c r="K385" s="0" t="s">
        <v>1255</v>
      </c>
      <c r="L385" s="0" t="s">
        <v>3715</v>
      </c>
      <c r="M385" s="0" t="s">
        <v>1155</v>
      </c>
      <c r="N385" s="0" t="s">
        <v>92</v>
      </c>
      <c r="O385" s="0" t="s">
        <v>153</v>
      </c>
      <c r="P385" s="0" t="s">
        <v>153</v>
      </c>
      <c r="Q385" s="0" t="s">
        <v>154</v>
      </c>
      <c r="R385" s="0" t="s">
        <v>3410</v>
      </c>
      <c r="S385" s="0" t="s">
        <v>3422</v>
      </c>
      <c r="T385" s="0" t="s">
        <v>3341</v>
      </c>
      <c r="U385" s="0" t="s">
        <v>3342</v>
      </c>
      <c r="V385" s="0" t="s">
        <v>3343</v>
      </c>
      <c r="W385" s="0" t="s">
        <v>3344</v>
      </c>
      <c r="X385" s="0" t="s">
        <v>3345</v>
      </c>
      <c r="Y385" s="0" t="s">
        <v>3342</v>
      </c>
      <c r="Z385" s="0" t="s">
        <v>3716</v>
      </c>
      <c r="AA385" s="0" t="s">
        <v>3394</v>
      </c>
      <c r="AB385" s="0" t="s">
        <v>3717</v>
      </c>
      <c r="AC385" s="0" t="s">
        <v>19</v>
      </c>
      <c r="AD385" s="0" t="s">
        <v>19</v>
      </c>
      <c r="AE385" s="0" t="s">
        <v>61</v>
      </c>
      <c r="AF385" s="0" t="s">
        <v>22</v>
      </c>
      <c r="AG385" s="0" t="s">
        <v>22</v>
      </c>
      <c r="AH385" s="0" t="s">
        <v>22</v>
      </c>
      <c r="AI385" s="0" t="s">
        <v>22</v>
      </c>
      <c r="AJ385" s="0" t="s">
        <v>3562</v>
      </c>
      <c r="AK385" s="0" t="s">
        <v>3563</v>
      </c>
    </row>
    <row customHeight="1" ht="11.25">
      <c r="A386" s="0" t="s">
        <v>22</v>
      </c>
      <c r="B386" s="0" t="s">
        <v>48</v>
      </c>
      <c r="C386" s="0" t="s">
        <v>50</v>
      </c>
      <c r="D386" s="0" t="s">
        <v>22</v>
      </c>
      <c r="E386" s="0" t="s">
        <v>3714</v>
      </c>
      <c r="F386" s="0" t="s">
        <v>1191</v>
      </c>
      <c r="G386" s="0" t="s">
        <v>153</v>
      </c>
      <c r="H386" s="0" t="s">
        <v>153</v>
      </c>
      <c r="I386" s="0" t="s">
        <v>154</v>
      </c>
      <c r="J386" s="0" t="s">
        <v>1173</v>
      </c>
      <c r="K386" s="0" t="s">
        <v>1255</v>
      </c>
      <c r="L386" s="0" t="s">
        <v>3715</v>
      </c>
      <c r="M386" s="0" t="s">
        <v>1155</v>
      </c>
      <c r="N386" s="0" t="s">
        <v>109</v>
      </c>
      <c r="O386" s="0" t="s">
        <v>153</v>
      </c>
      <c r="P386" s="0" t="s">
        <v>153</v>
      </c>
      <c r="Q386" s="0" t="s">
        <v>154</v>
      </c>
      <c r="R386" s="0" t="s">
        <v>3414</v>
      </c>
      <c r="S386" s="0" t="s">
        <v>3424</v>
      </c>
      <c r="T386" s="0" t="s">
        <v>3341</v>
      </c>
      <c r="U386" s="0" t="s">
        <v>3342</v>
      </c>
      <c r="V386" s="0" t="s">
        <v>3343</v>
      </c>
      <c r="W386" s="0" t="s">
        <v>3344</v>
      </c>
      <c r="X386" s="0" t="s">
        <v>3345</v>
      </c>
      <c r="Y386" s="0" t="s">
        <v>3342</v>
      </c>
      <c r="Z386" s="0" t="s">
        <v>3716</v>
      </c>
      <c r="AA386" s="0" t="s">
        <v>3394</v>
      </c>
      <c r="AB386" s="0" t="s">
        <v>3717</v>
      </c>
      <c r="AC386" s="0" t="s">
        <v>19</v>
      </c>
      <c r="AD386" s="0" t="s">
        <v>19</v>
      </c>
      <c r="AE386" s="0" t="s">
        <v>61</v>
      </c>
      <c r="AF386" s="0" t="s">
        <v>22</v>
      </c>
      <c r="AG386" s="0" t="s">
        <v>22</v>
      </c>
      <c r="AH386" s="0" t="s">
        <v>22</v>
      </c>
      <c r="AI386" s="0" t="s">
        <v>22</v>
      </c>
      <c r="AJ386" s="0" t="s">
        <v>3562</v>
      </c>
      <c r="AK386" s="0" t="s">
        <v>3563</v>
      </c>
    </row>
    <row customHeight="1" ht="11.25">
      <c r="A387" s="0" t="s">
        <v>22</v>
      </c>
      <c r="B387" s="0" t="s">
        <v>48</v>
      </c>
      <c r="C387" s="0" t="s">
        <v>50</v>
      </c>
      <c r="D387" s="0" t="s">
        <v>22</v>
      </c>
      <c r="E387" s="0" t="s">
        <v>3718</v>
      </c>
      <c r="F387" s="0" t="s">
        <v>1191</v>
      </c>
      <c r="G387" s="0" t="s">
        <v>153</v>
      </c>
      <c r="H387" s="0" t="s">
        <v>153</v>
      </c>
      <c r="I387" s="0" t="s">
        <v>154</v>
      </c>
      <c r="J387" s="0" t="s">
        <v>1173</v>
      </c>
      <c r="K387" s="0" t="s">
        <v>1255</v>
      </c>
      <c r="L387" s="0" t="s">
        <v>3557</v>
      </c>
      <c r="M387" s="0" t="s">
        <v>101</v>
      </c>
      <c r="N387" s="0" t="s">
        <v>128</v>
      </c>
      <c r="O387" s="0" t="s">
        <v>123</v>
      </c>
      <c r="P387" s="0" t="s">
        <v>123</v>
      </c>
      <c r="Q387" s="0" t="s">
        <v>124</v>
      </c>
      <c r="R387" s="0" t="s">
        <v>1153</v>
      </c>
      <c r="S387" s="0" t="s">
        <v>1154</v>
      </c>
      <c r="T387" s="0" t="s">
        <v>3341</v>
      </c>
      <c r="U387" s="0" t="s">
        <v>3342</v>
      </c>
      <c r="V387" s="0" t="s">
        <v>3343</v>
      </c>
      <c r="W387" s="0" t="s">
        <v>3344</v>
      </c>
      <c r="X387" s="0" t="s">
        <v>3345</v>
      </c>
      <c r="Y387" s="0" t="s">
        <v>3342</v>
      </c>
      <c r="Z387" s="0" t="s">
        <v>3719</v>
      </c>
      <c r="AA387" s="0" t="s">
        <v>3394</v>
      </c>
      <c r="AB387" s="0" t="s">
        <v>3720</v>
      </c>
      <c r="AC387" s="0" t="s">
        <v>19</v>
      </c>
      <c r="AD387" s="0" t="s">
        <v>19</v>
      </c>
      <c r="AE387" s="0" t="s">
        <v>61</v>
      </c>
      <c r="AF387" s="0" t="s">
        <v>22</v>
      </c>
      <c r="AG387" s="0" t="s">
        <v>22</v>
      </c>
      <c r="AH387" s="0" t="s">
        <v>22</v>
      </c>
      <c r="AI387" s="0" t="s">
        <v>22</v>
      </c>
      <c r="AJ387" s="0" t="s">
        <v>3562</v>
      </c>
      <c r="AK387" s="0" t="s">
        <v>3563</v>
      </c>
    </row>
    <row customHeight="1" ht="11.25">
      <c r="A388" s="0" t="s">
        <v>22</v>
      </c>
      <c r="B388" s="0" t="s">
        <v>48</v>
      </c>
      <c r="C388" s="0" t="s">
        <v>50</v>
      </c>
      <c r="D388" s="0" t="s">
        <v>22</v>
      </c>
      <c r="E388" s="0" t="s">
        <v>3718</v>
      </c>
      <c r="F388" s="0" t="s">
        <v>1191</v>
      </c>
      <c r="G388" s="0" t="s">
        <v>1171</v>
      </c>
      <c r="H388" s="0" t="s">
        <v>1171</v>
      </c>
      <c r="I388" s="0" t="s">
        <v>1172</v>
      </c>
      <c r="J388" s="0" t="s">
        <v>1173</v>
      </c>
      <c r="K388" s="0" t="s">
        <v>1174</v>
      </c>
      <c r="L388" s="0" t="s">
        <v>3557</v>
      </c>
      <c r="M388" s="0" t="s">
        <v>101</v>
      </c>
      <c r="N388" s="0" t="s">
        <v>128</v>
      </c>
      <c r="O388" s="0" t="s">
        <v>123</v>
      </c>
      <c r="P388" s="0" t="s">
        <v>123</v>
      </c>
      <c r="Q388" s="0" t="s">
        <v>124</v>
      </c>
      <c r="R388" s="0" t="s">
        <v>1153</v>
      </c>
      <c r="S388" s="0" t="s">
        <v>1154</v>
      </c>
      <c r="T388" s="0" t="s">
        <v>3341</v>
      </c>
      <c r="U388" s="0" t="s">
        <v>3342</v>
      </c>
      <c r="V388" s="0" t="s">
        <v>3343</v>
      </c>
      <c r="W388" s="0" t="s">
        <v>3344</v>
      </c>
      <c r="X388" s="0" t="s">
        <v>3345</v>
      </c>
      <c r="Y388" s="0" t="s">
        <v>3342</v>
      </c>
      <c r="Z388" s="0" t="s">
        <v>3719</v>
      </c>
      <c r="AA388" s="0" t="s">
        <v>3394</v>
      </c>
      <c r="AB388" s="0" t="s">
        <v>3720</v>
      </c>
      <c r="AC388" s="0" t="s">
        <v>19</v>
      </c>
      <c r="AD388" s="0" t="s">
        <v>19</v>
      </c>
      <c r="AE388" s="0" t="s">
        <v>61</v>
      </c>
      <c r="AF388" s="0" t="s">
        <v>22</v>
      </c>
      <c r="AG388" s="0" t="s">
        <v>22</v>
      </c>
      <c r="AH388" s="0" t="s">
        <v>22</v>
      </c>
      <c r="AI388" s="0" t="s">
        <v>22</v>
      </c>
      <c r="AJ388" s="0" t="s">
        <v>3562</v>
      </c>
      <c r="AK388" s="0" t="s">
        <v>3563</v>
      </c>
    </row>
    <row customHeight="1" ht="11.25">
      <c r="A389" s="0" t="s">
        <v>22</v>
      </c>
      <c r="B389" s="0" t="s">
        <v>48</v>
      </c>
      <c r="C389" s="0" t="s">
        <v>50</v>
      </c>
      <c r="D389" s="0" t="s">
        <v>22</v>
      </c>
      <c r="E389" s="0" t="s">
        <v>3718</v>
      </c>
      <c r="F389" s="0" t="s">
        <v>1191</v>
      </c>
      <c r="G389" s="0" t="s">
        <v>1171</v>
      </c>
      <c r="H389" s="0" t="s">
        <v>1171</v>
      </c>
      <c r="I389" s="0" t="s">
        <v>1172</v>
      </c>
      <c r="J389" s="0" t="s">
        <v>1173</v>
      </c>
      <c r="K389" s="0" t="s">
        <v>1174</v>
      </c>
      <c r="L389" s="0" t="s">
        <v>3557</v>
      </c>
      <c r="M389" s="0" t="s">
        <v>101</v>
      </c>
      <c r="N389" s="0" t="s">
        <v>132</v>
      </c>
      <c r="O389" s="0" t="s">
        <v>123</v>
      </c>
      <c r="P389" s="0" t="s">
        <v>123</v>
      </c>
      <c r="Q389" s="0" t="s">
        <v>124</v>
      </c>
      <c r="R389" s="0" t="s">
        <v>1201</v>
      </c>
      <c r="S389" s="0" t="s">
        <v>1202</v>
      </c>
      <c r="T389" s="0" t="s">
        <v>3341</v>
      </c>
      <c r="U389" s="0" t="s">
        <v>3342</v>
      </c>
      <c r="V389" s="0" t="s">
        <v>3343</v>
      </c>
      <c r="W389" s="0" t="s">
        <v>3344</v>
      </c>
      <c r="X389" s="0" t="s">
        <v>3345</v>
      </c>
      <c r="Y389" s="0" t="s">
        <v>3342</v>
      </c>
      <c r="Z389" s="0" t="s">
        <v>3719</v>
      </c>
      <c r="AA389" s="0" t="s">
        <v>3394</v>
      </c>
      <c r="AB389" s="0" t="s">
        <v>3720</v>
      </c>
      <c r="AC389" s="0" t="s">
        <v>19</v>
      </c>
      <c r="AD389" s="0" t="s">
        <v>19</v>
      </c>
      <c r="AE389" s="0" t="s">
        <v>61</v>
      </c>
      <c r="AF389" s="0" t="s">
        <v>22</v>
      </c>
      <c r="AG389" s="0" t="s">
        <v>22</v>
      </c>
      <c r="AH389" s="0" t="s">
        <v>22</v>
      </c>
      <c r="AI389" s="0" t="s">
        <v>22</v>
      </c>
      <c r="AJ389" s="0" t="s">
        <v>3562</v>
      </c>
      <c r="AK389" s="0" t="s">
        <v>3563</v>
      </c>
    </row>
    <row customHeight="1" ht="11.25">
      <c r="A390" s="0" t="s">
        <v>22</v>
      </c>
      <c r="B390" s="0" t="s">
        <v>48</v>
      </c>
      <c r="C390" s="0" t="s">
        <v>50</v>
      </c>
      <c r="D390" s="0" t="s">
        <v>22</v>
      </c>
      <c r="E390" s="0" t="s">
        <v>3718</v>
      </c>
      <c r="F390" s="0" t="s">
        <v>1191</v>
      </c>
      <c r="G390" s="0" t="s">
        <v>153</v>
      </c>
      <c r="H390" s="0" t="s">
        <v>153</v>
      </c>
      <c r="I390" s="0" t="s">
        <v>154</v>
      </c>
      <c r="J390" s="0" t="s">
        <v>1173</v>
      </c>
      <c r="K390" s="0" t="s">
        <v>1255</v>
      </c>
      <c r="L390" s="0" t="s">
        <v>3557</v>
      </c>
      <c r="M390" s="0" t="s">
        <v>101</v>
      </c>
      <c r="N390" s="0" t="s">
        <v>132</v>
      </c>
      <c r="O390" s="0" t="s">
        <v>123</v>
      </c>
      <c r="P390" s="0" t="s">
        <v>123</v>
      </c>
      <c r="Q390" s="0" t="s">
        <v>124</v>
      </c>
      <c r="R390" s="0" t="s">
        <v>1201</v>
      </c>
      <c r="S390" s="0" t="s">
        <v>1202</v>
      </c>
      <c r="T390" s="0" t="s">
        <v>3341</v>
      </c>
      <c r="U390" s="0" t="s">
        <v>3342</v>
      </c>
      <c r="V390" s="0" t="s">
        <v>3343</v>
      </c>
      <c r="W390" s="0" t="s">
        <v>3344</v>
      </c>
      <c r="X390" s="0" t="s">
        <v>3345</v>
      </c>
      <c r="Y390" s="0" t="s">
        <v>3342</v>
      </c>
      <c r="Z390" s="0" t="s">
        <v>3719</v>
      </c>
      <c r="AA390" s="0" t="s">
        <v>3394</v>
      </c>
      <c r="AB390" s="0" t="s">
        <v>3720</v>
      </c>
      <c r="AC390" s="0" t="s">
        <v>19</v>
      </c>
      <c r="AD390" s="0" t="s">
        <v>19</v>
      </c>
      <c r="AE390" s="0" t="s">
        <v>61</v>
      </c>
      <c r="AF390" s="0" t="s">
        <v>22</v>
      </c>
      <c r="AG390" s="0" t="s">
        <v>22</v>
      </c>
      <c r="AH390" s="0" t="s">
        <v>22</v>
      </c>
      <c r="AI390" s="0" t="s">
        <v>22</v>
      </c>
      <c r="AJ390" s="0" t="s">
        <v>3562</v>
      </c>
      <c r="AK390" s="0" t="s">
        <v>3563</v>
      </c>
    </row>
    <row customHeight="1" ht="11.25">
      <c r="A391" s="0" t="s">
        <v>22</v>
      </c>
      <c r="B391" s="0" t="s">
        <v>48</v>
      </c>
      <c r="C391" s="0" t="s">
        <v>50</v>
      </c>
      <c r="D391" s="0" t="s">
        <v>22</v>
      </c>
      <c r="E391" s="0" t="s">
        <v>3718</v>
      </c>
      <c r="F391" s="0" t="s">
        <v>1191</v>
      </c>
      <c r="G391" s="0" t="s">
        <v>1171</v>
      </c>
      <c r="H391" s="0" t="s">
        <v>1171</v>
      </c>
      <c r="I391" s="0" t="s">
        <v>1172</v>
      </c>
      <c r="J391" s="0" t="s">
        <v>1173</v>
      </c>
      <c r="K391" s="0" t="s">
        <v>1174</v>
      </c>
      <c r="L391" s="0" t="s">
        <v>3557</v>
      </c>
      <c r="M391" s="0" t="s">
        <v>101</v>
      </c>
      <c r="N391" s="0" t="s">
        <v>98</v>
      </c>
      <c r="O391" s="0" t="s">
        <v>1171</v>
      </c>
      <c r="P391" s="0" t="s">
        <v>1171</v>
      </c>
      <c r="Q391" s="0" t="s">
        <v>1172</v>
      </c>
      <c r="R391" s="0" t="s">
        <v>1173</v>
      </c>
      <c r="S391" s="0" t="s">
        <v>1174</v>
      </c>
      <c r="T391" s="0" t="s">
        <v>3341</v>
      </c>
      <c r="U391" s="0" t="s">
        <v>3342</v>
      </c>
      <c r="V391" s="0" t="s">
        <v>3343</v>
      </c>
      <c r="W391" s="0" t="s">
        <v>3344</v>
      </c>
      <c r="X391" s="0" t="s">
        <v>3345</v>
      </c>
      <c r="Y391" s="0" t="s">
        <v>3342</v>
      </c>
      <c r="Z391" s="0" t="s">
        <v>3719</v>
      </c>
      <c r="AA391" s="0" t="s">
        <v>3394</v>
      </c>
      <c r="AB391" s="0" t="s">
        <v>3720</v>
      </c>
      <c r="AC391" s="0" t="s">
        <v>19</v>
      </c>
      <c r="AD391" s="0" t="s">
        <v>19</v>
      </c>
      <c r="AE391" s="0" t="s">
        <v>61</v>
      </c>
      <c r="AF391" s="0" t="s">
        <v>22</v>
      </c>
      <c r="AG391" s="0" t="s">
        <v>22</v>
      </c>
      <c r="AH391" s="0" t="s">
        <v>22</v>
      </c>
      <c r="AI391" s="0" t="s">
        <v>22</v>
      </c>
      <c r="AJ391" s="0" t="s">
        <v>3562</v>
      </c>
      <c r="AK391" s="0" t="s">
        <v>3563</v>
      </c>
    </row>
    <row customHeight="1" ht="11.25">
      <c r="A392" s="0" t="s">
        <v>22</v>
      </c>
      <c r="B392" s="0" t="s">
        <v>48</v>
      </c>
      <c r="C392" s="0" t="s">
        <v>50</v>
      </c>
      <c r="D392" s="0" t="s">
        <v>22</v>
      </c>
      <c r="E392" s="0" t="s">
        <v>3718</v>
      </c>
      <c r="F392" s="0" t="s">
        <v>1191</v>
      </c>
      <c r="G392" s="0" t="s">
        <v>1171</v>
      </c>
      <c r="H392" s="0" t="s">
        <v>1171</v>
      </c>
      <c r="I392" s="0" t="s">
        <v>1172</v>
      </c>
      <c r="J392" s="0" t="s">
        <v>1173</v>
      </c>
      <c r="K392" s="0" t="s">
        <v>1174</v>
      </c>
      <c r="L392" s="0" t="s">
        <v>3557</v>
      </c>
      <c r="M392" s="0" t="s">
        <v>101</v>
      </c>
      <c r="N392" s="0" t="s">
        <v>115</v>
      </c>
      <c r="O392" s="0" t="s">
        <v>1171</v>
      </c>
      <c r="P392" s="0" t="s">
        <v>1171</v>
      </c>
      <c r="Q392" s="0" t="s">
        <v>1172</v>
      </c>
      <c r="R392" s="0" t="s">
        <v>3398</v>
      </c>
      <c r="S392" s="0" t="s">
        <v>3399</v>
      </c>
      <c r="T392" s="0" t="s">
        <v>3341</v>
      </c>
      <c r="U392" s="0" t="s">
        <v>3342</v>
      </c>
      <c r="V392" s="0" t="s">
        <v>3343</v>
      </c>
      <c r="W392" s="0" t="s">
        <v>3344</v>
      </c>
      <c r="X392" s="0" t="s">
        <v>3345</v>
      </c>
      <c r="Y392" s="0" t="s">
        <v>3342</v>
      </c>
      <c r="Z392" s="0" t="s">
        <v>3719</v>
      </c>
      <c r="AA392" s="0" t="s">
        <v>3394</v>
      </c>
      <c r="AB392" s="0" t="s">
        <v>3720</v>
      </c>
      <c r="AC392" s="0" t="s">
        <v>19</v>
      </c>
      <c r="AD392" s="0" t="s">
        <v>19</v>
      </c>
      <c r="AE392" s="0" t="s">
        <v>61</v>
      </c>
      <c r="AF392" s="0" t="s">
        <v>22</v>
      </c>
      <c r="AG392" s="0" t="s">
        <v>22</v>
      </c>
      <c r="AH392" s="0" t="s">
        <v>22</v>
      </c>
      <c r="AI392" s="0" t="s">
        <v>22</v>
      </c>
      <c r="AJ392" s="0" t="s">
        <v>3562</v>
      </c>
      <c r="AK392" s="0" t="s">
        <v>3563</v>
      </c>
    </row>
    <row customHeight="1" ht="11.25">
      <c r="A393" s="0" t="s">
        <v>22</v>
      </c>
      <c r="B393" s="0" t="s">
        <v>48</v>
      </c>
      <c r="C393" s="0" t="s">
        <v>50</v>
      </c>
      <c r="D393" s="0" t="s">
        <v>22</v>
      </c>
      <c r="E393" s="0" t="s">
        <v>3718</v>
      </c>
      <c r="F393" s="0" t="s">
        <v>1191</v>
      </c>
      <c r="G393" s="0" t="s">
        <v>1171</v>
      </c>
      <c r="H393" s="0" t="s">
        <v>1171</v>
      </c>
      <c r="I393" s="0" t="s">
        <v>1172</v>
      </c>
      <c r="J393" s="0" t="s">
        <v>1173</v>
      </c>
      <c r="K393" s="0" t="s">
        <v>1174</v>
      </c>
      <c r="L393" s="0" t="s">
        <v>3557</v>
      </c>
      <c r="M393" s="0" t="s">
        <v>101</v>
      </c>
      <c r="N393" s="0" t="s">
        <v>90</v>
      </c>
      <c r="O393" s="0" t="s">
        <v>1171</v>
      </c>
      <c r="P393" s="0" t="s">
        <v>1171</v>
      </c>
      <c r="Q393" s="0" t="s">
        <v>1172</v>
      </c>
      <c r="R393" s="0" t="s">
        <v>3400</v>
      </c>
      <c r="S393" s="0" t="s">
        <v>3401</v>
      </c>
      <c r="T393" s="0" t="s">
        <v>3341</v>
      </c>
      <c r="U393" s="0" t="s">
        <v>3342</v>
      </c>
      <c r="V393" s="0" t="s">
        <v>3343</v>
      </c>
      <c r="W393" s="0" t="s">
        <v>3344</v>
      </c>
      <c r="X393" s="0" t="s">
        <v>3345</v>
      </c>
      <c r="Y393" s="0" t="s">
        <v>3342</v>
      </c>
      <c r="Z393" s="0" t="s">
        <v>3719</v>
      </c>
      <c r="AA393" s="0" t="s">
        <v>3394</v>
      </c>
      <c r="AB393" s="0" t="s">
        <v>3720</v>
      </c>
      <c r="AC393" s="0" t="s">
        <v>19</v>
      </c>
      <c r="AD393" s="0" t="s">
        <v>19</v>
      </c>
      <c r="AE393" s="0" t="s">
        <v>61</v>
      </c>
      <c r="AF393" s="0" t="s">
        <v>22</v>
      </c>
      <c r="AG393" s="0" t="s">
        <v>22</v>
      </c>
      <c r="AH393" s="0" t="s">
        <v>22</v>
      </c>
      <c r="AI393" s="0" t="s">
        <v>22</v>
      </c>
      <c r="AJ393" s="0" t="s">
        <v>3562</v>
      </c>
      <c r="AK393" s="0" t="s">
        <v>3563</v>
      </c>
    </row>
    <row customHeight="1" ht="11.25">
      <c r="A394" s="0" t="s">
        <v>22</v>
      </c>
      <c r="B394" s="0" t="s">
        <v>48</v>
      </c>
      <c r="C394" s="0" t="s">
        <v>50</v>
      </c>
      <c r="D394" s="0" t="s">
        <v>22</v>
      </c>
      <c r="E394" s="0" t="s">
        <v>3718</v>
      </c>
      <c r="F394" s="0" t="s">
        <v>1191</v>
      </c>
      <c r="G394" s="0" t="s">
        <v>1171</v>
      </c>
      <c r="H394" s="0" t="s">
        <v>1171</v>
      </c>
      <c r="I394" s="0" t="s">
        <v>1172</v>
      </c>
      <c r="J394" s="0" t="s">
        <v>1173</v>
      </c>
      <c r="K394" s="0" t="s">
        <v>1174</v>
      </c>
      <c r="L394" s="0" t="s">
        <v>3557</v>
      </c>
      <c r="M394" s="0" t="s">
        <v>101</v>
      </c>
      <c r="N394" s="0" t="s">
        <v>109</v>
      </c>
      <c r="O394" s="0" t="s">
        <v>1171</v>
      </c>
      <c r="P394" s="0" t="s">
        <v>1171</v>
      </c>
      <c r="Q394" s="0" t="s">
        <v>1172</v>
      </c>
      <c r="R394" s="0" t="s">
        <v>3402</v>
      </c>
      <c r="S394" s="0" t="s">
        <v>3403</v>
      </c>
      <c r="T394" s="0" t="s">
        <v>3341</v>
      </c>
      <c r="U394" s="0" t="s">
        <v>3342</v>
      </c>
      <c r="V394" s="0" t="s">
        <v>3343</v>
      </c>
      <c r="W394" s="0" t="s">
        <v>3344</v>
      </c>
      <c r="X394" s="0" t="s">
        <v>3345</v>
      </c>
      <c r="Y394" s="0" t="s">
        <v>3342</v>
      </c>
      <c r="Z394" s="0" t="s">
        <v>3719</v>
      </c>
      <c r="AA394" s="0" t="s">
        <v>3394</v>
      </c>
      <c r="AB394" s="0" t="s">
        <v>3720</v>
      </c>
      <c r="AC394" s="0" t="s">
        <v>19</v>
      </c>
      <c r="AD394" s="0" t="s">
        <v>19</v>
      </c>
      <c r="AE394" s="0" t="s">
        <v>61</v>
      </c>
      <c r="AF394" s="0" t="s">
        <v>22</v>
      </c>
      <c r="AG394" s="0" t="s">
        <v>22</v>
      </c>
      <c r="AH394" s="0" t="s">
        <v>22</v>
      </c>
      <c r="AI394" s="0" t="s">
        <v>22</v>
      </c>
      <c r="AJ394" s="0" t="s">
        <v>3562</v>
      </c>
      <c r="AK394" s="0" t="s">
        <v>3563</v>
      </c>
    </row>
    <row customHeight="1" ht="11.25">
      <c r="A395" s="0" t="s">
        <v>22</v>
      </c>
      <c r="B395" s="0" t="s">
        <v>48</v>
      </c>
      <c r="C395" s="0" t="s">
        <v>50</v>
      </c>
      <c r="D395" s="0" t="s">
        <v>22</v>
      </c>
      <c r="E395" s="0" t="s">
        <v>3718</v>
      </c>
      <c r="F395" s="0" t="s">
        <v>1191</v>
      </c>
      <c r="G395" s="0" t="s">
        <v>1171</v>
      </c>
      <c r="H395" s="0" t="s">
        <v>1171</v>
      </c>
      <c r="I395" s="0" t="s">
        <v>1172</v>
      </c>
      <c r="J395" s="0" t="s">
        <v>1173</v>
      </c>
      <c r="K395" s="0" t="s">
        <v>1174</v>
      </c>
      <c r="L395" s="0" t="s">
        <v>3557</v>
      </c>
      <c r="M395" s="0" t="s">
        <v>101</v>
      </c>
      <c r="N395" s="0" t="s">
        <v>92</v>
      </c>
      <c r="O395" s="0" t="s">
        <v>1171</v>
      </c>
      <c r="P395" s="0" t="s">
        <v>1171</v>
      </c>
      <c r="Q395" s="0" t="s">
        <v>1172</v>
      </c>
      <c r="R395" s="0" t="s">
        <v>3404</v>
      </c>
      <c r="S395" s="0" t="s">
        <v>3405</v>
      </c>
      <c r="T395" s="0" t="s">
        <v>3341</v>
      </c>
      <c r="U395" s="0" t="s">
        <v>3342</v>
      </c>
      <c r="V395" s="0" t="s">
        <v>3343</v>
      </c>
      <c r="W395" s="0" t="s">
        <v>3344</v>
      </c>
      <c r="X395" s="0" t="s">
        <v>3345</v>
      </c>
      <c r="Y395" s="0" t="s">
        <v>3342</v>
      </c>
      <c r="Z395" s="0" t="s">
        <v>3719</v>
      </c>
      <c r="AA395" s="0" t="s">
        <v>3394</v>
      </c>
      <c r="AB395" s="0" t="s">
        <v>3720</v>
      </c>
      <c r="AC395" s="0" t="s">
        <v>19</v>
      </c>
      <c r="AD395" s="0" t="s">
        <v>19</v>
      </c>
      <c r="AE395" s="0" t="s">
        <v>61</v>
      </c>
      <c r="AF395" s="0" t="s">
        <v>22</v>
      </c>
      <c r="AG395" s="0" t="s">
        <v>22</v>
      </c>
      <c r="AH395" s="0" t="s">
        <v>22</v>
      </c>
      <c r="AI395" s="0" t="s">
        <v>22</v>
      </c>
      <c r="AJ395" s="0" t="s">
        <v>3562</v>
      </c>
      <c r="AK395" s="0" t="s">
        <v>3563</v>
      </c>
    </row>
    <row customHeight="1" ht="11.25">
      <c r="A396" s="0" t="s">
        <v>22</v>
      </c>
      <c r="B396" s="0" t="s">
        <v>48</v>
      </c>
      <c r="C396" s="0" t="s">
        <v>50</v>
      </c>
      <c r="D396" s="0" t="s">
        <v>22</v>
      </c>
      <c r="E396" s="0" t="s">
        <v>3718</v>
      </c>
      <c r="F396" s="0" t="s">
        <v>1191</v>
      </c>
      <c r="G396" s="0" t="s">
        <v>1171</v>
      </c>
      <c r="H396" s="0" t="s">
        <v>1171</v>
      </c>
      <c r="I396" s="0" t="s">
        <v>1172</v>
      </c>
      <c r="J396" s="0" t="s">
        <v>1173</v>
      </c>
      <c r="K396" s="0" t="s">
        <v>1174</v>
      </c>
      <c r="L396" s="0" t="s">
        <v>3557</v>
      </c>
      <c r="M396" s="0" t="s">
        <v>101</v>
      </c>
      <c r="N396" s="0" t="s">
        <v>89</v>
      </c>
      <c r="O396" s="0" t="s">
        <v>1171</v>
      </c>
      <c r="P396" s="0" t="s">
        <v>1171</v>
      </c>
      <c r="Q396" s="0" t="s">
        <v>1172</v>
      </c>
      <c r="R396" s="0" t="s">
        <v>3406</v>
      </c>
      <c r="S396" s="0" t="s">
        <v>3407</v>
      </c>
      <c r="T396" s="0" t="s">
        <v>3341</v>
      </c>
      <c r="U396" s="0" t="s">
        <v>3342</v>
      </c>
      <c r="V396" s="0" t="s">
        <v>3343</v>
      </c>
      <c r="W396" s="0" t="s">
        <v>3344</v>
      </c>
      <c r="X396" s="0" t="s">
        <v>3345</v>
      </c>
      <c r="Y396" s="0" t="s">
        <v>3342</v>
      </c>
      <c r="Z396" s="0" t="s">
        <v>3719</v>
      </c>
      <c r="AA396" s="0" t="s">
        <v>3394</v>
      </c>
      <c r="AB396" s="0" t="s">
        <v>3720</v>
      </c>
      <c r="AC396" s="0" t="s">
        <v>19</v>
      </c>
      <c r="AD396" s="0" t="s">
        <v>19</v>
      </c>
      <c r="AE396" s="0" t="s">
        <v>61</v>
      </c>
      <c r="AF396" s="0" t="s">
        <v>22</v>
      </c>
      <c r="AG396" s="0" t="s">
        <v>22</v>
      </c>
      <c r="AH396" s="0" t="s">
        <v>22</v>
      </c>
      <c r="AI396" s="0" t="s">
        <v>22</v>
      </c>
      <c r="AJ396" s="0" t="s">
        <v>3562</v>
      </c>
      <c r="AK396" s="0" t="s">
        <v>3563</v>
      </c>
    </row>
    <row customHeight="1" ht="11.25">
      <c r="A397" s="0" t="s">
        <v>22</v>
      </c>
      <c r="B397" s="0" t="s">
        <v>48</v>
      </c>
      <c r="C397" s="0" t="s">
        <v>50</v>
      </c>
      <c r="D397" s="0" t="s">
        <v>22</v>
      </c>
      <c r="E397" s="0" t="s">
        <v>3718</v>
      </c>
      <c r="F397" s="0" t="s">
        <v>1191</v>
      </c>
      <c r="G397" s="0" t="s">
        <v>1171</v>
      </c>
      <c r="H397" s="0" t="s">
        <v>1171</v>
      </c>
      <c r="I397" s="0" t="s">
        <v>1172</v>
      </c>
      <c r="J397" s="0" t="s">
        <v>1173</v>
      </c>
      <c r="K397" s="0" t="s">
        <v>1174</v>
      </c>
      <c r="L397" s="0" t="s">
        <v>3557</v>
      </c>
      <c r="M397" s="0" t="s">
        <v>101</v>
      </c>
      <c r="N397" s="0" t="s">
        <v>112</v>
      </c>
      <c r="O397" s="0" t="s">
        <v>1171</v>
      </c>
      <c r="P397" s="0" t="s">
        <v>1171</v>
      </c>
      <c r="Q397" s="0" t="s">
        <v>1172</v>
      </c>
      <c r="R397" s="0" t="s">
        <v>3408</v>
      </c>
      <c r="S397" s="0" t="s">
        <v>3409</v>
      </c>
      <c r="T397" s="0" t="s">
        <v>3341</v>
      </c>
      <c r="U397" s="0" t="s">
        <v>3342</v>
      </c>
      <c r="V397" s="0" t="s">
        <v>3343</v>
      </c>
      <c r="W397" s="0" t="s">
        <v>3344</v>
      </c>
      <c r="X397" s="0" t="s">
        <v>3345</v>
      </c>
      <c r="Y397" s="0" t="s">
        <v>3342</v>
      </c>
      <c r="Z397" s="0" t="s">
        <v>3719</v>
      </c>
      <c r="AA397" s="0" t="s">
        <v>3394</v>
      </c>
      <c r="AB397" s="0" t="s">
        <v>3720</v>
      </c>
      <c r="AC397" s="0" t="s">
        <v>19</v>
      </c>
      <c r="AD397" s="0" t="s">
        <v>19</v>
      </c>
      <c r="AE397" s="0" t="s">
        <v>61</v>
      </c>
      <c r="AF397" s="0" t="s">
        <v>22</v>
      </c>
      <c r="AG397" s="0" t="s">
        <v>22</v>
      </c>
      <c r="AH397" s="0" t="s">
        <v>22</v>
      </c>
      <c r="AI397" s="0" t="s">
        <v>22</v>
      </c>
      <c r="AJ397" s="0" t="s">
        <v>3562</v>
      </c>
      <c r="AK397" s="0" t="s">
        <v>3563</v>
      </c>
    </row>
    <row customHeight="1" ht="11.25">
      <c r="A398" s="0" t="s">
        <v>22</v>
      </c>
      <c r="B398" s="0" t="s">
        <v>48</v>
      </c>
      <c r="C398" s="0" t="s">
        <v>50</v>
      </c>
      <c r="D398" s="0" t="s">
        <v>22</v>
      </c>
      <c r="E398" s="0" t="s">
        <v>3718</v>
      </c>
      <c r="F398" s="0" t="s">
        <v>1191</v>
      </c>
      <c r="G398" s="0" t="s">
        <v>1171</v>
      </c>
      <c r="H398" s="0" t="s">
        <v>1171</v>
      </c>
      <c r="I398" s="0" t="s">
        <v>1172</v>
      </c>
      <c r="J398" s="0" t="s">
        <v>1173</v>
      </c>
      <c r="K398" s="0" t="s">
        <v>1174</v>
      </c>
      <c r="L398" s="0" t="s">
        <v>3557</v>
      </c>
      <c r="M398" s="0" t="s">
        <v>101</v>
      </c>
      <c r="N398" s="0" t="s">
        <v>118</v>
      </c>
      <c r="O398" s="0" t="s">
        <v>1171</v>
      </c>
      <c r="P398" s="0" t="s">
        <v>1171</v>
      </c>
      <c r="Q398" s="0" t="s">
        <v>1172</v>
      </c>
      <c r="R398" s="0" t="s">
        <v>3410</v>
      </c>
      <c r="S398" s="0" t="s">
        <v>3411</v>
      </c>
      <c r="T398" s="0" t="s">
        <v>3341</v>
      </c>
      <c r="U398" s="0" t="s">
        <v>3342</v>
      </c>
      <c r="V398" s="0" t="s">
        <v>3343</v>
      </c>
      <c r="W398" s="0" t="s">
        <v>3344</v>
      </c>
      <c r="X398" s="0" t="s">
        <v>3345</v>
      </c>
      <c r="Y398" s="0" t="s">
        <v>3342</v>
      </c>
      <c r="Z398" s="0" t="s">
        <v>3719</v>
      </c>
      <c r="AA398" s="0" t="s">
        <v>3394</v>
      </c>
      <c r="AB398" s="0" t="s">
        <v>3720</v>
      </c>
      <c r="AC398" s="0" t="s">
        <v>19</v>
      </c>
      <c r="AD398" s="0" t="s">
        <v>19</v>
      </c>
      <c r="AE398" s="0" t="s">
        <v>61</v>
      </c>
      <c r="AF398" s="0" t="s">
        <v>22</v>
      </c>
      <c r="AG398" s="0" t="s">
        <v>22</v>
      </c>
      <c r="AH398" s="0" t="s">
        <v>22</v>
      </c>
      <c r="AI398" s="0" t="s">
        <v>22</v>
      </c>
      <c r="AJ398" s="0" t="s">
        <v>3562</v>
      </c>
      <c r="AK398" s="0" t="s">
        <v>3563</v>
      </c>
    </row>
    <row customHeight="1" ht="11.25">
      <c r="A399" s="0" t="s">
        <v>22</v>
      </c>
      <c r="B399" s="0" t="s">
        <v>48</v>
      </c>
      <c r="C399" s="0" t="s">
        <v>50</v>
      </c>
      <c r="D399" s="0" t="s">
        <v>22</v>
      </c>
      <c r="E399" s="0" t="s">
        <v>3718</v>
      </c>
      <c r="F399" s="0" t="s">
        <v>1191</v>
      </c>
      <c r="G399" s="0" t="s">
        <v>1171</v>
      </c>
      <c r="H399" s="0" t="s">
        <v>1171</v>
      </c>
      <c r="I399" s="0" t="s">
        <v>1172</v>
      </c>
      <c r="J399" s="0" t="s">
        <v>1173</v>
      </c>
      <c r="K399" s="0" t="s">
        <v>1174</v>
      </c>
      <c r="L399" s="0" t="s">
        <v>3557</v>
      </c>
      <c r="M399" s="0" t="s">
        <v>101</v>
      </c>
      <c r="N399" s="0" t="s">
        <v>101</v>
      </c>
      <c r="O399" s="0" t="s">
        <v>1171</v>
      </c>
      <c r="P399" s="0" t="s">
        <v>1171</v>
      </c>
      <c r="Q399" s="0" t="s">
        <v>1172</v>
      </c>
      <c r="R399" s="0" t="s">
        <v>3412</v>
      </c>
      <c r="S399" s="0" t="s">
        <v>3413</v>
      </c>
      <c r="T399" s="0" t="s">
        <v>3341</v>
      </c>
      <c r="U399" s="0" t="s">
        <v>3342</v>
      </c>
      <c r="V399" s="0" t="s">
        <v>3343</v>
      </c>
      <c r="W399" s="0" t="s">
        <v>3344</v>
      </c>
      <c r="X399" s="0" t="s">
        <v>3345</v>
      </c>
      <c r="Y399" s="0" t="s">
        <v>3342</v>
      </c>
      <c r="Z399" s="0" t="s">
        <v>3719</v>
      </c>
      <c r="AA399" s="0" t="s">
        <v>3394</v>
      </c>
      <c r="AB399" s="0" t="s">
        <v>3720</v>
      </c>
      <c r="AC399" s="0" t="s">
        <v>19</v>
      </c>
      <c r="AD399" s="0" t="s">
        <v>19</v>
      </c>
      <c r="AE399" s="0" t="s">
        <v>61</v>
      </c>
      <c r="AF399" s="0" t="s">
        <v>22</v>
      </c>
      <c r="AG399" s="0" t="s">
        <v>22</v>
      </c>
      <c r="AH399" s="0" t="s">
        <v>22</v>
      </c>
      <c r="AI399" s="0" t="s">
        <v>22</v>
      </c>
      <c r="AJ399" s="0" t="s">
        <v>3562</v>
      </c>
      <c r="AK399" s="0" t="s">
        <v>3563</v>
      </c>
    </row>
    <row customHeight="1" ht="11.25">
      <c r="A400" s="0" t="s">
        <v>22</v>
      </c>
      <c r="B400" s="0" t="s">
        <v>48</v>
      </c>
      <c r="C400" s="0" t="s">
        <v>50</v>
      </c>
      <c r="D400" s="0" t="s">
        <v>22</v>
      </c>
      <c r="E400" s="0" t="s">
        <v>3718</v>
      </c>
      <c r="F400" s="0" t="s">
        <v>1191</v>
      </c>
      <c r="G400" s="0" t="s">
        <v>1171</v>
      </c>
      <c r="H400" s="0" t="s">
        <v>1171</v>
      </c>
      <c r="I400" s="0" t="s">
        <v>1172</v>
      </c>
      <c r="J400" s="0" t="s">
        <v>1173</v>
      </c>
      <c r="K400" s="0" t="s">
        <v>1174</v>
      </c>
      <c r="L400" s="0" t="s">
        <v>3557</v>
      </c>
      <c r="M400" s="0" t="s">
        <v>101</v>
      </c>
      <c r="N400" s="0" t="s">
        <v>91</v>
      </c>
      <c r="O400" s="0" t="s">
        <v>1171</v>
      </c>
      <c r="P400" s="0" t="s">
        <v>1171</v>
      </c>
      <c r="Q400" s="0" t="s">
        <v>1172</v>
      </c>
      <c r="R400" s="0" t="s">
        <v>3414</v>
      </c>
      <c r="S400" s="0" t="s">
        <v>3415</v>
      </c>
      <c r="T400" s="0" t="s">
        <v>3341</v>
      </c>
      <c r="U400" s="0" t="s">
        <v>3342</v>
      </c>
      <c r="V400" s="0" t="s">
        <v>3343</v>
      </c>
      <c r="W400" s="0" t="s">
        <v>3344</v>
      </c>
      <c r="X400" s="0" t="s">
        <v>3345</v>
      </c>
      <c r="Y400" s="0" t="s">
        <v>3342</v>
      </c>
      <c r="Z400" s="0" t="s">
        <v>3719</v>
      </c>
      <c r="AA400" s="0" t="s">
        <v>3394</v>
      </c>
      <c r="AB400" s="0" t="s">
        <v>3720</v>
      </c>
      <c r="AC400" s="0" t="s">
        <v>19</v>
      </c>
      <c r="AD400" s="0" t="s">
        <v>19</v>
      </c>
      <c r="AE400" s="0" t="s">
        <v>61</v>
      </c>
      <c r="AF400" s="0" t="s">
        <v>22</v>
      </c>
      <c r="AG400" s="0" t="s">
        <v>22</v>
      </c>
      <c r="AH400" s="0" t="s">
        <v>22</v>
      </c>
      <c r="AI400" s="0" t="s">
        <v>22</v>
      </c>
      <c r="AJ400" s="0" t="s">
        <v>3562</v>
      </c>
      <c r="AK400" s="0" t="s">
        <v>3563</v>
      </c>
    </row>
    <row customHeight="1" ht="11.25">
      <c r="A401" s="0" t="s">
        <v>22</v>
      </c>
      <c r="B401" s="0" t="s">
        <v>48</v>
      </c>
      <c r="C401" s="0" t="s">
        <v>50</v>
      </c>
      <c r="D401" s="0" t="s">
        <v>22</v>
      </c>
      <c r="E401" s="0" t="s">
        <v>3718</v>
      </c>
      <c r="F401" s="0" t="s">
        <v>1191</v>
      </c>
      <c r="G401" s="0" t="s">
        <v>153</v>
      </c>
      <c r="H401" s="0" t="s">
        <v>153</v>
      </c>
      <c r="I401" s="0" t="s">
        <v>154</v>
      </c>
      <c r="J401" s="0" t="s">
        <v>1173</v>
      </c>
      <c r="K401" s="0" t="s">
        <v>1255</v>
      </c>
      <c r="L401" s="0" t="s">
        <v>3557</v>
      </c>
      <c r="M401" s="0" t="s">
        <v>101</v>
      </c>
      <c r="N401" s="0" t="s">
        <v>98</v>
      </c>
      <c r="O401" s="0" t="s">
        <v>153</v>
      </c>
      <c r="P401" s="0" t="s">
        <v>153</v>
      </c>
      <c r="Q401" s="0" t="s">
        <v>154</v>
      </c>
      <c r="R401" s="0" t="s">
        <v>1173</v>
      </c>
      <c r="S401" s="0" t="s">
        <v>1255</v>
      </c>
      <c r="T401" s="0" t="s">
        <v>3341</v>
      </c>
      <c r="U401" s="0" t="s">
        <v>3342</v>
      </c>
      <c r="V401" s="0" t="s">
        <v>3343</v>
      </c>
      <c r="W401" s="0" t="s">
        <v>3344</v>
      </c>
      <c r="X401" s="0" t="s">
        <v>3345</v>
      </c>
      <c r="Y401" s="0" t="s">
        <v>3342</v>
      </c>
      <c r="Z401" s="0" t="s">
        <v>3719</v>
      </c>
      <c r="AA401" s="0" t="s">
        <v>3394</v>
      </c>
      <c r="AB401" s="0" t="s">
        <v>3720</v>
      </c>
      <c r="AC401" s="0" t="s">
        <v>19</v>
      </c>
      <c r="AD401" s="0" t="s">
        <v>19</v>
      </c>
      <c r="AE401" s="0" t="s">
        <v>61</v>
      </c>
      <c r="AF401" s="0" t="s">
        <v>22</v>
      </c>
      <c r="AG401" s="0" t="s">
        <v>22</v>
      </c>
      <c r="AH401" s="0" t="s">
        <v>22</v>
      </c>
      <c r="AI401" s="0" t="s">
        <v>22</v>
      </c>
      <c r="AJ401" s="0" t="s">
        <v>3562</v>
      </c>
      <c r="AK401" s="0" t="s">
        <v>3563</v>
      </c>
    </row>
    <row customHeight="1" ht="11.25">
      <c r="A402" s="0" t="s">
        <v>22</v>
      </c>
      <c r="B402" s="0" t="s">
        <v>48</v>
      </c>
      <c r="C402" s="0" t="s">
        <v>50</v>
      </c>
      <c r="D402" s="0" t="s">
        <v>22</v>
      </c>
      <c r="E402" s="0" t="s">
        <v>3718</v>
      </c>
      <c r="F402" s="0" t="s">
        <v>1191</v>
      </c>
      <c r="G402" s="0" t="s">
        <v>153</v>
      </c>
      <c r="H402" s="0" t="s">
        <v>153</v>
      </c>
      <c r="I402" s="0" t="s">
        <v>154</v>
      </c>
      <c r="J402" s="0" t="s">
        <v>1173</v>
      </c>
      <c r="K402" s="0" t="s">
        <v>1255</v>
      </c>
      <c r="L402" s="0" t="s">
        <v>3557</v>
      </c>
      <c r="M402" s="0" t="s">
        <v>101</v>
      </c>
      <c r="N402" s="0" t="s">
        <v>115</v>
      </c>
      <c r="O402" s="0" t="s">
        <v>153</v>
      </c>
      <c r="P402" s="0" t="s">
        <v>153</v>
      </c>
      <c r="Q402" s="0" t="s">
        <v>154</v>
      </c>
      <c r="R402" s="0" t="s">
        <v>3398</v>
      </c>
      <c r="S402" s="0" t="s">
        <v>3416</v>
      </c>
      <c r="T402" s="0" t="s">
        <v>3341</v>
      </c>
      <c r="U402" s="0" t="s">
        <v>3342</v>
      </c>
      <c r="V402" s="0" t="s">
        <v>3343</v>
      </c>
      <c r="W402" s="0" t="s">
        <v>3344</v>
      </c>
      <c r="X402" s="0" t="s">
        <v>3345</v>
      </c>
      <c r="Y402" s="0" t="s">
        <v>3342</v>
      </c>
      <c r="Z402" s="0" t="s">
        <v>3719</v>
      </c>
      <c r="AA402" s="0" t="s">
        <v>3394</v>
      </c>
      <c r="AB402" s="0" t="s">
        <v>3720</v>
      </c>
      <c r="AC402" s="0" t="s">
        <v>19</v>
      </c>
      <c r="AD402" s="0" t="s">
        <v>19</v>
      </c>
      <c r="AE402" s="0" t="s">
        <v>61</v>
      </c>
      <c r="AF402" s="0" t="s">
        <v>22</v>
      </c>
      <c r="AG402" s="0" t="s">
        <v>22</v>
      </c>
      <c r="AH402" s="0" t="s">
        <v>22</v>
      </c>
      <c r="AI402" s="0" t="s">
        <v>22</v>
      </c>
      <c r="AJ402" s="0" t="s">
        <v>3562</v>
      </c>
      <c r="AK402" s="0" t="s">
        <v>3563</v>
      </c>
    </row>
    <row customHeight="1" ht="11.25">
      <c r="A403" s="0" t="s">
        <v>22</v>
      </c>
      <c r="B403" s="0" t="s">
        <v>48</v>
      </c>
      <c r="C403" s="0" t="s">
        <v>50</v>
      </c>
      <c r="D403" s="0" t="s">
        <v>22</v>
      </c>
      <c r="E403" s="0" t="s">
        <v>3718</v>
      </c>
      <c r="F403" s="0" t="s">
        <v>1191</v>
      </c>
      <c r="G403" s="0" t="s">
        <v>153</v>
      </c>
      <c r="H403" s="0" t="s">
        <v>153</v>
      </c>
      <c r="I403" s="0" t="s">
        <v>154</v>
      </c>
      <c r="J403" s="0" t="s">
        <v>1173</v>
      </c>
      <c r="K403" s="0" t="s">
        <v>1255</v>
      </c>
      <c r="L403" s="0" t="s">
        <v>3557</v>
      </c>
      <c r="M403" s="0" t="s">
        <v>101</v>
      </c>
      <c r="N403" s="0" t="s">
        <v>90</v>
      </c>
      <c r="O403" s="0" t="s">
        <v>153</v>
      </c>
      <c r="P403" s="0" t="s">
        <v>153</v>
      </c>
      <c r="Q403" s="0" t="s">
        <v>154</v>
      </c>
      <c r="R403" s="0" t="s">
        <v>3400</v>
      </c>
      <c r="S403" s="0" t="s">
        <v>3417</v>
      </c>
      <c r="T403" s="0" t="s">
        <v>3341</v>
      </c>
      <c r="U403" s="0" t="s">
        <v>3342</v>
      </c>
      <c r="V403" s="0" t="s">
        <v>3343</v>
      </c>
      <c r="W403" s="0" t="s">
        <v>3344</v>
      </c>
      <c r="X403" s="0" t="s">
        <v>3345</v>
      </c>
      <c r="Y403" s="0" t="s">
        <v>3342</v>
      </c>
      <c r="Z403" s="0" t="s">
        <v>3719</v>
      </c>
      <c r="AA403" s="0" t="s">
        <v>3394</v>
      </c>
      <c r="AB403" s="0" t="s">
        <v>3720</v>
      </c>
      <c r="AC403" s="0" t="s">
        <v>19</v>
      </c>
      <c r="AD403" s="0" t="s">
        <v>19</v>
      </c>
      <c r="AE403" s="0" t="s">
        <v>61</v>
      </c>
      <c r="AF403" s="0" t="s">
        <v>22</v>
      </c>
      <c r="AG403" s="0" t="s">
        <v>22</v>
      </c>
      <c r="AH403" s="0" t="s">
        <v>22</v>
      </c>
      <c r="AI403" s="0" t="s">
        <v>22</v>
      </c>
      <c r="AJ403" s="0" t="s">
        <v>3562</v>
      </c>
      <c r="AK403" s="0" t="s">
        <v>3563</v>
      </c>
    </row>
    <row customHeight="1" ht="11.25">
      <c r="A404" s="0" t="s">
        <v>22</v>
      </c>
      <c r="B404" s="0" t="s">
        <v>48</v>
      </c>
      <c r="C404" s="0" t="s">
        <v>50</v>
      </c>
      <c r="D404" s="0" t="s">
        <v>22</v>
      </c>
      <c r="E404" s="0" t="s">
        <v>3718</v>
      </c>
      <c r="F404" s="0" t="s">
        <v>1191</v>
      </c>
      <c r="G404" s="0" t="s">
        <v>153</v>
      </c>
      <c r="H404" s="0" t="s">
        <v>153</v>
      </c>
      <c r="I404" s="0" t="s">
        <v>154</v>
      </c>
      <c r="J404" s="0" t="s">
        <v>1173</v>
      </c>
      <c r="K404" s="0" t="s">
        <v>1255</v>
      </c>
      <c r="L404" s="0" t="s">
        <v>3557</v>
      </c>
      <c r="M404" s="0" t="s">
        <v>101</v>
      </c>
      <c r="N404" s="0" t="s">
        <v>109</v>
      </c>
      <c r="O404" s="0" t="s">
        <v>153</v>
      </c>
      <c r="P404" s="0" t="s">
        <v>153</v>
      </c>
      <c r="Q404" s="0" t="s">
        <v>154</v>
      </c>
      <c r="R404" s="0" t="s">
        <v>3402</v>
      </c>
      <c r="S404" s="0" t="s">
        <v>3418</v>
      </c>
      <c r="T404" s="0" t="s">
        <v>3341</v>
      </c>
      <c r="U404" s="0" t="s">
        <v>3342</v>
      </c>
      <c r="V404" s="0" t="s">
        <v>3343</v>
      </c>
      <c r="W404" s="0" t="s">
        <v>3344</v>
      </c>
      <c r="X404" s="0" t="s">
        <v>3345</v>
      </c>
      <c r="Y404" s="0" t="s">
        <v>3342</v>
      </c>
      <c r="Z404" s="0" t="s">
        <v>3719</v>
      </c>
      <c r="AA404" s="0" t="s">
        <v>3394</v>
      </c>
      <c r="AB404" s="0" t="s">
        <v>3720</v>
      </c>
      <c r="AC404" s="0" t="s">
        <v>19</v>
      </c>
      <c r="AD404" s="0" t="s">
        <v>19</v>
      </c>
      <c r="AE404" s="0" t="s">
        <v>61</v>
      </c>
      <c r="AF404" s="0" t="s">
        <v>22</v>
      </c>
      <c r="AG404" s="0" t="s">
        <v>22</v>
      </c>
      <c r="AH404" s="0" t="s">
        <v>22</v>
      </c>
      <c r="AI404" s="0" t="s">
        <v>22</v>
      </c>
      <c r="AJ404" s="0" t="s">
        <v>3562</v>
      </c>
      <c r="AK404" s="0" t="s">
        <v>3563</v>
      </c>
    </row>
    <row customHeight="1" ht="11.25">
      <c r="A405" s="0" t="s">
        <v>22</v>
      </c>
      <c r="B405" s="0" t="s">
        <v>48</v>
      </c>
      <c r="C405" s="0" t="s">
        <v>50</v>
      </c>
      <c r="D405" s="0" t="s">
        <v>22</v>
      </c>
      <c r="E405" s="0" t="s">
        <v>3718</v>
      </c>
      <c r="F405" s="0" t="s">
        <v>1191</v>
      </c>
      <c r="G405" s="0" t="s">
        <v>153</v>
      </c>
      <c r="H405" s="0" t="s">
        <v>153</v>
      </c>
      <c r="I405" s="0" t="s">
        <v>154</v>
      </c>
      <c r="J405" s="0" t="s">
        <v>1173</v>
      </c>
      <c r="K405" s="0" t="s">
        <v>1255</v>
      </c>
      <c r="L405" s="0" t="s">
        <v>3557</v>
      </c>
      <c r="M405" s="0" t="s">
        <v>101</v>
      </c>
      <c r="N405" s="0" t="s">
        <v>92</v>
      </c>
      <c r="O405" s="0" t="s">
        <v>153</v>
      </c>
      <c r="P405" s="0" t="s">
        <v>153</v>
      </c>
      <c r="Q405" s="0" t="s">
        <v>154</v>
      </c>
      <c r="R405" s="0" t="s">
        <v>3404</v>
      </c>
      <c r="S405" s="0" t="s">
        <v>3419</v>
      </c>
      <c r="T405" s="0" t="s">
        <v>3341</v>
      </c>
      <c r="U405" s="0" t="s">
        <v>3342</v>
      </c>
      <c r="V405" s="0" t="s">
        <v>3343</v>
      </c>
      <c r="W405" s="0" t="s">
        <v>3344</v>
      </c>
      <c r="X405" s="0" t="s">
        <v>3345</v>
      </c>
      <c r="Y405" s="0" t="s">
        <v>3342</v>
      </c>
      <c r="Z405" s="0" t="s">
        <v>3719</v>
      </c>
      <c r="AA405" s="0" t="s">
        <v>3394</v>
      </c>
      <c r="AB405" s="0" t="s">
        <v>3720</v>
      </c>
      <c r="AC405" s="0" t="s">
        <v>19</v>
      </c>
      <c r="AD405" s="0" t="s">
        <v>19</v>
      </c>
      <c r="AE405" s="0" t="s">
        <v>61</v>
      </c>
      <c r="AF405" s="0" t="s">
        <v>22</v>
      </c>
      <c r="AG405" s="0" t="s">
        <v>22</v>
      </c>
      <c r="AH405" s="0" t="s">
        <v>22</v>
      </c>
      <c r="AI405" s="0" t="s">
        <v>22</v>
      </c>
      <c r="AJ405" s="0" t="s">
        <v>3562</v>
      </c>
      <c r="AK405" s="0" t="s">
        <v>3563</v>
      </c>
    </row>
    <row customHeight="1" ht="11.25">
      <c r="A406" s="0" t="s">
        <v>22</v>
      </c>
      <c r="B406" s="0" t="s">
        <v>48</v>
      </c>
      <c r="C406" s="0" t="s">
        <v>50</v>
      </c>
      <c r="D406" s="0" t="s">
        <v>22</v>
      </c>
      <c r="E406" s="0" t="s">
        <v>3718</v>
      </c>
      <c r="F406" s="0" t="s">
        <v>1191</v>
      </c>
      <c r="G406" s="0" t="s">
        <v>153</v>
      </c>
      <c r="H406" s="0" t="s">
        <v>153</v>
      </c>
      <c r="I406" s="0" t="s">
        <v>154</v>
      </c>
      <c r="J406" s="0" t="s">
        <v>1173</v>
      </c>
      <c r="K406" s="0" t="s">
        <v>1255</v>
      </c>
      <c r="L406" s="0" t="s">
        <v>3557</v>
      </c>
      <c r="M406" s="0" t="s">
        <v>101</v>
      </c>
      <c r="N406" s="0" t="s">
        <v>89</v>
      </c>
      <c r="O406" s="0" t="s">
        <v>153</v>
      </c>
      <c r="P406" s="0" t="s">
        <v>153</v>
      </c>
      <c r="Q406" s="0" t="s">
        <v>154</v>
      </c>
      <c r="R406" s="0" t="s">
        <v>3406</v>
      </c>
      <c r="S406" s="0" t="s">
        <v>3420</v>
      </c>
      <c r="T406" s="0" t="s">
        <v>3341</v>
      </c>
      <c r="U406" s="0" t="s">
        <v>3342</v>
      </c>
      <c r="V406" s="0" t="s">
        <v>3343</v>
      </c>
      <c r="W406" s="0" t="s">
        <v>3344</v>
      </c>
      <c r="X406" s="0" t="s">
        <v>3345</v>
      </c>
      <c r="Y406" s="0" t="s">
        <v>3342</v>
      </c>
      <c r="Z406" s="0" t="s">
        <v>3719</v>
      </c>
      <c r="AA406" s="0" t="s">
        <v>3394</v>
      </c>
      <c r="AB406" s="0" t="s">
        <v>3720</v>
      </c>
      <c r="AC406" s="0" t="s">
        <v>19</v>
      </c>
      <c r="AD406" s="0" t="s">
        <v>19</v>
      </c>
      <c r="AE406" s="0" t="s">
        <v>61</v>
      </c>
      <c r="AF406" s="0" t="s">
        <v>22</v>
      </c>
      <c r="AG406" s="0" t="s">
        <v>22</v>
      </c>
      <c r="AH406" s="0" t="s">
        <v>22</v>
      </c>
      <c r="AI406" s="0" t="s">
        <v>22</v>
      </c>
      <c r="AJ406" s="0" t="s">
        <v>3562</v>
      </c>
      <c r="AK406" s="0" t="s">
        <v>3563</v>
      </c>
    </row>
    <row customHeight="1" ht="11.25">
      <c r="A407" s="0" t="s">
        <v>22</v>
      </c>
      <c r="B407" s="0" t="s">
        <v>48</v>
      </c>
      <c r="C407" s="0" t="s">
        <v>50</v>
      </c>
      <c r="D407" s="0" t="s">
        <v>22</v>
      </c>
      <c r="E407" s="0" t="s">
        <v>3718</v>
      </c>
      <c r="F407" s="0" t="s">
        <v>1191</v>
      </c>
      <c r="G407" s="0" t="s">
        <v>153</v>
      </c>
      <c r="H407" s="0" t="s">
        <v>153</v>
      </c>
      <c r="I407" s="0" t="s">
        <v>154</v>
      </c>
      <c r="J407" s="0" t="s">
        <v>1173</v>
      </c>
      <c r="K407" s="0" t="s">
        <v>1255</v>
      </c>
      <c r="L407" s="0" t="s">
        <v>3557</v>
      </c>
      <c r="M407" s="0" t="s">
        <v>101</v>
      </c>
      <c r="N407" s="0" t="s">
        <v>112</v>
      </c>
      <c r="O407" s="0" t="s">
        <v>153</v>
      </c>
      <c r="P407" s="0" t="s">
        <v>153</v>
      </c>
      <c r="Q407" s="0" t="s">
        <v>154</v>
      </c>
      <c r="R407" s="0" t="s">
        <v>3408</v>
      </c>
      <c r="S407" s="0" t="s">
        <v>3421</v>
      </c>
      <c r="T407" s="0" t="s">
        <v>3341</v>
      </c>
      <c r="U407" s="0" t="s">
        <v>3342</v>
      </c>
      <c r="V407" s="0" t="s">
        <v>3343</v>
      </c>
      <c r="W407" s="0" t="s">
        <v>3344</v>
      </c>
      <c r="X407" s="0" t="s">
        <v>3345</v>
      </c>
      <c r="Y407" s="0" t="s">
        <v>3342</v>
      </c>
      <c r="Z407" s="0" t="s">
        <v>3719</v>
      </c>
      <c r="AA407" s="0" t="s">
        <v>3394</v>
      </c>
      <c r="AB407" s="0" t="s">
        <v>3720</v>
      </c>
      <c r="AC407" s="0" t="s">
        <v>19</v>
      </c>
      <c r="AD407" s="0" t="s">
        <v>19</v>
      </c>
      <c r="AE407" s="0" t="s">
        <v>61</v>
      </c>
      <c r="AF407" s="0" t="s">
        <v>22</v>
      </c>
      <c r="AG407" s="0" t="s">
        <v>22</v>
      </c>
      <c r="AH407" s="0" t="s">
        <v>22</v>
      </c>
      <c r="AI407" s="0" t="s">
        <v>22</v>
      </c>
      <c r="AJ407" s="0" t="s">
        <v>3562</v>
      </c>
      <c r="AK407" s="0" t="s">
        <v>3563</v>
      </c>
    </row>
    <row customHeight="1" ht="11.25">
      <c r="A408" s="0" t="s">
        <v>22</v>
      </c>
      <c r="B408" s="0" t="s">
        <v>48</v>
      </c>
      <c r="C408" s="0" t="s">
        <v>50</v>
      </c>
      <c r="D408" s="0" t="s">
        <v>22</v>
      </c>
      <c r="E408" s="0" t="s">
        <v>3718</v>
      </c>
      <c r="F408" s="0" t="s">
        <v>1191</v>
      </c>
      <c r="G408" s="0" t="s">
        <v>153</v>
      </c>
      <c r="H408" s="0" t="s">
        <v>153</v>
      </c>
      <c r="I408" s="0" t="s">
        <v>154</v>
      </c>
      <c r="J408" s="0" t="s">
        <v>1173</v>
      </c>
      <c r="K408" s="0" t="s">
        <v>1255</v>
      </c>
      <c r="L408" s="0" t="s">
        <v>3557</v>
      </c>
      <c r="M408" s="0" t="s">
        <v>101</v>
      </c>
      <c r="N408" s="0" t="s">
        <v>118</v>
      </c>
      <c r="O408" s="0" t="s">
        <v>153</v>
      </c>
      <c r="P408" s="0" t="s">
        <v>153</v>
      </c>
      <c r="Q408" s="0" t="s">
        <v>154</v>
      </c>
      <c r="R408" s="0" t="s">
        <v>3410</v>
      </c>
      <c r="S408" s="0" t="s">
        <v>3422</v>
      </c>
      <c r="T408" s="0" t="s">
        <v>3341</v>
      </c>
      <c r="U408" s="0" t="s">
        <v>3342</v>
      </c>
      <c r="V408" s="0" t="s">
        <v>3343</v>
      </c>
      <c r="W408" s="0" t="s">
        <v>3344</v>
      </c>
      <c r="X408" s="0" t="s">
        <v>3345</v>
      </c>
      <c r="Y408" s="0" t="s">
        <v>3342</v>
      </c>
      <c r="Z408" s="0" t="s">
        <v>3719</v>
      </c>
      <c r="AA408" s="0" t="s">
        <v>3394</v>
      </c>
      <c r="AB408" s="0" t="s">
        <v>3720</v>
      </c>
      <c r="AC408" s="0" t="s">
        <v>19</v>
      </c>
      <c r="AD408" s="0" t="s">
        <v>19</v>
      </c>
      <c r="AE408" s="0" t="s">
        <v>61</v>
      </c>
      <c r="AF408" s="0" t="s">
        <v>22</v>
      </c>
      <c r="AG408" s="0" t="s">
        <v>22</v>
      </c>
      <c r="AH408" s="0" t="s">
        <v>22</v>
      </c>
      <c r="AI408" s="0" t="s">
        <v>22</v>
      </c>
      <c r="AJ408" s="0" t="s">
        <v>3562</v>
      </c>
      <c r="AK408" s="0" t="s">
        <v>3563</v>
      </c>
    </row>
    <row customHeight="1" ht="11.25">
      <c r="A409" s="0" t="s">
        <v>22</v>
      </c>
      <c r="B409" s="0" t="s">
        <v>48</v>
      </c>
      <c r="C409" s="0" t="s">
        <v>50</v>
      </c>
      <c r="D409" s="0" t="s">
        <v>22</v>
      </c>
      <c r="E409" s="0" t="s">
        <v>3718</v>
      </c>
      <c r="F409" s="0" t="s">
        <v>1191</v>
      </c>
      <c r="G409" s="0" t="s">
        <v>153</v>
      </c>
      <c r="H409" s="0" t="s">
        <v>153</v>
      </c>
      <c r="I409" s="0" t="s">
        <v>154</v>
      </c>
      <c r="J409" s="0" t="s">
        <v>1173</v>
      </c>
      <c r="K409" s="0" t="s">
        <v>1255</v>
      </c>
      <c r="L409" s="0" t="s">
        <v>3557</v>
      </c>
      <c r="M409" s="0" t="s">
        <v>101</v>
      </c>
      <c r="N409" s="0" t="s">
        <v>101</v>
      </c>
      <c r="O409" s="0" t="s">
        <v>153</v>
      </c>
      <c r="P409" s="0" t="s">
        <v>153</v>
      </c>
      <c r="Q409" s="0" t="s">
        <v>154</v>
      </c>
      <c r="R409" s="0" t="s">
        <v>3412</v>
      </c>
      <c r="S409" s="0" t="s">
        <v>3423</v>
      </c>
      <c r="T409" s="0" t="s">
        <v>3341</v>
      </c>
      <c r="U409" s="0" t="s">
        <v>3342</v>
      </c>
      <c r="V409" s="0" t="s">
        <v>3343</v>
      </c>
      <c r="W409" s="0" t="s">
        <v>3344</v>
      </c>
      <c r="X409" s="0" t="s">
        <v>3345</v>
      </c>
      <c r="Y409" s="0" t="s">
        <v>3342</v>
      </c>
      <c r="Z409" s="0" t="s">
        <v>3719</v>
      </c>
      <c r="AA409" s="0" t="s">
        <v>3394</v>
      </c>
      <c r="AB409" s="0" t="s">
        <v>3720</v>
      </c>
      <c r="AC409" s="0" t="s">
        <v>19</v>
      </c>
      <c r="AD409" s="0" t="s">
        <v>19</v>
      </c>
      <c r="AE409" s="0" t="s">
        <v>61</v>
      </c>
      <c r="AF409" s="0" t="s">
        <v>22</v>
      </c>
      <c r="AG409" s="0" t="s">
        <v>22</v>
      </c>
      <c r="AH409" s="0" t="s">
        <v>22</v>
      </c>
      <c r="AI409" s="0" t="s">
        <v>22</v>
      </c>
      <c r="AJ409" s="0" t="s">
        <v>3562</v>
      </c>
      <c r="AK409" s="0" t="s">
        <v>3563</v>
      </c>
    </row>
    <row customHeight="1" ht="11.25">
      <c r="A410" s="0" t="s">
        <v>22</v>
      </c>
      <c r="B410" s="0" t="s">
        <v>48</v>
      </c>
      <c r="C410" s="0" t="s">
        <v>50</v>
      </c>
      <c r="D410" s="0" t="s">
        <v>22</v>
      </c>
      <c r="E410" s="0" t="s">
        <v>3718</v>
      </c>
      <c r="F410" s="0" t="s">
        <v>1191</v>
      </c>
      <c r="G410" s="0" t="s">
        <v>153</v>
      </c>
      <c r="H410" s="0" t="s">
        <v>153</v>
      </c>
      <c r="I410" s="0" t="s">
        <v>154</v>
      </c>
      <c r="J410" s="0" t="s">
        <v>1173</v>
      </c>
      <c r="K410" s="0" t="s">
        <v>1255</v>
      </c>
      <c r="L410" s="0" t="s">
        <v>3557</v>
      </c>
      <c r="M410" s="0" t="s">
        <v>101</v>
      </c>
      <c r="N410" s="0" t="s">
        <v>91</v>
      </c>
      <c r="O410" s="0" t="s">
        <v>153</v>
      </c>
      <c r="P410" s="0" t="s">
        <v>153</v>
      </c>
      <c r="Q410" s="0" t="s">
        <v>154</v>
      </c>
      <c r="R410" s="0" t="s">
        <v>3414</v>
      </c>
      <c r="S410" s="0" t="s">
        <v>3424</v>
      </c>
      <c r="T410" s="0" t="s">
        <v>3341</v>
      </c>
      <c r="U410" s="0" t="s">
        <v>3342</v>
      </c>
      <c r="V410" s="0" t="s">
        <v>3343</v>
      </c>
      <c r="W410" s="0" t="s">
        <v>3344</v>
      </c>
      <c r="X410" s="0" t="s">
        <v>3345</v>
      </c>
      <c r="Y410" s="0" t="s">
        <v>3342</v>
      </c>
      <c r="Z410" s="0" t="s">
        <v>3719</v>
      </c>
      <c r="AA410" s="0" t="s">
        <v>3394</v>
      </c>
      <c r="AB410" s="0" t="s">
        <v>3720</v>
      </c>
      <c r="AC410" s="0" t="s">
        <v>19</v>
      </c>
      <c r="AD410" s="0" t="s">
        <v>19</v>
      </c>
      <c r="AE410" s="0" t="s">
        <v>61</v>
      </c>
      <c r="AF410" s="0" t="s">
        <v>22</v>
      </c>
      <c r="AG410" s="0" t="s">
        <v>22</v>
      </c>
      <c r="AH410" s="0" t="s">
        <v>22</v>
      </c>
      <c r="AI410" s="0" t="s">
        <v>22</v>
      </c>
      <c r="AJ410" s="0" t="s">
        <v>3562</v>
      </c>
      <c r="AK410" s="0" t="s">
        <v>3563</v>
      </c>
    </row>
    <row customHeight="1" ht="11.25">
      <c r="A411" s="0" t="s">
        <v>22</v>
      </c>
      <c r="B411" s="0" t="s">
        <v>48</v>
      </c>
      <c r="C411" s="0" t="s">
        <v>50</v>
      </c>
      <c r="D411" s="0" t="s">
        <v>22</v>
      </c>
      <c r="E411" s="0" t="s">
        <v>3721</v>
      </c>
      <c r="F411" s="0" t="s">
        <v>1191</v>
      </c>
      <c r="G411" s="0" t="s">
        <v>1171</v>
      </c>
      <c r="H411" s="0" t="s">
        <v>1171</v>
      </c>
      <c r="I411" s="0" t="s">
        <v>1172</v>
      </c>
      <c r="J411" s="0" t="s">
        <v>1173</v>
      </c>
      <c r="K411" s="0" t="s">
        <v>1174</v>
      </c>
      <c r="L411" s="0" t="s">
        <v>3722</v>
      </c>
      <c r="M411" s="0" t="s">
        <v>1155</v>
      </c>
      <c r="N411" s="0" t="s">
        <v>98</v>
      </c>
      <c r="O411" s="0" t="s">
        <v>1171</v>
      </c>
      <c r="P411" s="0" t="s">
        <v>1171</v>
      </c>
      <c r="Q411" s="0" t="s">
        <v>1172</v>
      </c>
      <c r="R411" s="0" t="s">
        <v>1173</v>
      </c>
      <c r="S411" s="0" t="s">
        <v>1174</v>
      </c>
      <c r="T411" s="0" t="s">
        <v>3341</v>
      </c>
      <c r="U411" s="0" t="s">
        <v>3342</v>
      </c>
      <c r="V411" s="0" t="s">
        <v>3343</v>
      </c>
      <c r="W411" s="0" t="s">
        <v>3344</v>
      </c>
      <c r="X411" s="0" t="s">
        <v>3345</v>
      </c>
      <c r="Y411" s="0" t="s">
        <v>3342</v>
      </c>
      <c r="Z411" s="0" t="s">
        <v>3723</v>
      </c>
      <c r="AA411" s="0" t="s">
        <v>3724</v>
      </c>
      <c r="AB411" s="0" t="s">
        <v>3725</v>
      </c>
      <c r="AC411" s="0" t="s">
        <v>19</v>
      </c>
      <c r="AD411" s="0" t="s">
        <v>19</v>
      </c>
      <c r="AE411" s="0" t="s">
        <v>61</v>
      </c>
      <c r="AF411" s="0" t="s">
        <v>22</v>
      </c>
      <c r="AG411" s="0" t="s">
        <v>22</v>
      </c>
      <c r="AH411" s="0" t="s">
        <v>22</v>
      </c>
      <c r="AI411" s="0" t="s">
        <v>22</v>
      </c>
      <c r="AJ411" s="0" t="s">
        <v>3562</v>
      </c>
      <c r="AK411" s="0" t="s">
        <v>3563</v>
      </c>
    </row>
    <row customHeight="1" ht="11.25">
      <c r="A412" s="0" t="s">
        <v>22</v>
      </c>
      <c r="B412" s="0" t="s">
        <v>48</v>
      </c>
      <c r="C412" s="0" t="s">
        <v>50</v>
      </c>
      <c r="D412" s="0" t="s">
        <v>22</v>
      </c>
      <c r="E412" s="0" t="s">
        <v>3721</v>
      </c>
      <c r="F412" s="0" t="s">
        <v>1191</v>
      </c>
      <c r="G412" s="0" t="s">
        <v>153</v>
      </c>
      <c r="H412" s="0" t="s">
        <v>153</v>
      </c>
      <c r="I412" s="0" t="s">
        <v>154</v>
      </c>
      <c r="J412" s="0" t="s">
        <v>1173</v>
      </c>
      <c r="K412" s="0" t="s">
        <v>1255</v>
      </c>
      <c r="L412" s="0" t="s">
        <v>3722</v>
      </c>
      <c r="M412" s="0" t="s">
        <v>1155</v>
      </c>
      <c r="N412" s="0" t="s">
        <v>98</v>
      </c>
      <c r="O412" s="0" t="s">
        <v>153</v>
      </c>
      <c r="P412" s="0" t="s">
        <v>153</v>
      </c>
      <c r="Q412" s="0" t="s">
        <v>154</v>
      </c>
      <c r="R412" s="0" t="s">
        <v>1173</v>
      </c>
      <c r="S412" s="0" t="s">
        <v>1255</v>
      </c>
      <c r="T412" s="0" t="s">
        <v>3341</v>
      </c>
      <c r="U412" s="0" t="s">
        <v>3342</v>
      </c>
      <c r="V412" s="0" t="s">
        <v>3343</v>
      </c>
      <c r="W412" s="0" t="s">
        <v>3344</v>
      </c>
      <c r="X412" s="0" t="s">
        <v>3345</v>
      </c>
      <c r="Y412" s="0" t="s">
        <v>3342</v>
      </c>
      <c r="Z412" s="0" t="s">
        <v>3723</v>
      </c>
      <c r="AA412" s="0" t="s">
        <v>3724</v>
      </c>
      <c r="AB412" s="0" t="s">
        <v>3725</v>
      </c>
      <c r="AC412" s="0" t="s">
        <v>19</v>
      </c>
      <c r="AD412" s="0" t="s">
        <v>19</v>
      </c>
      <c r="AE412" s="0" t="s">
        <v>61</v>
      </c>
      <c r="AF412" s="0" t="s">
        <v>22</v>
      </c>
      <c r="AG412" s="0" t="s">
        <v>22</v>
      </c>
      <c r="AH412" s="0" t="s">
        <v>22</v>
      </c>
      <c r="AI412" s="0" t="s">
        <v>22</v>
      </c>
      <c r="AJ412" s="0" t="s">
        <v>3562</v>
      </c>
      <c r="AK412" s="0" t="s">
        <v>3563</v>
      </c>
    </row>
    <row customHeight="1" ht="11.25">
      <c r="A413" s="0" t="s">
        <v>22</v>
      </c>
      <c r="B413" s="0" t="s">
        <v>48</v>
      </c>
      <c r="C413" s="0" t="s">
        <v>50</v>
      </c>
      <c r="D413" s="0" t="s">
        <v>22</v>
      </c>
      <c r="E413" s="0" t="s">
        <v>3726</v>
      </c>
      <c r="F413" s="0" t="s">
        <v>1191</v>
      </c>
      <c r="G413" s="0" t="s">
        <v>1171</v>
      </c>
      <c r="H413" s="0" t="s">
        <v>1171</v>
      </c>
      <c r="I413" s="0" t="s">
        <v>1172</v>
      </c>
      <c r="J413" s="0" t="s">
        <v>1173</v>
      </c>
      <c r="K413" s="0" t="s">
        <v>1174</v>
      </c>
      <c r="L413" s="0" t="s">
        <v>3674</v>
      </c>
      <c r="M413" s="0" t="s">
        <v>1155</v>
      </c>
      <c r="N413" s="0" t="s">
        <v>98</v>
      </c>
      <c r="O413" s="0" t="s">
        <v>1171</v>
      </c>
      <c r="P413" s="0" t="s">
        <v>1171</v>
      </c>
      <c r="Q413" s="0" t="s">
        <v>1172</v>
      </c>
      <c r="R413" s="0" t="s">
        <v>1173</v>
      </c>
      <c r="S413" s="0" t="s">
        <v>1174</v>
      </c>
      <c r="T413" s="0" t="s">
        <v>3341</v>
      </c>
      <c r="U413" s="0" t="s">
        <v>3342</v>
      </c>
      <c r="V413" s="0" t="s">
        <v>3343</v>
      </c>
      <c r="W413" s="0" t="s">
        <v>3344</v>
      </c>
      <c r="X413" s="0" t="s">
        <v>3345</v>
      </c>
      <c r="Y413" s="0" t="s">
        <v>3342</v>
      </c>
      <c r="Z413" s="0" t="s">
        <v>3727</v>
      </c>
      <c r="AA413" s="0" t="s">
        <v>3394</v>
      </c>
      <c r="AB413" s="0" t="s">
        <v>3728</v>
      </c>
      <c r="AC413" s="0" t="s">
        <v>19</v>
      </c>
      <c r="AD413" s="0" t="s">
        <v>19</v>
      </c>
      <c r="AE413" s="0" t="s">
        <v>61</v>
      </c>
      <c r="AF413" s="0" t="s">
        <v>22</v>
      </c>
      <c r="AG413" s="0" t="s">
        <v>22</v>
      </c>
      <c r="AH413" s="0" t="s">
        <v>22</v>
      </c>
      <c r="AI413" s="0" t="s">
        <v>22</v>
      </c>
      <c r="AJ413" s="0" t="s">
        <v>3562</v>
      </c>
      <c r="AK413" s="0" t="s">
        <v>3563</v>
      </c>
    </row>
    <row customHeight="1" ht="11.25">
      <c r="A414" s="0" t="s">
        <v>22</v>
      </c>
      <c r="B414" s="0" t="s">
        <v>48</v>
      </c>
      <c r="C414" s="0" t="s">
        <v>50</v>
      </c>
      <c r="D414" s="0" t="s">
        <v>22</v>
      </c>
      <c r="E414" s="0" t="s">
        <v>3726</v>
      </c>
      <c r="F414" s="0" t="s">
        <v>1191</v>
      </c>
      <c r="G414" s="0" t="s">
        <v>153</v>
      </c>
      <c r="H414" s="0" t="s">
        <v>153</v>
      </c>
      <c r="I414" s="0" t="s">
        <v>154</v>
      </c>
      <c r="J414" s="0" t="s">
        <v>1173</v>
      </c>
      <c r="K414" s="0" t="s">
        <v>1255</v>
      </c>
      <c r="L414" s="0" t="s">
        <v>3674</v>
      </c>
      <c r="M414" s="0" t="s">
        <v>1155</v>
      </c>
      <c r="N414" s="0" t="s">
        <v>98</v>
      </c>
      <c r="O414" s="0" t="s">
        <v>153</v>
      </c>
      <c r="P414" s="0" t="s">
        <v>153</v>
      </c>
      <c r="Q414" s="0" t="s">
        <v>154</v>
      </c>
      <c r="R414" s="0" t="s">
        <v>1173</v>
      </c>
      <c r="S414" s="0" t="s">
        <v>1255</v>
      </c>
      <c r="T414" s="0" t="s">
        <v>3341</v>
      </c>
      <c r="U414" s="0" t="s">
        <v>3342</v>
      </c>
      <c r="V414" s="0" t="s">
        <v>3343</v>
      </c>
      <c r="W414" s="0" t="s">
        <v>3344</v>
      </c>
      <c r="X414" s="0" t="s">
        <v>3345</v>
      </c>
      <c r="Y414" s="0" t="s">
        <v>3342</v>
      </c>
      <c r="Z414" s="0" t="s">
        <v>3727</v>
      </c>
      <c r="AA414" s="0" t="s">
        <v>3394</v>
      </c>
      <c r="AB414" s="0" t="s">
        <v>3728</v>
      </c>
      <c r="AC414" s="0" t="s">
        <v>19</v>
      </c>
      <c r="AD414" s="0" t="s">
        <v>19</v>
      </c>
      <c r="AE414" s="0" t="s">
        <v>61</v>
      </c>
      <c r="AF414" s="0" t="s">
        <v>22</v>
      </c>
      <c r="AG414" s="0" t="s">
        <v>22</v>
      </c>
      <c r="AH414" s="0" t="s">
        <v>22</v>
      </c>
      <c r="AI414" s="0" t="s">
        <v>22</v>
      </c>
      <c r="AJ414" s="0" t="s">
        <v>3562</v>
      </c>
      <c r="AK414" s="0" t="s">
        <v>3563</v>
      </c>
    </row>
    <row customHeight="1" ht="11.25">
      <c r="A415" s="0" t="s">
        <v>22</v>
      </c>
      <c r="B415" s="0" t="s">
        <v>48</v>
      </c>
      <c r="C415" s="0" t="s">
        <v>50</v>
      </c>
      <c r="D415" s="0" t="s">
        <v>22</v>
      </c>
      <c r="E415" s="0" t="s">
        <v>3729</v>
      </c>
      <c r="F415" s="0" t="s">
        <v>1191</v>
      </c>
      <c r="G415" s="0" t="s">
        <v>1171</v>
      </c>
      <c r="H415" s="0" t="s">
        <v>1171</v>
      </c>
      <c r="I415" s="0" t="s">
        <v>1172</v>
      </c>
      <c r="J415" s="0" t="s">
        <v>1173</v>
      </c>
      <c r="K415" s="0" t="s">
        <v>1174</v>
      </c>
      <c r="L415" s="0" t="s">
        <v>3730</v>
      </c>
      <c r="M415" s="0" t="s">
        <v>3731</v>
      </c>
      <c r="N415" s="0" t="s">
        <v>98</v>
      </c>
      <c r="O415" s="0" t="s">
        <v>1171</v>
      </c>
      <c r="P415" s="0" t="s">
        <v>1171</v>
      </c>
      <c r="Q415" s="0" t="s">
        <v>1172</v>
      </c>
      <c r="R415" s="0" t="s">
        <v>1173</v>
      </c>
      <c r="S415" s="0" t="s">
        <v>1174</v>
      </c>
      <c r="T415" s="0" t="s">
        <v>3341</v>
      </c>
      <c r="U415" s="0" t="s">
        <v>3342</v>
      </c>
      <c r="V415" s="0" t="s">
        <v>3343</v>
      </c>
      <c r="W415" s="0" t="s">
        <v>3344</v>
      </c>
      <c r="X415" s="0" t="s">
        <v>3345</v>
      </c>
      <c r="Y415" s="0" t="s">
        <v>3342</v>
      </c>
      <c r="Z415" s="0" t="s">
        <v>3732</v>
      </c>
      <c r="AA415" s="0" t="s">
        <v>3681</v>
      </c>
      <c r="AB415" s="0" t="s">
        <v>3733</v>
      </c>
      <c r="AC415" s="0" t="s">
        <v>19</v>
      </c>
      <c r="AD415" s="0" t="s">
        <v>19</v>
      </c>
      <c r="AE415" s="0" t="s">
        <v>61</v>
      </c>
      <c r="AF415" s="0" t="s">
        <v>22</v>
      </c>
      <c r="AG415" s="0" t="s">
        <v>22</v>
      </c>
      <c r="AH415" s="0" t="s">
        <v>22</v>
      </c>
      <c r="AI415" s="0" t="s">
        <v>22</v>
      </c>
      <c r="AJ415" s="0" t="s">
        <v>3562</v>
      </c>
      <c r="AK415" s="0" t="s">
        <v>3563</v>
      </c>
    </row>
    <row customHeight="1" ht="11.25">
      <c r="A416" s="0" t="s">
        <v>22</v>
      </c>
      <c r="B416" s="0" t="s">
        <v>48</v>
      </c>
      <c r="C416" s="0" t="s">
        <v>50</v>
      </c>
      <c r="D416" s="0" t="s">
        <v>22</v>
      </c>
      <c r="E416" s="0" t="s">
        <v>3729</v>
      </c>
      <c r="F416" s="0" t="s">
        <v>1191</v>
      </c>
      <c r="G416" s="0" t="s">
        <v>153</v>
      </c>
      <c r="H416" s="0" t="s">
        <v>153</v>
      </c>
      <c r="I416" s="0" t="s">
        <v>154</v>
      </c>
      <c r="J416" s="0" t="s">
        <v>1173</v>
      </c>
      <c r="K416" s="0" t="s">
        <v>1255</v>
      </c>
      <c r="L416" s="0" t="s">
        <v>3730</v>
      </c>
      <c r="M416" s="0" t="s">
        <v>3731</v>
      </c>
      <c r="N416" s="0" t="s">
        <v>98</v>
      </c>
      <c r="O416" s="0" t="s">
        <v>153</v>
      </c>
      <c r="P416" s="0" t="s">
        <v>153</v>
      </c>
      <c r="Q416" s="0" t="s">
        <v>154</v>
      </c>
      <c r="R416" s="0" t="s">
        <v>1173</v>
      </c>
      <c r="S416" s="0" t="s">
        <v>1255</v>
      </c>
      <c r="T416" s="0" t="s">
        <v>3341</v>
      </c>
      <c r="U416" s="0" t="s">
        <v>3342</v>
      </c>
      <c r="V416" s="0" t="s">
        <v>3343</v>
      </c>
      <c r="W416" s="0" t="s">
        <v>3344</v>
      </c>
      <c r="X416" s="0" t="s">
        <v>3345</v>
      </c>
      <c r="Y416" s="0" t="s">
        <v>3342</v>
      </c>
      <c r="Z416" s="0" t="s">
        <v>3732</v>
      </c>
      <c r="AA416" s="0" t="s">
        <v>3681</v>
      </c>
      <c r="AB416" s="0" t="s">
        <v>3733</v>
      </c>
      <c r="AC416" s="0" t="s">
        <v>19</v>
      </c>
      <c r="AD416" s="0" t="s">
        <v>19</v>
      </c>
      <c r="AE416" s="0" t="s">
        <v>61</v>
      </c>
      <c r="AF416" s="0" t="s">
        <v>22</v>
      </c>
      <c r="AG416" s="0" t="s">
        <v>22</v>
      </c>
      <c r="AH416" s="0" t="s">
        <v>22</v>
      </c>
      <c r="AI416" s="0" t="s">
        <v>22</v>
      </c>
      <c r="AJ416" s="0" t="s">
        <v>3562</v>
      </c>
      <c r="AK416" s="0" t="s">
        <v>3563</v>
      </c>
    </row>
    <row customHeight="1" ht="11.25">
      <c r="A417" s="0" t="s">
        <v>22</v>
      </c>
      <c r="B417" s="0" t="s">
        <v>48</v>
      </c>
      <c r="C417" s="0" t="s">
        <v>50</v>
      </c>
      <c r="D417" s="0" t="s">
        <v>22</v>
      </c>
      <c r="E417" s="0" t="s">
        <v>3734</v>
      </c>
      <c r="F417" s="0" t="s">
        <v>1191</v>
      </c>
      <c r="G417" s="0" t="s">
        <v>1171</v>
      </c>
      <c r="H417" s="0" t="s">
        <v>1171</v>
      </c>
      <c r="I417" s="0" t="s">
        <v>1172</v>
      </c>
      <c r="J417" s="0" t="s">
        <v>1173</v>
      </c>
      <c r="K417" s="0" t="s">
        <v>1174</v>
      </c>
      <c r="L417" s="0" t="s">
        <v>3735</v>
      </c>
      <c r="M417" s="0" t="s">
        <v>1155</v>
      </c>
      <c r="N417" s="0" t="s">
        <v>98</v>
      </c>
      <c r="O417" s="0" t="s">
        <v>1171</v>
      </c>
      <c r="P417" s="0" t="s">
        <v>1171</v>
      </c>
      <c r="Q417" s="0" t="s">
        <v>1172</v>
      </c>
      <c r="R417" s="0" t="s">
        <v>1173</v>
      </c>
      <c r="S417" s="0" t="s">
        <v>1174</v>
      </c>
      <c r="T417" s="0" t="s">
        <v>3341</v>
      </c>
      <c r="U417" s="0" t="s">
        <v>3342</v>
      </c>
      <c r="V417" s="0" t="s">
        <v>3343</v>
      </c>
      <c r="W417" s="0" t="s">
        <v>3344</v>
      </c>
      <c r="X417" s="0" t="s">
        <v>3345</v>
      </c>
      <c r="Y417" s="0" t="s">
        <v>3342</v>
      </c>
      <c r="Z417" s="0" t="s">
        <v>3736</v>
      </c>
      <c r="AA417" s="0" t="s">
        <v>3737</v>
      </c>
      <c r="AB417" s="0" t="s">
        <v>3738</v>
      </c>
      <c r="AC417" s="0" t="s">
        <v>19</v>
      </c>
      <c r="AD417" s="0" t="s">
        <v>19</v>
      </c>
      <c r="AE417" s="0" t="s">
        <v>61</v>
      </c>
      <c r="AF417" s="0" t="s">
        <v>22</v>
      </c>
      <c r="AG417" s="0" t="s">
        <v>22</v>
      </c>
      <c r="AH417" s="0" t="s">
        <v>22</v>
      </c>
      <c r="AI417" s="0" t="s">
        <v>22</v>
      </c>
      <c r="AJ417" s="0" t="s">
        <v>3562</v>
      </c>
      <c r="AK417" s="0" t="s">
        <v>3563</v>
      </c>
    </row>
    <row customHeight="1" ht="11.25">
      <c r="A418" s="0" t="s">
        <v>22</v>
      </c>
      <c r="B418" s="0" t="s">
        <v>48</v>
      </c>
      <c r="C418" s="0" t="s">
        <v>50</v>
      </c>
      <c r="D418" s="0" t="s">
        <v>22</v>
      </c>
      <c r="E418" s="0" t="s">
        <v>3734</v>
      </c>
      <c r="F418" s="0" t="s">
        <v>1191</v>
      </c>
      <c r="G418" s="0" t="s">
        <v>153</v>
      </c>
      <c r="H418" s="0" t="s">
        <v>153</v>
      </c>
      <c r="I418" s="0" t="s">
        <v>154</v>
      </c>
      <c r="J418" s="0" t="s">
        <v>1173</v>
      </c>
      <c r="K418" s="0" t="s">
        <v>1255</v>
      </c>
      <c r="L418" s="0" t="s">
        <v>3735</v>
      </c>
      <c r="M418" s="0" t="s">
        <v>1155</v>
      </c>
      <c r="N418" s="0" t="s">
        <v>98</v>
      </c>
      <c r="O418" s="0" t="s">
        <v>153</v>
      </c>
      <c r="P418" s="0" t="s">
        <v>153</v>
      </c>
      <c r="Q418" s="0" t="s">
        <v>154</v>
      </c>
      <c r="R418" s="0" t="s">
        <v>1173</v>
      </c>
      <c r="S418" s="0" t="s">
        <v>1255</v>
      </c>
      <c r="T418" s="0" t="s">
        <v>3341</v>
      </c>
      <c r="U418" s="0" t="s">
        <v>3342</v>
      </c>
      <c r="V418" s="0" t="s">
        <v>3343</v>
      </c>
      <c r="W418" s="0" t="s">
        <v>3344</v>
      </c>
      <c r="X418" s="0" t="s">
        <v>3345</v>
      </c>
      <c r="Y418" s="0" t="s">
        <v>3342</v>
      </c>
      <c r="Z418" s="0" t="s">
        <v>3736</v>
      </c>
      <c r="AA418" s="0" t="s">
        <v>3737</v>
      </c>
      <c r="AB418" s="0" t="s">
        <v>3738</v>
      </c>
      <c r="AC418" s="0" t="s">
        <v>19</v>
      </c>
      <c r="AD418" s="0" t="s">
        <v>19</v>
      </c>
      <c r="AE418" s="0" t="s">
        <v>61</v>
      </c>
      <c r="AF418" s="0" t="s">
        <v>22</v>
      </c>
      <c r="AG418" s="0" t="s">
        <v>22</v>
      </c>
      <c r="AH418" s="0" t="s">
        <v>22</v>
      </c>
      <c r="AI418" s="0" t="s">
        <v>22</v>
      </c>
      <c r="AJ418" s="0" t="s">
        <v>3562</v>
      </c>
      <c r="AK418" s="0" t="s">
        <v>3563</v>
      </c>
    </row>
    <row customHeight="1" ht="11.25">
      <c r="A419" s="0" t="s">
        <v>22</v>
      </c>
      <c r="B419" s="0" t="s">
        <v>48</v>
      </c>
      <c r="C419" s="0" t="s">
        <v>50</v>
      </c>
      <c r="D419" s="0" t="s">
        <v>22</v>
      </c>
      <c r="E419" s="0" t="s">
        <v>3739</v>
      </c>
      <c r="F419" s="0" t="s">
        <v>1191</v>
      </c>
      <c r="G419" s="0" t="s">
        <v>1171</v>
      </c>
      <c r="H419" s="0" t="s">
        <v>1171</v>
      </c>
      <c r="I419" s="0" t="s">
        <v>1172</v>
      </c>
      <c r="J419" s="0" t="s">
        <v>1173</v>
      </c>
      <c r="K419" s="0" t="s">
        <v>1174</v>
      </c>
      <c r="L419" s="0" t="s">
        <v>3740</v>
      </c>
      <c r="M419" s="0" t="s">
        <v>1155</v>
      </c>
      <c r="N419" s="0" t="s">
        <v>98</v>
      </c>
      <c r="O419" s="0" t="s">
        <v>1171</v>
      </c>
      <c r="P419" s="0" t="s">
        <v>1171</v>
      </c>
      <c r="Q419" s="0" t="s">
        <v>1172</v>
      </c>
      <c r="R419" s="0" t="s">
        <v>1173</v>
      </c>
      <c r="S419" s="0" t="s">
        <v>1174</v>
      </c>
      <c r="T419" s="0" t="s">
        <v>3341</v>
      </c>
      <c r="U419" s="0" t="s">
        <v>3342</v>
      </c>
      <c r="V419" s="0" t="s">
        <v>3343</v>
      </c>
      <c r="W419" s="0" t="s">
        <v>3344</v>
      </c>
      <c r="X419" s="0" t="s">
        <v>3345</v>
      </c>
      <c r="Y419" s="0" t="s">
        <v>3342</v>
      </c>
      <c r="Z419" s="0" t="s">
        <v>3741</v>
      </c>
      <c r="AA419" s="0" t="s">
        <v>3742</v>
      </c>
      <c r="AB419" s="0" t="s">
        <v>3743</v>
      </c>
      <c r="AC419" s="0" t="s">
        <v>19</v>
      </c>
      <c r="AD419" s="0" t="s">
        <v>19</v>
      </c>
      <c r="AE419" s="0" t="s">
        <v>61</v>
      </c>
      <c r="AF419" s="0" t="s">
        <v>22</v>
      </c>
      <c r="AG419" s="0" t="s">
        <v>22</v>
      </c>
      <c r="AH419" s="0" t="s">
        <v>22</v>
      </c>
      <c r="AI419" s="0" t="s">
        <v>22</v>
      </c>
      <c r="AJ419" s="0" t="s">
        <v>3562</v>
      </c>
      <c r="AK419" s="0" t="s">
        <v>3563</v>
      </c>
    </row>
    <row customHeight="1" ht="11.25">
      <c r="A420" s="0" t="s">
        <v>22</v>
      </c>
      <c r="B420" s="0" t="s">
        <v>48</v>
      </c>
      <c r="C420" s="0" t="s">
        <v>50</v>
      </c>
      <c r="D420" s="0" t="s">
        <v>22</v>
      </c>
      <c r="E420" s="0" t="s">
        <v>3739</v>
      </c>
      <c r="F420" s="0" t="s">
        <v>1191</v>
      </c>
      <c r="G420" s="0" t="s">
        <v>153</v>
      </c>
      <c r="H420" s="0" t="s">
        <v>153</v>
      </c>
      <c r="I420" s="0" t="s">
        <v>154</v>
      </c>
      <c r="J420" s="0" t="s">
        <v>1173</v>
      </c>
      <c r="K420" s="0" t="s">
        <v>1255</v>
      </c>
      <c r="L420" s="0" t="s">
        <v>3740</v>
      </c>
      <c r="M420" s="0" t="s">
        <v>1155</v>
      </c>
      <c r="N420" s="0" t="s">
        <v>98</v>
      </c>
      <c r="O420" s="0" t="s">
        <v>153</v>
      </c>
      <c r="P420" s="0" t="s">
        <v>153</v>
      </c>
      <c r="Q420" s="0" t="s">
        <v>154</v>
      </c>
      <c r="R420" s="0" t="s">
        <v>1173</v>
      </c>
      <c r="S420" s="0" t="s">
        <v>1255</v>
      </c>
      <c r="T420" s="0" t="s">
        <v>3341</v>
      </c>
      <c r="U420" s="0" t="s">
        <v>3342</v>
      </c>
      <c r="V420" s="0" t="s">
        <v>3343</v>
      </c>
      <c r="W420" s="0" t="s">
        <v>3344</v>
      </c>
      <c r="X420" s="0" t="s">
        <v>3345</v>
      </c>
      <c r="Y420" s="0" t="s">
        <v>3342</v>
      </c>
      <c r="Z420" s="0" t="s">
        <v>3741</v>
      </c>
      <c r="AA420" s="0" t="s">
        <v>3742</v>
      </c>
      <c r="AB420" s="0" t="s">
        <v>3743</v>
      </c>
      <c r="AC420" s="0" t="s">
        <v>19</v>
      </c>
      <c r="AD420" s="0" t="s">
        <v>19</v>
      </c>
      <c r="AE420" s="0" t="s">
        <v>61</v>
      </c>
      <c r="AF420" s="0" t="s">
        <v>22</v>
      </c>
      <c r="AG420" s="0" t="s">
        <v>22</v>
      </c>
      <c r="AH420" s="0" t="s">
        <v>22</v>
      </c>
      <c r="AI420" s="0" t="s">
        <v>22</v>
      </c>
      <c r="AJ420" s="0" t="s">
        <v>3562</v>
      </c>
      <c r="AK420" s="0" t="s">
        <v>3563</v>
      </c>
    </row>
    <row customHeight="1" ht="11.25">
      <c r="A421" s="0" t="s">
        <v>22</v>
      </c>
      <c r="B421" s="0" t="s">
        <v>48</v>
      </c>
      <c r="C421" s="0" t="s">
        <v>50</v>
      </c>
      <c r="D421" s="0" t="s">
        <v>22</v>
      </c>
      <c r="E421" s="0" t="s">
        <v>3744</v>
      </c>
      <c r="F421" s="0" t="s">
        <v>1191</v>
      </c>
      <c r="G421" s="0" t="s">
        <v>1171</v>
      </c>
      <c r="H421" s="0" t="s">
        <v>1171</v>
      </c>
      <c r="I421" s="0" t="s">
        <v>1172</v>
      </c>
      <c r="J421" s="0" t="s">
        <v>1173</v>
      </c>
      <c r="K421" s="0" t="s">
        <v>1174</v>
      </c>
      <c r="L421" s="0" t="s">
        <v>3745</v>
      </c>
      <c r="M421" s="0" t="s">
        <v>1155</v>
      </c>
      <c r="N421" s="0" t="s">
        <v>98</v>
      </c>
      <c r="O421" s="0" t="s">
        <v>1171</v>
      </c>
      <c r="P421" s="0" t="s">
        <v>1171</v>
      </c>
      <c r="Q421" s="0" t="s">
        <v>1172</v>
      </c>
      <c r="R421" s="0" t="s">
        <v>1173</v>
      </c>
      <c r="S421" s="0" t="s">
        <v>1174</v>
      </c>
      <c r="T421" s="0" t="s">
        <v>3341</v>
      </c>
      <c r="U421" s="0" t="s">
        <v>3342</v>
      </c>
      <c r="V421" s="0" t="s">
        <v>3343</v>
      </c>
      <c r="W421" s="0" t="s">
        <v>3344</v>
      </c>
      <c r="X421" s="0" t="s">
        <v>3345</v>
      </c>
      <c r="Y421" s="0" t="s">
        <v>3342</v>
      </c>
      <c r="Z421" s="0" t="s">
        <v>3746</v>
      </c>
      <c r="AA421" s="0" t="s">
        <v>3747</v>
      </c>
      <c r="AB421" s="0" t="s">
        <v>3748</v>
      </c>
      <c r="AC421" s="0" t="s">
        <v>19</v>
      </c>
      <c r="AD421" s="0" t="s">
        <v>19</v>
      </c>
      <c r="AE421" s="0" t="s">
        <v>61</v>
      </c>
      <c r="AF421" s="0" t="s">
        <v>22</v>
      </c>
      <c r="AG421" s="0" t="s">
        <v>22</v>
      </c>
      <c r="AH421" s="0" t="s">
        <v>22</v>
      </c>
      <c r="AI421" s="0" t="s">
        <v>22</v>
      </c>
      <c r="AJ421" s="0" t="s">
        <v>3562</v>
      </c>
      <c r="AK421" s="0" t="s">
        <v>3563</v>
      </c>
    </row>
    <row customHeight="1" ht="11.25">
      <c r="A422" s="0" t="s">
        <v>22</v>
      </c>
      <c r="B422" s="0" t="s">
        <v>48</v>
      </c>
      <c r="C422" s="0" t="s">
        <v>50</v>
      </c>
      <c r="D422" s="0" t="s">
        <v>22</v>
      </c>
      <c r="E422" s="0" t="s">
        <v>3744</v>
      </c>
      <c r="F422" s="0" t="s">
        <v>1191</v>
      </c>
      <c r="G422" s="0" t="s">
        <v>153</v>
      </c>
      <c r="H422" s="0" t="s">
        <v>153</v>
      </c>
      <c r="I422" s="0" t="s">
        <v>154</v>
      </c>
      <c r="J422" s="0" t="s">
        <v>1173</v>
      </c>
      <c r="K422" s="0" t="s">
        <v>1255</v>
      </c>
      <c r="L422" s="0" t="s">
        <v>3745</v>
      </c>
      <c r="M422" s="0" t="s">
        <v>1155</v>
      </c>
      <c r="N422" s="0" t="s">
        <v>98</v>
      </c>
      <c r="O422" s="0" t="s">
        <v>153</v>
      </c>
      <c r="P422" s="0" t="s">
        <v>153</v>
      </c>
      <c r="Q422" s="0" t="s">
        <v>154</v>
      </c>
      <c r="R422" s="0" t="s">
        <v>1173</v>
      </c>
      <c r="S422" s="0" t="s">
        <v>1255</v>
      </c>
      <c r="T422" s="0" t="s">
        <v>3341</v>
      </c>
      <c r="U422" s="0" t="s">
        <v>3342</v>
      </c>
      <c r="V422" s="0" t="s">
        <v>3343</v>
      </c>
      <c r="W422" s="0" t="s">
        <v>3344</v>
      </c>
      <c r="X422" s="0" t="s">
        <v>3345</v>
      </c>
      <c r="Y422" s="0" t="s">
        <v>3342</v>
      </c>
      <c r="Z422" s="0" t="s">
        <v>3746</v>
      </c>
      <c r="AA422" s="0" t="s">
        <v>3747</v>
      </c>
      <c r="AB422" s="0" t="s">
        <v>3748</v>
      </c>
      <c r="AC422" s="0" t="s">
        <v>19</v>
      </c>
      <c r="AD422" s="0" t="s">
        <v>19</v>
      </c>
      <c r="AE422" s="0" t="s">
        <v>61</v>
      </c>
      <c r="AF422" s="0" t="s">
        <v>22</v>
      </c>
      <c r="AG422" s="0" t="s">
        <v>22</v>
      </c>
      <c r="AH422" s="0" t="s">
        <v>22</v>
      </c>
      <c r="AI422" s="0" t="s">
        <v>22</v>
      </c>
      <c r="AJ422" s="0" t="s">
        <v>3562</v>
      </c>
      <c r="AK422" s="0" t="s">
        <v>3563</v>
      </c>
    </row>
    <row customHeight="1" ht="11.25">
      <c r="A423" s="0" t="s">
        <v>22</v>
      </c>
      <c r="B423" s="0" t="s">
        <v>48</v>
      </c>
      <c r="C423" s="0" t="s">
        <v>50</v>
      </c>
      <c r="D423" s="0" t="s">
        <v>22</v>
      </c>
      <c r="E423" s="0" t="s">
        <v>3749</v>
      </c>
      <c r="F423" s="0" t="s">
        <v>1191</v>
      </c>
      <c r="G423" s="0" t="s">
        <v>1171</v>
      </c>
      <c r="H423" s="0" t="s">
        <v>1171</v>
      </c>
      <c r="I423" s="0" t="s">
        <v>1172</v>
      </c>
      <c r="J423" s="0" t="s">
        <v>1173</v>
      </c>
      <c r="K423" s="0" t="s">
        <v>1174</v>
      </c>
      <c r="L423" s="0" t="s">
        <v>3750</v>
      </c>
      <c r="M423" s="0" t="s">
        <v>1155</v>
      </c>
      <c r="N423" s="0" t="s">
        <v>98</v>
      </c>
      <c r="O423" s="0" t="s">
        <v>1171</v>
      </c>
      <c r="P423" s="0" t="s">
        <v>1171</v>
      </c>
      <c r="Q423" s="0" t="s">
        <v>1172</v>
      </c>
      <c r="R423" s="0" t="s">
        <v>1173</v>
      </c>
      <c r="S423" s="0" t="s">
        <v>1174</v>
      </c>
      <c r="T423" s="0" t="s">
        <v>3341</v>
      </c>
      <c r="U423" s="0" t="s">
        <v>3342</v>
      </c>
      <c r="V423" s="0" t="s">
        <v>3343</v>
      </c>
      <c r="W423" s="0" t="s">
        <v>3344</v>
      </c>
      <c r="X423" s="0" t="s">
        <v>3345</v>
      </c>
      <c r="Y423" s="0" t="s">
        <v>3342</v>
      </c>
      <c r="Z423" s="0" t="s">
        <v>3751</v>
      </c>
      <c r="AA423" s="0" t="s">
        <v>3681</v>
      </c>
      <c r="AB423" s="0" t="s">
        <v>3752</v>
      </c>
      <c r="AC423" s="0" t="s">
        <v>19</v>
      </c>
      <c r="AD423" s="0" t="s">
        <v>19</v>
      </c>
      <c r="AE423" s="0" t="s">
        <v>61</v>
      </c>
      <c r="AF423" s="0" t="s">
        <v>22</v>
      </c>
      <c r="AG423" s="0" t="s">
        <v>22</v>
      </c>
      <c r="AH423" s="0" t="s">
        <v>22</v>
      </c>
      <c r="AI423" s="0" t="s">
        <v>22</v>
      </c>
      <c r="AJ423" s="0" t="s">
        <v>3562</v>
      </c>
      <c r="AK423" s="0" t="s">
        <v>3563</v>
      </c>
    </row>
    <row customHeight="1" ht="11.25">
      <c r="A424" s="0" t="s">
        <v>22</v>
      </c>
      <c r="B424" s="0" t="s">
        <v>48</v>
      </c>
      <c r="C424" s="0" t="s">
        <v>50</v>
      </c>
      <c r="D424" s="0" t="s">
        <v>22</v>
      </c>
      <c r="E424" s="0" t="s">
        <v>3749</v>
      </c>
      <c r="F424" s="0" t="s">
        <v>1191</v>
      </c>
      <c r="G424" s="0" t="s">
        <v>153</v>
      </c>
      <c r="H424" s="0" t="s">
        <v>153</v>
      </c>
      <c r="I424" s="0" t="s">
        <v>154</v>
      </c>
      <c r="J424" s="0" t="s">
        <v>1173</v>
      </c>
      <c r="K424" s="0" t="s">
        <v>1255</v>
      </c>
      <c r="L424" s="0" t="s">
        <v>3750</v>
      </c>
      <c r="M424" s="0" t="s">
        <v>1155</v>
      </c>
      <c r="N424" s="0" t="s">
        <v>98</v>
      </c>
      <c r="O424" s="0" t="s">
        <v>153</v>
      </c>
      <c r="P424" s="0" t="s">
        <v>153</v>
      </c>
      <c r="Q424" s="0" t="s">
        <v>154</v>
      </c>
      <c r="R424" s="0" t="s">
        <v>1173</v>
      </c>
      <c r="S424" s="0" t="s">
        <v>1255</v>
      </c>
      <c r="T424" s="0" t="s">
        <v>3341</v>
      </c>
      <c r="U424" s="0" t="s">
        <v>3342</v>
      </c>
      <c r="V424" s="0" t="s">
        <v>3343</v>
      </c>
      <c r="W424" s="0" t="s">
        <v>3344</v>
      </c>
      <c r="X424" s="0" t="s">
        <v>3345</v>
      </c>
      <c r="Y424" s="0" t="s">
        <v>3342</v>
      </c>
      <c r="Z424" s="0" t="s">
        <v>3751</v>
      </c>
      <c r="AA424" s="0" t="s">
        <v>3681</v>
      </c>
      <c r="AB424" s="0" t="s">
        <v>3752</v>
      </c>
      <c r="AC424" s="0" t="s">
        <v>19</v>
      </c>
      <c r="AD424" s="0" t="s">
        <v>19</v>
      </c>
      <c r="AE424" s="0" t="s">
        <v>61</v>
      </c>
      <c r="AF424" s="0" t="s">
        <v>22</v>
      </c>
      <c r="AG424" s="0" t="s">
        <v>22</v>
      </c>
      <c r="AH424" s="0" t="s">
        <v>22</v>
      </c>
      <c r="AI424" s="0" t="s">
        <v>22</v>
      </c>
      <c r="AJ424" s="0" t="s">
        <v>3562</v>
      </c>
      <c r="AK424" s="0" t="s">
        <v>3563</v>
      </c>
    </row>
    <row customHeight="1" ht="11.25">
      <c r="A425" s="0" t="s">
        <v>22</v>
      </c>
      <c r="B425" s="0" t="s">
        <v>48</v>
      </c>
      <c r="C425" s="0" t="s">
        <v>50</v>
      </c>
      <c r="D425" s="0" t="s">
        <v>22</v>
      </c>
      <c r="E425" s="0" t="s">
        <v>3753</v>
      </c>
      <c r="F425" s="0" t="s">
        <v>1191</v>
      </c>
      <c r="G425" s="0" t="s">
        <v>1171</v>
      </c>
      <c r="H425" s="0" t="s">
        <v>1171</v>
      </c>
      <c r="I425" s="0" t="s">
        <v>1172</v>
      </c>
      <c r="J425" s="0" t="s">
        <v>1173</v>
      </c>
      <c r="K425" s="0" t="s">
        <v>1174</v>
      </c>
      <c r="L425" s="0" t="s">
        <v>3750</v>
      </c>
      <c r="M425" s="0" t="s">
        <v>1155</v>
      </c>
      <c r="N425" s="0" t="s">
        <v>98</v>
      </c>
      <c r="O425" s="0" t="s">
        <v>1171</v>
      </c>
      <c r="P425" s="0" t="s">
        <v>1171</v>
      </c>
      <c r="Q425" s="0" t="s">
        <v>1172</v>
      </c>
      <c r="R425" s="0" t="s">
        <v>1173</v>
      </c>
      <c r="S425" s="0" t="s">
        <v>1174</v>
      </c>
      <c r="T425" s="0" t="s">
        <v>3341</v>
      </c>
      <c r="U425" s="0" t="s">
        <v>3342</v>
      </c>
      <c r="V425" s="0" t="s">
        <v>3343</v>
      </c>
      <c r="W425" s="0" t="s">
        <v>3344</v>
      </c>
      <c r="X425" s="0" t="s">
        <v>3345</v>
      </c>
      <c r="Y425" s="0" t="s">
        <v>3342</v>
      </c>
      <c r="Z425" s="0" t="s">
        <v>3754</v>
      </c>
      <c r="AA425" s="0" t="s">
        <v>3724</v>
      </c>
      <c r="AB425" s="0" t="s">
        <v>3755</v>
      </c>
      <c r="AC425" s="0" t="s">
        <v>19</v>
      </c>
      <c r="AD425" s="0" t="s">
        <v>19</v>
      </c>
      <c r="AE425" s="0" t="s">
        <v>61</v>
      </c>
      <c r="AF425" s="0" t="s">
        <v>22</v>
      </c>
      <c r="AG425" s="0" t="s">
        <v>22</v>
      </c>
      <c r="AH425" s="0" t="s">
        <v>22</v>
      </c>
      <c r="AI425" s="0" t="s">
        <v>22</v>
      </c>
      <c r="AJ425" s="0" t="s">
        <v>3562</v>
      </c>
      <c r="AK425" s="0" t="s">
        <v>3563</v>
      </c>
    </row>
    <row customHeight="1" ht="11.25">
      <c r="A426" s="0" t="s">
        <v>22</v>
      </c>
      <c r="B426" s="0" t="s">
        <v>48</v>
      </c>
      <c r="C426" s="0" t="s">
        <v>50</v>
      </c>
      <c r="D426" s="0" t="s">
        <v>22</v>
      </c>
      <c r="E426" s="0" t="s">
        <v>3753</v>
      </c>
      <c r="F426" s="0" t="s">
        <v>1191</v>
      </c>
      <c r="G426" s="0" t="s">
        <v>153</v>
      </c>
      <c r="H426" s="0" t="s">
        <v>153</v>
      </c>
      <c r="I426" s="0" t="s">
        <v>154</v>
      </c>
      <c r="J426" s="0" t="s">
        <v>1173</v>
      </c>
      <c r="K426" s="0" t="s">
        <v>1255</v>
      </c>
      <c r="L426" s="0" t="s">
        <v>3750</v>
      </c>
      <c r="M426" s="0" t="s">
        <v>1155</v>
      </c>
      <c r="N426" s="0" t="s">
        <v>98</v>
      </c>
      <c r="O426" s="0" t="s">
        <v>153</v>
      </c>
      <c r="P426" s="0" t="s">
        <v>153</v>
      </c>
      <c r="Q426" s="0" t="s">
        <v>154</v>
      </c>
      <c r="R426" s="0" t="s">
        <v>1173</v>
      </c>
      <c r="S426" s="0" t="s">
        <v>1255</v>
      </c>
      <c r="T426" s="0" t="s">
        <v>3341</v>
      </c>
      <c r="U426" s="0" t="s">
        <v>3342</v>
      </c>
      <c r="V426" s="0" t="s">
        <v>3343</v>
      </c>
      <c r="W426" s="0" t="s">
        <v>3344</v>
      </c>
      <c r="X426" s="0" t="s">
        <v>3345</v>
      </c>
      <c r="Y426" s="0" t="s">
        <v>3342</v>
      </c>
      <c r="Z426" s="0" t="s">
        <v>3754</v>
      </c>
      <c r="AA426" s="0" t="s">
        <v>3724</v>
      </c>
      <c r="AB426" s="0" t="s">
        <v>3755</v>
      </c>
      <c r="AC426" s="0" t="s">
        <v>19</v>
      </c>
      <c r="AD426" s="0" t="s">
        <v>19</v>
      </c>
      <c r="AE426" s="0" t="s">
        <v>61</v>
      </c>
      <c r="AF426" s="0" t="s">
        <v>22</v>
      </c>
      <c r="AG426" s="0" t="s">
        <v>22</v>
      </c>
      <c r="AH426" s="0" t="s">
        <v>22</v>
      </c>
      <c r="AI426" s="0" t="s">
        <v>22</v>
      </c>
      <c r="AJ426" s="0" t="s">
        <v>3562</v>
      </c>
      <c r="AK426" s="0" t="s">
        <v>3563</v>
      </c>
    </row>
    <row customHeight="1" ht="11.25">
      <c r="A427" s="0" t="s">
        <v>22</v>
      </c>
      <c r="B427" s="0" t="s">
        <v>48</v>
      </c>
      <c r="C427" s="0" t="s">
        <v>50</v>
      </c>
      <c r="D427" s="0" t="s">
        <v>22</v>
      </c>
      <c r="E427" s="0" t="s">
        <v>3756</v>
      </c>
      <c r="F427" s="0" t="s">
        <v>1191</v>
      </c>
      <c r="G427" s="0" t="s">
        <v>1171</v>
      </c>
      <c r="H427" s="0" t="s">
        <v>1171</v>
      </c>
      <c r="I427" s="0" t="s">
        <v>1172</v>
      </c>
      <c r="J427" s="0" t="s">
        <v>1173</v>
      </c>
      <c r="K427" s="0" t="s">
        <v>1174</v>
      </c>
      <c r="L427" s="0" t="s">
        <v>3757</v>
      </c>
      <c r="M427" s="0" t="s">
        <v>3758</v>
      </c>
      <c r="N427" s="0" t="s">
        <v>98</v>
      </c>
      <c r="O427" s="0" t="s">
        <v>1171</v>
      </c>
      <c r="P427" s="0" t="s">
        <v>1171</v>
      </c>
      <c r="Q427" s="0" t="s">
        <v>1172</v>
      </c>
      <c r="R427" s="0" t="s">
        <v>1173</v>
      </c>
      <c r="S427" s="0" t="s">
        <v>1174</v>
      </c>
      <c r="T427" s="0" t="s">
        <v>3341</v>
      </c>
      <c r="U427" s="0" t="s">
        <v>3342</v>
      </c>
      <c r="V427" s="0" t="s">
        <v>3343</v>
      </c>
      <c r="W427" s="0" t="s">
        <v>3344</v>
      </c>
      <c r="X427" s="0" t="s">
        <v>3345</v>
      </c>
      <c r="Y427" s="0" t="s">
        <v>3342</v>
      </c>
      <c r="Z427" s="0" t="s">
        <v>3759</v>
      </c>
      <c r="AA427" s="0" t="s">
        <v>3671</v>
      </c>
      <c r="AB427" s="0" t="s">
        <v>3760</v>
      </c>
      <c r="AC427" s="0" t="s">
        <v>19</v>
      </c>
      <c r="AD427" s="0" t="s">
        <v>19</v>
      </c>
      <c r="AE427" s="0" t="s">
        <v>61</v>
      </c>
      <c r="AF427" s="0" t="s">
        <v>22</v>
      </c>
      <c r="AG427" s="0" t="s">
        <v>22</v>
      </c>
      <c r="AH427" s="0" t="s">
        <v>22</v>
      </c>
      <c r="AI427" s="0" t="s">
        <v>22</v>
      </c>
      <c r="AJ427" s="0" t="s">
        <v>3562</v>
      </c>
      <c r="AK427" s="0" t="s">
        <v>3563</v>
      </c>
    </row>
    <row customHeight="1" ht="11.25">
      <c r="A428" s="0" t="s">
        <v>22</v>
      </c>
      <c r="B428" s="0" t="s">
        <v>48</v>
      </c>
      <c r="C428" s="0" t="s">
        <v>50</v>
      </c>
      <c r="D428" s="0" t="s">
        <v>22</v>
      </c>
      <c r="E428" s="0" t="s">
        <v>3756</v>
      </c>
      <c r="F428" s="0" t="s">
        <v>1191</v>
      </c>
      <c r="G428" s="0" t="s">
        <v>153</v>
      </c>
      <c r="H428" s="0" t="s">
        <v>153</v>
      </c>
      <c r="I428" s="0" t="s">
        <v>154</v>
      </c>
      <c r="J428" s="0" t="s">
        <v>1173</v>
      </c>
      <c r="K428" s="0" t="s">
        <v>1255</v>
      </c>
      <c r="L428" s="0" t="s">
        <v>3757</v>
      </c>
      <c r="M428" s="0" t="s">
        <v>3758</v>
      </c>
      <c r="N428" s="0" t="s">
        <v>98</v>
      </c>
      <c r="O428" s="0" t="s">
        <v>153</v>
      </c>
      <c r="P428" s="0" t="s">
        <v>153</v>
      </c>
      <c r="Q428" s="0" t="s">
        <v>154</v>
      </c>
      <c r="R428" s="0" t="s">
        <v>1173</v>
      </c>
      <c r="S428" s="0" t="s">
        <v>1255</v>
      </c>
      <c r="T428" s="0" t="s">
        <v>3341</v>
      </c>
      <c r="U428" s="0" t="s">
        <v>3342</v>
      </c>
      <c r="V428" s="0" t="s">
        <v>3343</v>
      </c>
      <c r="W428" s="0" t="s">
        <v>3344</v>
      </c>
      <c r="X428" s="0" t="s">
        <v>3345</v>
      </c>
      <c r="Y428" s="0" t="s">
        <v>3342</v>
      </c>
      <c r="Z428" s="0" t="s">
        <v>3759</v>
      </c>
      <c r="AA428" s="0" t="s">
        <v>3671</v>
      </c>
      <c r="AB428" s="0" t="s">
        <v>3760</v>
      </c>
      <c r="AC428" s="0" t="s">
        <v>19</v>
      </c>
      <c r="AD428" s="0" t="s">
        <v>19</v>
      </c>
      <c r="AE428" s="0" t="s">
        <v>61</v>
      </c>
      <c r="AF428" s="0" t="s">
        <v>22</v>
      </c>
      <c r="AG428" s="0" t="s">
        <v>22</v>
      </c>
      <c r="AH428" s="0" t="s">
        <v>22</v>
      </c>
      <c r="AI428" s="0" t="s">
        <v>22</v>
      </c>
      <c r="AJ428" s="0" t="s">
        <v>3562</v>
      </c>
      <c r="AK428" s="0" t="s">
        <v>3563</v>
      </c>
    </row>
    <row customHeight="1" ht="11.25">
      <c r="A429" s="0" t="s">
        <v>22</v>
      </c>
      <c r="B429" s="0" t="s">
        <v>48</v>
      </c>
      <c r="C429" s="0" t="s">
        <v>50</v>
      </c>
      <c r="D429" s="0" t="s">
        <v>22</v>
      </c>
      <c r="E429" s="0" t="s">
        <v>3761</v>
      </c>
      <c r="F429" s="0" t="s">
        <v>1191</v>
      </c>
      <c r="G429" s="0" t="s">
        <v>1171</v>
      </c>
      <c r="H429" s="0" t="s">
        <v>1171</v>
      </c>
      <c r="I429" s="0" t="s">
        <v>1172</v>
      </c>
      <c r="J429" s="0" t="s">
        <v>1173</v>
      </c>
      <c r="K429" s="0" t="s">
        <v>1174</v>
      </c>
      <c r="L429" s="0" t="s">
        <v>3757</v>
      </c>
      <c r="M429" s="0" t="s">
        <v>3762</v>
      </c>
      <c r="N429" s="0" t="s">
        <v>98</v>
      </c>
      <c r="O429" s="0" t="s">
        <v>1171</v>
      </c>
      <c r="P429" s="0" t="s">
        <v>1171</v>
      </c>
      <c r="Q429" s="0" t="s">
        <v>1172</v>
      </c>
      <c r="R429" s="0" t="s">
        <v>1173</v>
      </c>
      <c r="S429" s="0" t="s">
        <v>1174</v>
      </c>
      <c r="T429" s="0" t="s">
        <v>3341</v>
      </c>
      <c r="U429" s="0" t="s">
        <v>3342</v>
      </c>
      <c r="V429" s="0" t="s">
        <v>3343</v>
      </c>
      <c r="W429" s="0" t="s">
        <v>3344</v>
      </c>
      <c r="X429" s="0" t="s">
        <v>3345</v>
      </c>
      <c r="Y429" s="0" t="s">
        <v>3342</v>
      </c>
      <c r="Z429" s="0" t="s">
        <v>3763</v>
      </c>
      <c r="AA429" s="0" t="s">
        <v>3764</v>
      </c>
      <c r="AB429" s="0" t="s">
        <v>3765</v>
      </c>
      <c r="AC429" s="0" t="s">
        <v>19</v>
      </c>
      <c r="AD429" s="0" t="s">
        <v>19</v>
      </c>
      <c r="AE429" s="0" t="s">
        <v>61</v>
      </c>
      <c r="AF429" s="0" t="s">
        <v>22</v>
      </c>
      <c r="AG429" s="0" t="s">
        <v>22</v>
      </c>
      <c r="AH429" s="0" t="s">
        <v>22</v>
      </c>
      <c r="AI429" s="0" t="s">
        <v>22</v>
      </c>
      <c r="AJ429" s="0" t="s">
        <v>3562</v>
      </c>
      <c r="AK429" s="0" t="s">
        <v>3563</v>
      </c>
    </row>
    <row customHeight="1" ht="11.25">
      <c r="A430" s="0" t="s">
        <v>22</v>
      </c>
      <c r="B430" s="0" t="s">
        <v>48</v>
      </c>
      <c r="C430" s="0" t="s">
        <v>50</v>
      </c>
      <c r="D430" s="0" t="s">
        <v>22</v>
      </c>
      <c r="E430" s="0" t="s">
        <v>3761</v>
      </c>
      <c r="F430" s="0" t="s">
        <v>1191</v>
      </c>
      <c r="G430" s="0" t="s">
        <v>153</v>
      </c>
      <c r="H430" s="0" t="s">
        <v>153</v>
      </c>
      <c r="I430" s="0" t="s">
        <v>154</v>
      </c>
      <c r="J430" s="0" t="s">
        <v>1173</v>
      </c>
      <c r="K430" s="0" t="s">
        <v>1255</v>
      </c>
      <c r="L430" s="0" t="s">
        <v>3757</v>
      </c>
      <c r="M430" s="0" t="s">
        <v>3762</v>
      </c>
      <c r="N430" s="0" t="s">
        <v>98</v>
      </c>
      <c r="O430" s="0" t="s">
        <v>153</v>
      </c>
      <c r="P430" s="0" t="s">
        <v>153</v>
      </c>
      <c r="Q430" s="0" t="s">
        <v>154</v>
      </c>
      <c r="R430" s="0" t="s">
        <v>1173</v>
      </c>
      <c r="S430" s="0" t="s">
        <v>1255</v>
      </c>
      <c r="T430" s="0" t="s">
        <v>3341</v>
      </c>
      <c r="U430" s="0" t="s">
        <v>3342</v>
      </c>
      <c r="V430" s="0" t="s">
        <v>3343</v>
      </c>
      <c r="W430" s="0" t="s">
        <v>3344</v>
      </c>
      <c r="X430" s="0" t="s">
        <v>3345</v>
      </c>
      <c r="Y430" s="0" t="s">
        <v>3342</v>
      </c>
      <c r="Z430" s="0" t="s">
        <v>3763</v>
      </c>
      <c r="AA430" s="0" t="s">
        <v>3764</v>
      </c>
      <c r="AB430" s="0" t="s">
        <v>3765</v>
      </c>
      <c r="AC430" s="0" t="s">
        <v>19</v>
      </c>
      <c r="AD430" s="0" t="s">
        <v>19</v>
      </c>
      <c r="AE430" s="0" t="s">
        <v>61</v>
      </c>
      <c r="AF430" s="0" t="s">
        <v>22</v>
      </c>
      <c r="AG430" s="0" t="s">
        <v>22</v>
      </c>
      <c r="AH430" s="0" t="s">
        <v>22</v>
      </c>
      <c r="AI430" s="0" t="s">
        <v>22</v>
      </c>
      <c r="AJ430" s="0" t="s">
        <v>3562</v>
      </c>
      <c r="AK430" s="0" t="s">
        <v>3563</v>
      </c>
    </row>
    <row customHeight="1" ht="11.25">
      <c r="A431" s="0" t="s">
        <v>22</v>
      </c>
      <c r="B431" s="0" t="s">
        <v>48</v>
      </c>
      <c r="C431" s="0" t="s">
        <v>50</v>
      </c>
      <c r="D431" s="0" t="s">
        <v>22</v>
      </c>
      <c r="E431" s="0" t="s">
        <v>3766</v>
      </c>
      <c r="F431" s="0" t="s">
        <v>1191</v>
      </c>
      <c r="G431" s="0" t="s">
        <v>1171</v>
      </c>
      <c r="H431" s="0" t="s">
        <v>1171</v>
      </c>
      <c r="I431" s="0" t="s">
        <v>1172</v>
      </c>
      <c r="J431" s="0" t="s">
        <v>1173</v>
      </c>
      <c r="K431" s="0" t="s">
        <v>1174</v>
      </c>
      <c r="L431" s="0" t="s">
        <v>3735</v>
      </c>
      <c r="M431" s="0" t="s">
        <v>3767</v>
      </c>
      <c r="N431" s="0" t="s">
        <v>98</v>
      </c>
      <c r="O431" s="0" t="s">
        <v>1171</v>
      </c>
      <c r="P431" s="0" t="s">
        <v>1171</v>
      </c>
      <c r="Q431" s="0" t="s">
        <v>1172</v>
      </c>
      <c r="R431" s="0" t="s">
        <v>1173</v>
      </c>
      <c r="S431" s="0" t="s">
        <v>1174</v>
      </c>
      <c r="T431" s="0" t="s">
        <v>3341</v>
      </c>
      <c r="U431" s="0" t="s">
        <v>3342</v>
      </c>
      <c r="V431" s="0" t="s">
        <v>3343</v>
      </c>
      <c r="W431" s="0" t="s">
        <v>3344</v>
      </c>
      <c r="X431" s="0" t="s">
        <v>3345</v>
      </c>
      <c r="Y431" s="0" t="s">
        <v>3342</v>
      </c>
      <c r="Z431" s="0" t="s">
        <v>3768</v>
      </c>
      <c r="AA431" s="0" t="s">
        <v>3769</v>
      </c>
      <c r="AB431" s="0" t="s">
        <v>3770</v>
      </c>
      <c r="AC431" s="0" t="s">
        <v>19</v>
      </c>
      <c r="AD431" s="0" t="s">
        <v>19</v>
      </c>
      <c r="AE431" s="0" t="s">
        <v>61</v>
      </c>
      <c r="AF431" s="0" t="s">
        <v>22</v>
      </c>
      <c r="AG431" s="0" t="s">
        <v>22</v>
      </c>
      <c r="AH431" s="0" t="s">
        <v>22</v>
      </c>
      <c r="AI431" s="0" t="s">
        <v>22</v>
      </c>
      <c r="AJ431" s="0" t="s">
        <v>3562</v>
      </c>
      <c r="AK431" s="0" t="s">
        <v>3563</v>
      </c>
    </row>
    <row customHeight="1" ht="11.25">
      <c r="A432" s="0" t="s">
        <v>22</v>
      </c>
      <c r="B432" s="0" t="s">
        <v>48</v>
      </c>
      <c r="C432" s="0" t="s">
        <v>50</v>
      </c>
      <c r="D432" s="0" t="s">
        <v>22</v>
      </c>
      <c r="E432" s="0" t="s">
        <v>3766</v>
      </c>
      <c r="F432" s="0" t="s">
        <v>1191</v>
      </c>
      <c r="G432" s="0" t="s">
        <v>153</v>
      </c>
      <c r="H432" s="0" t="s">
        <v>153</v>
      </c>
      <c r="I432" s="0" t="s">
        <v>154</v>
      </c>
      <c r="J432" s="0" t="s">
        <v>1173</v>
      </c>
      <c r="K432" s="0" t="s">
        <v>1255</v>
      </c>
      <c r="L432" s="0" t="s">
        <v>3735</v>
      </c>
      <c r="M432" s="0" t="s">
        <v>3767</v>
      </c>
      <c r="N432" s="0" t="s">
        <v>98</v>
      </c>
      <c r="O432" s="0" t="s">
        <v>153</v>
      </c>
      <c r="P432" s="0" t="s">
        <v>153</v>
      </c>
      <c r="Q432" s="0" t="s">
        <v>154</v>
      </c>
      <c r="R432" s="0" t="s">
        <v>1173</v>
      </c>
      <c r="S432" s="0" t="s">
        <v>1255</v>
      </c>
      <c r="T432" s="0" t="s">
        <v>3341</v>
      </c>
      <c r="U432" s="0" t="s">
        <v>3342</v>
      </c>
      <c r="V432" s="0" t="s">
        <v>3343</v>
      </c>
      <c r="W432" s="0" t="s">
        <v>3344</v>
      </c>
      <c r="X432" s="0" t="s">
        <v>3345</v>
      </c>
      <c r="Y432" s="0" t="s">
        <v>3342</v>
      </c>
      <c r="Z432" s="0" t="s">
        <v>3768</v>
      </c>
      <c r="AA432" s="0" t="s">
        <v>3769</v>
      </c>
      <c r="AB432" s="0" t="s">
        <v>3770</v>
      </c>
      <c r="AC432" s="0" t="s">
        <v>19</v>
      </c>
      <c r="AD432" s="0" t="s">
        <v>19</v>
      </c>
      <c r="AE432" s="0" t="s">
        <v>61</v>
      </c>
      <c r="AF432" s="0" t="s">
        <v>22</v>
      </c>
      <c r="AG432" s="0" t="s">
        <v>22</v>
      </c>
      <c r="AH432" s="0" t="s">
        <v>22</v>
      </c>
      <c r="AI432" s="0" t="s">
        <v>22</v>
      </c>
      <c r="AJ432" s="0" t="s">
        <v>3562</v>
      </c>
      <c r="AK432" s="0" t="s">
        <v>3563</v>
      </c>
    </row>
    <row customHeight="1" ht="11.25">
      <c r="A433" s="0" t="s">
        <v>22</v>
      </c>
      <c r="B433" s="0" t="s">
        <v>48</v>
      </c>
      <c r="C433" s="0" t="s">
        <v>50</v>
      </c>
      <c r="D433" s="0" t="s">
        <v>22</v>
      </c>
      <c r="E433" s="0" t="s">
        <v>3771</v>
      </c>
      <c r="F433" s="0" t="s">
        <v>1191</v>
      </c>
      <c r="G433" s="0" t="s">
        <v>1171</v>
      </c>
      <c r="H433" s="0" t="s">
        <v>1171</v>
      </c>
      <c r="I433" s="0" t="s">
        <v>1172</v>
      </c>
      <c r="J433" s="0" t="s">
        <v>1173</v>
      </c>
      <c r="K433" s="0" t="s">
        <v>1174</v>
      </c>
      <c r="L433" s="0" t="s">
        <v>3735</v>
      </c>
      <c r="M433" s="0" t="s">
        <v>3772</v>
      </c>
      <c r="N433" s="0" t="s">
        <v>98</v>
      </c>
      <c r="O433" s="0" t="s">
        <v>1171</v>
      </c>
      <c r="P433" s="0" t="s">
        <v>1171</v>
      </c>
      <c r="Q433" s="0" t="s">
        <v>1172</v>
      </c>
      <c r="R433" s="0" t="s">
        <v>1173</v>
      </c>
      <c r="S433" s="0" t="s">
        <v>1174</v>
      </c>
      <c r="T433" s="0" t="s">
        <v>3341</v>
      </c>
      <c r="U433" s="0" t="s">
        <v>3342</v>
      </c>
      <c r="V433" s="0" t="s">
        <v>3343</v>
      </c>
      <c r="W433" s="0" t="s">
        <v>3344</v>
      </c>
      <c r="X433" s="0" t="s">
        <v>3345</v>
      </c>
      <c r="Y433" s="0" t="s">
        <v>3342</v>
      </c>
      <c r="Z433" s="0" t="s">
        <v>3773</v>
      </c>
      <c r="AA433" s="0" t="s">
        <v>3774</v>
      </c>
      <c r="AB433" s="0" t="s">
        <v>3775</v>
      </c>
      <c r="AC433" s="0" t="s">
        <v>19</v>
      </c>
      <c r="AD433" s="0" t="s">
        <v>19</v>
      </c>
      <c r="AE433" s="0" t="s">
        <v>61</v>
      </c>
      <c r="AF433" s="0" t="s">
        <v>22</v>
      </c>
      <c r="AG433" s="0" t="s">
        <v>22</v>
      </c>
      <c r="AH433" s="0" t="s">
        <v>22</v>
      </c>
      <c r="AI433" s="0" t="s">
        <v>22</v>
      </c>
      <c r="AJ433" s="0" t="s">
        <v>3562</v>
      </c>
      <c r="AK433" s="0" t="s">
        <v>3563</v>
      </c>
    </row>
    <row customHeight="1" ht="11.25">
      <c r="A434" s="0" t="s">
        <v>22</v>
      </c>
      <c r="B434" s="0" t="s">
        <v>48</v>
      </c>
      <c r="C434" s="0" t="s">
        <v>50</v>
      </c>
      <c r="D434" s="0" t="s">
        <v>22</v>
      </c>
      <c r="E434" s="0" t="s">
        <v>3771</v>
      </c>
      <c r="F434" s="0" t="s">
        <v>1191</v>
      </c>
      <c r="G434" s="0" t="s">
        <v>153</v>
      </c>
      <c r="H434" s="0" t="s">
        <v>153</v>
      </c>
      <c r="I434" s="0" t="s">
        <v>154</v>
      </c>
      <c r="J434" s="0" t="s">
        <v>1173</v>
      </c>
      <c r="K434" s="0" t="s">
        <v>1255</v>
      </c>
      <c r="L434" s="0" t="s">
        <v>3735</v>
      </c>
      <c r="M434" s="0" t="s">
        <v>3772</v>
      </c>
      <c r="N434" s="0" t="s">
        <v>98</v>
      </c>
      <c r="O434" s="0" t="s">
        <v>153</v>
      </c>
      <c r="P434" s="0" t="s">
        <v>153</v>
      </c>
      <c r="Q434" s="0" t="s">
        <v>154</v>
      </c>
      <c r="R434" s="0" t="s">
        <v>1173</v>
      </c>
      <c r="S434" s="0" t="s">
        <v>1255</v>
      </c>
      <c r="T434" s="0" t="s">
        <v>3341</v>
      </c>
      <c r="U434" s="0" t="s">
        <v>3342</v>
      </c>
      <c r="V434" s="0" t="s">
        <v>3343</v>
      </c>
      <c r="W434" s="0" t="s">
        <v>3344</v>
      </c>
      <c r="X434" s="0" t="s">
        <v>3345</v>
      </c>
      <c r="Y434" s="0" t="s">
        <v>3342</v>
      </c>
      <c r="Z434" s="0" t="s">
        <v>3773</v>
      </c>
      <c r="AA434" s="0" t="s">
        <v>3774</v>
      </c>
      <c r="AB434" s="0" t="s">
        <v>3775</v>
      </c>
      <c r="AC434" s="0" t="s">
        <v>19</v>
      </c>
      <c r="AD434" s="0" t="s">
        <v>19</v>
      </c>
      <c r="AE434" s="0" t="s">
        <v>61</v>
      </c>
      <c r="AF434" s="0" t="s">
        <v>22</v>
      </c>
      <c r="AG434" s="0" t="s">
        <v>22</v>
      </c>
      <c r="AH434" s="0" t="s">
        <v>22</v>
      </c>
      <c r="AI434" s="0" t="s">
        <v>22</v>
      </c>
      <c r="AJ434" s="0" t="s">
        <v>3562</v>
      </c>
      <c r="AK434" s="0" t="s">
        <v>3563</v>
      </c>
    </row>
    <row customHeight="1" ht="11.25">
      <c r="A435" s="0" t="s">
        <v>22</v>
      </c>
      <c r="B435" s="0" t="s">
        <v>48</v>
      </c>
      <c r="C435" s="0" t="s">
        <v>50</v>
      </c>
      <c r="D435" s="0" t="s">
        <v>22</v>
      </c>
      <c r="E435" s="0" t="s">
        <v>3776</v>
      </c>
      <c r="F435" s="0" t="s">
        <v>1191</v>
      </c>
      <c r="G435" s="0" t="s">
        <v>1171</v>
      </c>
      <c r="H435" s="0" t="s">
        <v>1171</v>
      </c>
      <c r="I435" s="0" t="s">
        <v>1172</v>
      </c>
      <c r="J435" s="0" t="s">
        <v>1173</v>
      </c>
      <c r="K435" s="0" t="s">
        <v>1174</v>
      </c>
      <c r="L435" s="0" t="s">
        <v>3735</v>
      </c>
      <c r="M435" s="0" t="s">
        <v>3777</v>
      </c>
      <c r="N435" s="0" t="s">
        <v>98</v>
      </c>
      <c r="O435" s="0" t="s">
        <v>1171</v>
      </c>
      <c r="P435" s="0" t="s">
        <v>1171</v>
      </c>
      <c r="Q435" s="0" t="s">
        <v>1172</v>
      </c>
      <c r="R435" s="0" t="s">
        <v>1173</v>
      </c>
      <c r="S435" s="0" t="s">
        <v>1174</v>
      </c>
      <c r="T435" s="0" t="s">
        <v>3341</v>
      </c>
      <c r="U435" s="0" t="s">
        <v>3342</v>
      </c>
      <c r="V435" s="0" t="s">
        <v>3343</v>
      </c>
      <c r="W435" s="0" t="s">
        <v>3344</v>
      </c>
      <c r="X435" s="0" t="s">
        <v>3345</v>
      </c>
      <c r="Y435" s="0" t="s">
        <v>3342</v>
      </c>
      <c r="Z435" s="0" t="s">
        <v>3778</v>
      </c>
      <c r="AA435" s="0" t="s">
        <v>3779</v>
      </c>
      <c r="AB435" s="0" t="s">
        <v>3780</v>
      </c>
      <c r="AC435" s="0" t="s">
        <v>19</v>
      </c>
      <c r="AD435" s="0" t="s">
        <v>19</v>
      </c>
      <c r="AE435" s="0" t="s">
        <v>61</v>
      </c>
      <c r="AF435" s="0" t="s">
        <v>22</v>
      </c>
      <c r="AG435" s="0" t="s">
        <v>22</v>
      </c>
      <c r="AH435" s="0" t="s">
        <v>22</v>
      </c>
      <c r="AI435" s="0" t="s">
        <v>22</v>
      </c>
      <c r="AJ435" s="0" t="s">
        <v>3562</v>
      </c>
      <c r="AK435" s="0" t="s">
        <v>3563</v>
      </c>
    </row>
    <row customHeight="1" ht="11.25">
      <c r="A436" s="0" t="s">
        <v>22</v>
      </c>
      <c r="B436" s="0" t="s">
        <v>48</v>
      </c>
      <c r="C436" s="0" t="s">
        <v>50</v>
      </c>
      <c r="D436" s="0" t="s">
        <v>22</v>
      </c>
      <c r="E436" s="0" t="s">
        <v>3776</v>
      </c>
      <c r="F436" s="0" t="s">
        <v>1191</v>
      </c>
      <c r="G436" s="0" t="s">
        <v>153</v>
      </c>
      <c r="H436" s="0" t="s">
        <v>153</v>
      </c>
      <c r="I436" s="0" t="s">
        <v>154</v>
      </c>
      <c r="J436" s="0" t="s">
        <v>1173</v>
      </c>
      <c r="K436" s="0" t="s">
        <v>1255</v>
      </c>
      <c r="L436" s="0" t="s">
        <v>3735</v>
      </c>
      <c r="M436" s="0" t="s">
        <v>3777</v>
      </c>
      <c r="N436" s="0" t="s">
        <v>98</v>
      </c>
      <c r="O436" s="0" t="s">
        <v>153</v>
      </c>
      <c r="P436" s="0" t="s">
        <v>153</v>
      </c>
      <c r="Q436" s="0" t="s">
        <v>154</v>
      </c>
      <c r="R436" s="0" t="s">
        <v>1173</v>
      </c>
      <c r="S436" s="0" t="s">
        <v>1255</v>
      </c>
      <c r="T436" s="0" t="s">
        <v>3341</v>
      </c>
      <c r="U436" s="0" t="s">
        <v>3342</v>
      </c>
      <c r="V436" s="0" t="s">
        <v>3343</v>
      </c>
      <c r="W436" s="0" t="s">
        <v>3344</v>
      </c>
      <c r="X436" s="0" t="s">
        <v>3345</v>
      </c>
      <c r="Y436" s="0" t="s">
        <v>3342</v>
      </c>
      <c r="Z436" s="0" t="s">
        <v>3778</v>
      </c>
      <c r="AA436" s="0" t="s">
        <v>3779</v>
      </c>
      <c r="AB436" s="0" t="s">
        <v>3780</v>
      </c>
      <c r="AC436" s="0" t="s">
        <v>19</v>
      </c>
      <c r="AD436" s="0" t="s">
        <v>19</v>
      </c>
      <c r="AE436" s="0" t="s">
        <v>61</v>
      </c>
      <c r="AF436" s="0" t="s">
        <v>22</v>
      </c>
      <c r="AG436" s="0" t="s">
        <v>22</v>
      </c>
      <c r="AH436" s="0" t="s">
        <v>22</v>
      </c>
      <c r="AI436" s="0" t="s">
        <v>22</v>
      </c>
      <c r="AJ436" s="0" t="s">
        <v>3562</v>
      </c>
      <c r="AK436" s="0" t="s">
        <v>3563</v>
      </c>
    </row>
    <row customHeight="1" ht="11.25">
      <c r="A437" s="0" t="s">
        <v>22</v>
      </c>
      <c r="B437" s="0" t="s">
        <v>48</v>
      </c>
      <c r="C437" s="0" t="s">
        <v>50</v>
      </c>
      <c r="D437" s="0" t="s">
        <v>22</v>
      </c>
      <c r="E437" s="0" t="s">
        <v>3781</v>
      </c>
      <c r="F437" s="0" t="s">
        <v>1191</v>
      </c>
      <c r="G437" s="0" t="s">
        <v>1171</v>
      </c>
      <c r="H437" s="0" t="s">
        <v>1171</v>
      </c>
      <c r="I437" s="0" t="s">
        <v>1172</v>
      </c>
      <c r="J437" s="0" t="s">
        <v>1173</v>
      </c>
      <c r="K437" s="0" t="s">
        <v>1174</v>
      </c>
      <c r="L437" s="0" t="s">
        <v>3782</v>
      </c>
      <c r="M437" s="0" t="s">
        <v>3783</v>
      </c>
      <c r="N437" s="0" t="s">
        <v>98</v>
      </c>
      <c r="O437" s="0" t="s">
        <v>1171</v>
      </c>
      <c r="P437" s="0" t="s">
        <v>1171</v>
      </c>
      <c r="Q437" s="0" t="s">
        <v>1172</v>
      </c>
      <c r="R437" s="0" t="s">
        <v>1173</v>
      </c>
      <c r="S437" s="0" t="s">
        <v>1174</v>
      </c>
      <c r="T437" s="0" t="s">
        <v>3341</v>
      </c>
      <c r="U437" s="0" t="s">
        <v>3342</v>
      </c>
      <c r="V437" s="0" t="s">
        <v>3343</v>
      </c>
      <c r="W437" s="0" t="s">
        <v>3344</v>
      </c>
      <c r="X437" s="0" t="s">
        <v>3345</v>
      </c>
      <c r="Y437" s="0" t="s">
        <v>3342</v>
      </c>
      <c r="Z437" s="0" t="s">
        <v>3784</v>
      </c>
      <c r="AA437" s="0" t="s">
        <v>3785</v>
      </c>
      <c r="AB437" s="0" t="s">
        <v>3786</v>
      </c>
      <c r="AC437" s="0" t="s">
        <v>19</v>
      </c>
      <c r="AD437" s="0" t="s">
        <v>19</v>
      </c>
      <c r="AE437" s="0" t="s">
        <v>61</v>
      </c>
      <c r="AF437" s="0" t="s">
        <v>22</v>
      </c>
      <c r="AG437" s="0" t="s">
        <v>22</v>
      </c>
      <c r="AH437" s="0" t="s">
        <v>22</v>
      </c>
      <c r="AI437" s="0" t="s">
        <v>22</v>
      </c>
      <c r="AJ437" s="0" t="s">
        <v>3562</v>
      </c>
      <c r="AK437" s="0" t="s">
        <v>3563</v>
      </c>
    </row>
    <row customHeight="1" ht="11.25">
      <c r="A438" s="0" t="s">
        <v>22</v>
      </c>
      <c r="B438" s="0" t="s">
        <v>48</v>
      </c>
      <c r="C438" s="0" t="s">
        <v>50</v>
      </c>
      <c r="D438" s="0" t="s">
        <v>22</v>
      </c>
      <c r="E438" s="0" t="s">
        <v>3781</v>
      </c>
      <c r="F438" s="0" t="s">
        <v>1191</v>
      </c>
      <c r="G438" s="0" t="s">
        <v>153</v>
      </c>
      <c r="H438" s="0" t="s">
        <v>153</v>
      </c>
      <c r="I438" s="0" t="s">
        <v>154</v>
      </c>
      <c r="J438" s="0" t="s">
        <v>1173</v>
      </c>
      <c r="K438" s="0" t="s">
        <v>1255</v>
      </c>
      <c r="L438" s="0" t="s">
        <v>3782</v>
      </c>
      <c r="M438" s="0" t="s">
        <v>3783</v>
      </c>
      <c r="N438" s="0" t="s">
        <v>98</v>
      </c>
      <c r="O438" s="0" t="s">
        <v>153</v>
      </c>
      <c r="P438" s="0" t="s">
        <v>153</v>
      </c>
      <c r="Q438" s="0" t="s">
        <v>154</v>
      </c>
      <c r="R438" s="0" t="s">
        <v>1173</v>
      </c>
      <c r="S438" s="0" t="s">
        <v>1255</v>
      </c>
      <c r="T438" s="0" t="s">
        <v>3341</v>
      </c>
      <c r="U438" s="0" t="s">
        <v>3342</v>
      </c>
      <c r="V438" s="0" t="s">
        <v>3343</v>
      </c>
      <c r="W438" s="0" t="s">
        <v>3344</v>
      </c>
      <c r="X438" s="0" t="s">
        <v>3345</v>
      </c>
      <c r="Y438" s="0" t="s">
        <v>3342</v>
      </c>
      <c r="Z438" s="0" t="s">
        <v>3784</v>
      </c>
      <c r="AA438" s="0" t="s">
        <v>3785</v>
      </c>
      <c r="AB438" s="0" t="s">
        <v>3786</v>
      </c>
      <c r="AC438" s="0" t="s">
        <v>19</v>
      </c>
      <c r="AD438" s="0" t="s">
        <v>19</v>
      </c>
      <c r="AE438" s="0" t="s">
        <v>61</v>
      </c>
      <c r="AF438" s="0" t="s">
        <v>22</v>
      </c>
      <c r="AG438" s="0" t="s">
        <v>22</v>
      </c>
      <c r="AH438" s="0" t="s">
        <v>22</v>
      </c>
      <c r="AI438" s="0" t="s">
        <v>22</v>
      </c>
      <c r="AJ438" s="0" t="s">
        <v>3562</v>
      </c>
      <c r="AK438" s="0" t="s">
        <v>3563</v>
      </c>
    </row>
    <row customHeight="1" ht="11.25">
      <c r="A439" s="0" t="s">
        <v>22</v>
      </c>
      <c r="B439" s="0" t="s">
        <v>48</v>
      </c>
      <c r="C439" s="0" t="s">
        <v>50</v>
      </c>
      <c r="D439" s="0" t="s">
        <v>22</v>
      </c>
      <c r="E439" s="0" t="s">
        <v>3787</v>
      </c>
      <c r="F439" s="0" t="s">
        <v>1191</v>
      </c>
      <c r="G439" s="0" t="s">
        <v>1171</v>
      </c>
      <c r="H439" s="0" t="s">
        <v>1171</v>
      </c>
      <c r="I439" s="0" t="s">
        <v>1172</v>
      </c>
      <c r="J439" s="0" t="s">
        <v>1173</v>
      </c>
      <c r="K439" s="0" t="s">
        <v>1174</v>
      </c>
      <c r="L439" s="0" t="s">
        <v>3782</v>
      </c>
      <c r="M439" s="0" t="s">
        <v>3788</v>
      </c>
      <c r="N439" s="0" t="s">
        <v>98</v>
      </c>
      <c r="O439" s="0" t="s">
        <v>1171</v>
      </c>
      <c r="P439" s="0" t="s">
        <v>1171</v>
      </c>
      <c r="Q439" s="0" t="s">
        <v>1172</v>
      </c>
      <c r="R439" s="0" t="s">
        <v>1173</v>
      </c>
      <c r="S439" s="0" t="s">
        <v>1174</v>
      </c>
      <c r="T439" s="0" t="s">
        <v>3341</v>
      </c>
      <c r="U439" s="0" t="s">
        <v>3342</v>
      </c>
      <c r="V439" s="0" t="s">
        <v>3343</v>
      </c>
      <c r="W439" s="0" t="s">
        <v>3344</v>
      </c>
      <c r="X439" s="0" t="s">
        <v>3345</v>
      </c>
      <c r="Y439" s="0" t="s">
        <v>3342</v>
      </c>
      <c r="Z439" s="0" t="s">
        <v>3789</v>
      </c>
      <c r="AA439" s="0" t="s">
        <v>3790</v>
      </c>
      <c r="AB439" s="0" t="s">
        <v>3791</v>
      </c>
      <c r="AC439" s="0" t="s">
        <v>19</v>
      </c>
      <c r="AD439" s="0" t="s">
        <v>19</v>
      </c>
      <c r="AE439" s="0" t="s">
        <v>61</v>
      </c>
      <c r="AF439" s="0" t="s">
        <v>22</v>
      </c>
      <c r="AG439" s="0" t="s">
        <v>22</v>
      </c>
      <c r="AH439" s="0" t="s">
        <v>22</v>
      </c>
      <c r="AI439" s="0" t="s">
        <v>22</v>
      </c>
      <c r="AJ439" s="0" t="s">
        <v>3562</v>
      </c>
      <c r="AK439" s="0" t="s">
        <v>3563</v>
      </c>
    </row>
    <row customHeight="1" ht="11.25">
      <c r="A440" s="0" t="s">
        <v>22</v>
      </c>
      <c r="B440" s="0" t="s">
        <v>48</v>
      </c>
      <c r="C440" s="0" t="s">
        <v>50</v>
      </c>
      <c r="D440" s="0" t="s">
        <v>22</v>
      </c>
      <c r="E440" s="0" t="s">
        <v>3787</v>
      </c>
      <c r="F440" s="0" t="s">
        <v>1191</v>
      </c>
      <c r="G440" s="0" t="s">
        <v>153</v>
      </c>
      <c r="H440" s="0" t="s">
        <v>153</v>
      </c>
      <c r="I440" s="0" t="s">
        <v>154</v>
      </c>
      <c r="J440" s="0" t="s">
        <v>1173</v>
      </c>
      <c r="K440" s="0" t="s">
        <v>1255</v>
      </c>
      <c r="L440" s="0" t="s">
        <v>3782</v>
      </c>
      <c r="M440" s="0" t="s">
        <v>3788</v>
      </c>
      <c r="N440" s="0" t="s">
        <v>98</v>
      </c>
      <c r="O440" s="0" t="s">
        <v>153</v>
      </c>
      <c r="P440" s="0" t="s">
        <v>153</v>
      </c>
      <c r="Q440" s="0" t="s">
        <v>154</v>
      </c>
      <c r="R440" s="0" t="s">
        <v>1173</v>
      </c>
      <c r="S440" s="0" t="s">
        <v>1255</v>
      </c>
      <c r="T440" s="0" t="s">
        <v>3341</v>
      </c>
      <c r="U440" s="0" t="s">
        <v>3342</v>
      </c>
      <c r="V440" s="0" t="s">
        <v>3343</v>
      </c>
      <c r="W440" s="0" t="s">
        <v>3344</v>
      </c>
      <c r="X440" s="0" t="s">
        <v>3345</v>
      </c>
      <c r="Y440" s="0" t="s">
        <v>3342</v>
      </c>
      <c r="Z440" s="0" t="s">
        <v>3789</v>
      </c>
      <c r="AA440" s="0" t="s">
        <v>3790</v>
      </c>
      <c r="AB440" s="0" t="s">
        <v>3791</v>
      </c>
      <c r="AC440" s="0" t="s">
        <v>19</v>
      </c>
      <c r="AD440" s="0" t="s">
        <v>19</v>
      </c>
      <c r="AE440" s="0" t="s">
        <v>61</v>
      </c>
      <c r="AF440" s="0" t="s">
        <v>22</v>
      </c>
      <c r="AG440" s="0" t="s">
        <v>22</v>
      </c>
      <c r="AH440" s="0" t="s">
        <v>22</v>
      </c>
      <c r="AI440" s="0" t="s">
        <v>22</v>
      </c>
      <c r="AJ440" s="0" t="s">
        <v>3562</v>
      </c>
      <c r="AK440" s="0" t="s">
        <v>3563</v>
      </c>
    </row>
    <row customHeight="1" ht="11.25">
      <c r="A441" s="0" t="s">
        <v>22</v>
      </c>
      <c r="B441" s="0" t="s">
        <v>48</v>
      </c>
      <c r="C441" s="0" t="s">
        <v>50</v>
      </c>
      <c r="D441" s="0" t="s">
        <v>22</v>
      </c>
      <c r="E441" s="0" t="s">
        <v>3792</v>
      </c>
      <c r="F441" s="0" t="s">
        <v>1191</v>
      </c>
      <c r="G441" s="0" t="s">
        <v>1171</v>
      </c>
      <c r="H441" s="0" t="s">
        <v>1171</v>
      </c>
      <c r="I441" s="0" t="s">
        <v>1172</v>
      </c>
      <c r="J441" s="0" t="s">
        <v>1173</v>
      </c>
      <c r="K441" s="0" t="s">
        <v>1174</v>
      </c>
      <c r="L441" s="0" t="s">
        <v>3782</v>
      </c>
      <c r="M441" s="0" t="s">
        <v>3793</v>
      </c>
      <c r="N441" s="0" t="s">
        <v>98</v>
      </c>
      <c r="O441" s="0" t="s">
        <v>1171</v>
      </c>
      <c r="P441" s="0" t="s">
        <v>1171</v>
      </c>
      <c r="Q441" s="0" t="s">
        <v>1172</v>
      </c>
      <c r="R441" s="0" t="s">
        <v>1173</v>
      </c>
      <c r="S441" s="0" t="s">
        <v>1174</v>
      </c>
      <c r="T441" s="0" t="s">
        <v>3341</v>
      </c>
      <c r="U441" s="0" t="s">
        <v>3342</v>
      </c>
      <c r="V441" s="0" t="s">
        <v>3343</v>
      </c>
      <c r="W441" s="0" t="s">
        <v>3344</v>
      </c>
      <c r="X441" s="0" t="s">
        <v>3345</v>
      </c>
      <c r="Y441" s="0" t="s">
        <v>3342</v>
      </c>
      <c r="Z441" s="0" t="s">
        <v>3794</v>
      </c>
      <c r="AA441" s="0" t="s">
        <v>3795</v>
      </c>
      <c r="AB441" s="0" t="s">
        <v>3796</v>
      </c>
      <c r="AC441" s="0" t="s">
        <v>19</v>
      </c>
      <c r="AD441" s="0" t="s">
        <v>19</v>
      </c>
      <c r="AE441" s="0" t="s">
        <v>61</v>
      </c>
      <c r="AF441" s="0" t="s">
        <v>22</v>
      </c>
      <c r="AG441" s="0" t="s">
        <v>22</v>
      </c>
      <c r="AH441" s="0" t="s">
        <v>22</v>
      </c>
      <c r="AI441" s="0" t="s">
        <v>22</v>
      </c>
      <c r="AJ441" s="0" t="s">
        <v>3562</v>
      </c>
      <c r="AK441" s="0" t="s">
        <v>3563</v>
      </c>
    </row>
    <row customHeight="1" ht="11.25">
      <c r="A442" s="0" t="s">
        <v>22</v>
      </c>
      <c r="B442" s="0" t="s">
        <v>48</v>
      </c>
      <c r="C442" s="0" t="s">
        <v>50</v>
      </c>
      <c r="D442" s="0" t="s">
        <v>22</v>
      </c>
      <c r="E442" s="0" t="s">
        <v>3792</v>
      </c>
      <c r="F442" s="0" t="s">
        <v>1191</v>
      </c>
      <c r="G442" s="0" t="s">
        <v>153</v>
      </c>
      <c r="H442" s="0" t="s">
        <v>153</v>
      </c>
      <c r="I442" s="0" t="s">
        <v>154</v>
      </c>
      <c r="J442" s="0" t="s">
        <v>1173</v>
      </c>
      <c r="K442" s="0" t="s">
        <v>1255</v>
      </c>
      <c r="L442" s="0" t="s">
        <v>3782</v>
      </c>
      <c r="M442" s="0" t="s">
        <v>3793</v>
      </c>
      <c r="N442" s="0" t="s">
        <v>98</v>
      </c>
      <c r="O442" s="0" t="s">
        <v>153</v>
      </c>
      <c r="P442" s="0" t="s">
        <v>153</v>
      </c>
      <c r="Q442" s="0" t="s">
        <v>154</v>
      </c>
      <c r="R442" s="0" t="s">
        <v>1173</v>
      </c>
      <c r="S442" s="0" t="s">
        <v>1255</v>
      </c>
      <c r="T442" s="0" t="s">
        <v>3341</v>
      </c>
      <c r="U442" s="0" t="s">
        <v>3342</v>
      </c>
      <c r="V442" s="0" t="s">
        <v>3343</v>
      </c>
      <c r="W442" s="0" t="s">
        <v>3344</v>
      </c>
      <c r="X442" s="0" t="s">
        <v>3345</v>
      </c>
      <c r="Y442" s="0" t="s">
        <v>3342</v>
      </c>
      <c r="Z442" s="0" t="s">
        <v>3794</v>
      </c>
      <c r="AA442" s="0" t="s">
        <v>3795</v>
      </c>
      <c r="AB442" s="0" t="s">
        <v>3796</v>
      </c>
      <c r="AC442" s="0" t="s">
        <v>19</v>
      </c>
      <c r="AD442" s="0" t="s">
        <v>19</v>
      </c>
      <c r="AE442" s="0" t="s">
        <v>61</v>
      </c>
      <c r="AF442" s="0" t="s">
        <v>22</v>
      </c>
      <c r="AG442" s="0" t="s">
        <v>22</v>
      </c>
      <c r="AH442" s="0" t="s">
        <v>22</v>
      </c>
      <c r="AI442" s="0" t="s">
        <v>22</v>
      </c>
      <c r="AJ442" s="0" t="s">
        <v>3562</v>
      </c>
      <c r="AK442" s="0" t="s">
        <v>3563</v>
      </c>
    </row>
    <row customHeight="1" ht="11.25">
      <c r="A443" s="0" t="s">
        <v>22</v>
      </c>
      <c r="B443" s="0" t="s">
        <v>48</v>
      </c>
      <c r="C443" s="0" t="s">
        <v>50</v>
      </c>
      <c r="D443" s="0" t="s">
        <v>22</v>
      </c>
      <c r="E443" s="0" t="s">
        <v>3797</v>
      </c>
      <c r="F443" s="0" t="s">
        <v>1191</v>
      </c>
      <c r="G443" s="0" t="s">
        <v>1171</v>
      </c>
      <c r="H443" s="0" t="s">
        <v>1171</v>
      </c>
      <c r="I443" s="0" t="s">
        <v>1172</v>
      </c>
      <c r="J443" s="0" t="s">
        <v>3398</v>
      </c>
      <c r="K443" s="0" t="s">
        <v>3399</v>
      </c>
      <c r="L443" s="0" t="s">
        <v>3628</v>
      </c>
      <c r="M443" s="0" t="s">
        <v>3798</v>
      </c>
      <c r="N443" s="0" t="s">
        <v>98</v>
      </c>
      <c r="O443" s="0" t="s">
        <v>1171</v>
      </c>
      <c r="P443" s="0" t="s">
        <v>1171</v>
      </c>
      <c r="Q443" s="0" t="s">
        <v>1172</v>
      </c>
      <c r="R443" s="0" t="s">
        <v>3398</v>
      </c>
      <c r="S443" s="0" t="s">
        <v>3399</v>
      </c>
      <c r="T443" s="0" t="s">
        <v>3341</v>
      </c>
      <c r="U443" s="0" t="s">
        <v>3342</v>
      </c>
      <c r="V443" s="0" t="s">
        <v>3343</v>
      </c>
      <c r="W443" s="0" t="s">
        <v>3344</v>
      </c>
      <c r="X443" s="0" t="s">
        <v>3345</v>
      </c>
      <c r="Y443" s="0" t="s">
        <v>3342</v>
      </c>
      <c r="Z443" s="0" t="s">
        <v>3799</v>
      </c>
      <c r="AA443" s="0" t="s">
        <v>3800</v>
      </c>
      <c r="AB443" s="0" t="s">
        <v>3801</v>
      </c>
      <c r="AC443" s="0" t="s">
        <v>19</v>
      </c>
      <c r="AD443" s="0" t="s">
        <v>19</v>
      </c>
      <c r="AE443" s="0" t="s">
        <v>61</v>
      </c>
      <c r="AF443" s="0" t="s">
        <v>22</v>
      </c>
      <c r="AG443" s="0" t="s">
        <v>22</v>
      </c>
      <c r="AH443" s="0" t="s">
        <v>22</v>
      </c>
      <c r="AI443" s="0" t="s">
        <v>22</v>
      </c>
      <c r="AJ443" s="0" t="s">
        <v>3562</v>
      </c>
      <c r="AK443" s="0" t="s">
        <v>3563</v>
      </c>
    </row>
    <row customHeight="1" ht="11.25">
      <c r="A444" s="0" t="s">
        <v>22</v>
      </c>
      <c r="B444" s="0" t="s">
        <v>48</v>
      </c>
      <c r="C444" s="0" t="s">
        <v>50</v>
      </c>
      <c r="D444" s="0" t="s">
        <v>22</v>
      </c>
      <c r="E444" s="0" t="s">
        <v>3797</v>
      </c>
      <c r="F444" s="0" t="s">
        <v>1191</v>
      </c>
      <c r="G444" s="0" t="s">
        <v>153</v>
      </c>
      <c r="H444" s="0" t="s">
        <v>153</v>
      </c>
      <c r="I444" s="0" t="s">
        <v>154</v>
      </c>
      <c r="J444" s="0" t="s">
        <v>3398</v>
      </c>
      <c r="K444" s="0" t="s">
        <v>3416</v>
      </c>
      <c r="L444" s="0" t="s">
        <v>3628</v>
      </c>
      <c r="M444" s="0" t="s">
        <v>3798</v>
      </c>
      <c r="N444" s="0" t="s">
        <v>98</v>
      </c>
      <c r="O444" s="0" t="s">
        <v>153</v>
      </c>
      <c r="P444" s="0" t="s">
        <v>153</v>
      </c>
      <c r="Q444" s="0" t="s">
        <v>154</v>
      </c>
      <c r="R444" s="0" t="s">
        <v>3398</v>
      </c>
      <c r="S444" s="0" t="s">
        <v>3416</v>
      </c>
      <c r="T444" s="0" t="s">
        <v>3341</v>
      </c>
      <c r="U444" s="0" t="s">
        <v>3342</v>
      </c>
      <c r="V444" s="0" t="s">
        <v>3343</v>
      </c>
      <c r="W444" s="0" t="s">
        <v>3344</v>
      </c>
      <c r="X444" s="0" t="s">
        <v>3345</v>
      </c>
      <c r="Y444" s="0" t="s">
        <v>3342</v>
      </c>
      <c r="Z444" s="0" t="s">
        <v>3799</v>
      </c>
      <c r="AA444" s="0" t="s">
        <v>3800</v>
      </c>
      <c r="AB444" s="0" t="s">
        <v>3801</v>
      </c>
      <c r="AC444" s="0" t="s">
        <v>19</v>
      </c>
      <c r="AD444" s="0" t="s">
        <v>19</v>
      </c>
      <c r="AE444" s="0" t="s">
        <v>61</v>
      </c>
      <c r="AF444" s="0" t="s">
        <v>22</v>
      </c>
      <c r="AG444" s="0" t="s">
        <v>22</v>
      </c>
      <c r="AH444" s="0" t="s">
        <v>22</v>
      </c>
      <c r="AI444" s="0" t="s">
        <v>22</v>
      </c>
      <c r="AJ444" s="0" t="s">
        <v>3562</v>
      </c>
      <c r="AK444" s="0" t="s">
        <v>3563</v>
      </c>
    </row>
    <row customHeight="1" ht="11.25">
      <c r="A445" s="0" t="s">
        <v>22</v>
      </c>
      <c r="B445" s="0" t="s">
        <v>48</v>
      </c>
      <c r="C445" s="0" t="s">
        <v>50</v>
      </c>
      <c r="D445" s="0" t="s">
        <v>22</v>
      </c>
      <c r="E445" s="0" t="s">
        <v>3802</v>
      </c>
      <c r="F445" s="0" t="s">
        <v>1191</v>
      </c>
      <c r="G445" s="0" t="s">
        <v>1171</v>
      </c>
      <c r="H445" s="0" t="s">
        <v>1171</v>
      </c>
      <c r="I445" s="0" t="s">
        <v>1172</v>
      </c>
      <c r="J445" s="0" t="s">
        <v>1173</v>
      </c>
      <c r="K445" s="0" t="s">
        <v>1174</v>
      </c>
      <c r="L445" s="0" t="s">
        <v>3803</v>
      </c>
      <c r="M445" s="0" t="s">
        <v>92</v>
      </c>
      <c r="N445" s="0" t="s">
        <v>98</v>
      </c>
      <c r="O445" s="0" t="s">
        <v>1171</v>
      </c>
      <c r="P445" s="0" t="s">
        <v>1171</v>
      </c>
      <c r="Q445" s="0" t="s">
        <v>1172</v>
      </c>
      <c r="R445" s="0" t="s">
        <v>1173</v>
      </c>
      <c r="S445" s="0" t="s">
        <v>1174</v>
      </c>
      <c r="T445" s="0" t="s">
        <v>3341</v>
      </c>
      <c r="U445" s="0" t="s">
        <v>3342</v>
      </c>
      <c r="V445" s="0" t="s">
        <v>3343</v>
      </c>
      <c r="W445" s="0" t="s">
        <v>3344</v>
      </c>
      <c r="X445" s="0" t="s">
        <v>3345</v>
      </c>
      <c r="Y445" s="0" t="s">
        <v>3342</v>
      </c>
      <c r="Z445" s="0" t="s">
        <v>3804</v>
      </c>
      <c r="AA445" s="0" t="s">
        <v>3805</v>
      </c>
      <c r="AB445" s="0" t="s">
        <v>3806</v>
      </c>
      <c r="AC445" s="0" t="s">
        <v>19</v>
      </c>
      <c r="AD445" s="0" t="s">
        <v>19</v>
      </c>
      <c r="AE445" s="0" t="s">
        <v>61</v>
      </c>
      <c r="AF445" s="0" t="s">
        <v>22</v>
      </c>
      <c r="AG445" s="0" t="s">
        <v>22</v>
      </c>
      <c r="AH445" s="0" t="s">
        <v>22</v>
      </c>
      <c r="AI445" s="0" t="s">
        <v>22</v>
      </c>
      <c r="AJ445" s="0" t="s">
        <v>3562</v>
      </c>
      <c r="AK445" s="0" t="s">
        <v>3563</v>
      </c>
    </row>
    <row customHeight="1" ht="11.25">
      <c r="A446" s="0" t="s">
        <v>22</v>
      </c>
      <c r="B446" s="0" t="s">
        <v>48</v>
      </c>
      <c r="C446" s="0" t="s">
        <v>50</v>
      </c>
      <c r="D446" s="0" t="s">
        <v>22</v>
      </c>
      <c r="E446" s="0" t="s">
        <v>3802</v>
      </c>
      <c r="F446" s="0" t="s">
        <v>1191</v>
      </c>
      <c r="G446" s="0" t="s">
        <v>153</v>
      </c>
      <c r="H446" s="0" t="s">
        <v>153</v>
      </c>
      <c r="I446" s="0" t="s">
        <v>154</v>
      </c>
      <c r="J446" s="0" t="s">
        <v>1173</v>
      </c>
      <c r="K446" s="0" t="s">
        <v>1255</v>
      </c>
      <c r="L446" s="0" t="s">
        <v>3803</v>
      </c>
      <c r="M446" s="0" t="s">
        <v>92</v>
      </c>
      <c r="N446" s="0" t="s">
        <v>98</v>
      </c>
      <c r="O446" s="0" t="s">
        <v>153</v>
      </c>
      <c r="P446" s="0" t="s">
        <v>153</v>
      </c>
      <c r="Q446" s="0" t="s">
        <v>154</v>
      </c>
      <c r="R446" s="0" t="s">
        <v>1173</v>
      </c>
      <c r="S446" s="0" t="s">
        <v>1255</v>
      </c>
      <c r="T446" s="0" t="s">
        <v>3341</v>
      </c>
      <c r="U446" s="0" t="s">
        <v>3342</v>
      </c>
      <c r="V446" s="0" t="s">
        <v>3343</v>
      </c>
      <c r="W446" s="0" t="s">
        <v>3344</v>
      </c>
      <c r="X446" s="0" t="s">
        <v>3345</v>
      </c>
      <c r="Y446" s="0" t="s">
        <v>3342</v>
      </c>
      <c r="Z446" s="0" t="s">
        <v>3804</v>
      </c>
      <c r="AA446" s="0" t="s">
        <v>3805</v>
      </c>
      <c r="AB446" s="0" t="s">
        <v>3806</v>
      </c>
      <c r="AC446" s="0" t="s">
        <v>19</v>
      </c>
      <c r="AD446" s="0" t="s">
        <v>19</v>
      </c>
      <c r="AE446" s="0" t="s">
        <v>61</v>
      </c>
      <c r="AF446" s="0" t="s">
        <v>22</v>
      </c>
      <c r="AG446" s="0" t="s">
        <v>22</v>
      </c>
      <c r="AH446" s="0" t="s">
        <v>22</v>
      </c>
      <c r="AI446" s="0" t="s">
        <v>22</v>
      </c>
      <c r="AJ446" s="0" t="s">
        <v>3562</v>
      </c>
      <c r="AK446" s="0" t="s">
        <v>3563</v>
      </c>
    </row>
    <row customHeight="1" ht="11.25">
      <c r="A447" s="0" t="s">
        <v>22</v>
      </c>
      <c r="B447" s="0" t="s">
        <v>48</v>
      </c>
      <c r="C447" s="0" t="s">
        <v>50</v>
      </c>
      <c r="D447" s="0" t="s">
        <v>22</v>
      </c>
      <c r="E447" s="0" t="s">
        <v>3807</v>
      </c>
      <c r="F447" s="0" t="s">
        <v>1191</v>
      </c>
      <c r="G447" s="0" t="s">
        <v>1171</v>
      </c>
      <c r="H447" s="0" t="s">
        <v>1171</v>
      </c>
      <c r="I447" s="0" t="s">
        <v>1172</v>
      </c>
      <c r="J447" s="0" t="s">
        <v>1173</v>
      </c>
      <c r="K447" s="0" t="s">
        <v>1174</v>
      </c>
      <c r="L447" s="0" t="s">
        <v>3808</v>
      </c>
      <c r="M447" s="0" t="s">
        <v>1155</v>
      </c>
      <c r="N447" s="0" t="s">
        <v>98</v>
      </c>
      <c r="O447" s="0" t="s">
        <v>1171</v>
      </c>
      <c r="P447" s="0" t="s">
        <v>1171</v>
      </c>
      <c r="Q447" s="0" t="s">
        <v>1172</v>
      </c>
      <c r="R447" s="0" t="s">
        <v>1173</v>
      </c>
      <c r="S447" s="0" t="s">
        <v>1174</v>
      </c>
      <c r="T447" s="0" t="s">
        <v>3341</v>
      </c>
      <c r="U447" s="0" t="s">
        <v>3342</v>
      </c>
      <c r="V447" s="0" t="s">
        <v>3343</v>
      </c>
      <c r="W447" s="0" t="s">
        <v>3344</v>
      </c>
      <c r="X447" s="0" t="s">
        <v>3345</v>
      </c>
      <c r="Y447" s="0" t="s">
        <v>3342</v>
      </c>
      <c r="Z447" s="0" t="s">
        <v>3809</v>
      </c>
      <c r="AA447" s="0" t="s">
        <v>3795</v>
      </c>
      <c r="AB447" s="0" t="s">
        <v>3810</v>
      </c>
      <c r="AC447" s="0" t="s">
        <v>19</v>
      </c>
      <c r="AD447" s="0" t="s">
        <v>19</v>
      </c>
      <c r="AE447" s="0" t="s">
        <v>61</v>
      </c>
      <c r="AF447" s="0" t="s">
        <v>22</v>
      </c>
      <c r="AG447" s="0" t="s">
        <v>22</v>
      </c>
      <c r="AH447" s="0" t="s">
        <v>22</v>
      </c>
      <c r="AI447" s="0" t="s">
        <v>22</v>
      </c>
      <c r="AJ447" s="0" t="s">
        <v>3562</v>
      </c>
      <c r="AK447" s="0" t="s">
        <v>3563</v>
      </c>
    </row>
    <row customHeight="1" ht="11.25">
      <c r="A448" s="0" t="s">
        <v>22</v>
      </c>
      <c r="B448" s="0" t="s">
        <v>48</v>
      </c>
      <c r="C448" s="0" t="s">
        <v>50</v>
      </c>
      <c r="D448" s="0" t="s">
        <v>22</v>
      </c>
      <c r="E448" s="0" t="s">
        <v>3807</v>
      </c>
      <c r="F448" s="0" t="s">
        <v>1191</v>
      </c>
      <c r="G448" s="0" t="s">
        <v>153</v>
      </c>
      <c r="H448" s="0" t="s">
        <v>153</v>
      </c>
      <c r="I448" s="0" t="s">
        <v>154</v>
      </c>
      <c r="J448" s="0" t="s">
        <v>1173</v>
      </c>
      <c r="K448" s="0" t="s">
        <v>1255</v>
      </c>
      <c r="L448" s="0" t="s">
        <v>3808</v>
      </c>
      <c r="M448" s="0" t="s">
        <v>1155</v>
      </c>
      <c r="N448" s="0" t="s">
        <v>98</v>
      </c>
      <c r="O448" s="0" t="s">
        <v>153</v>
      </c>
      <c r="P448" s="0" t="s">
        <v>153</v>
      </c>
      <c r="Q448" s="0" t="s">
        <v>154</v>
      </c>
      <c r="R448" s="0" t="s">
        <v>1173</v>
      </c>
      <c r="S448" s="0" t="s">
        <v>1255</v>
      </c>
      <c r="T448" s="0" t="s">
        <v>3341</v>
      </c>
      <c r="U448" s="0" t="s">
        <v>3342</v>
      </c>
      <c r="V448" s="0" t="s">
        <v>3343</v>
      </c>
      <c r="W448" s="0" t="s">
        <v>3344</v>
      </c>
      <c r="X448" s="0" t="s">
        <v>3345</v>
      </c>
      <c r="Y448" s="0" t="s">
        <v>3342</v>
      </c>
      <c r="Z448" s="0" t="s">
        <v>3809</v>
      </c>
      <c r="AA448" s="0" t="s">
        <v>3795</v>
      </c>
      <c r="AB448" s="0" t="s">
        <v>3810</v>
      </c>
      <c r="AC448" s="0" t="s">
        <v>19</v>
      </c>
      <c r="AD448" s="0" t="s">
        <v>19</v>
      </c>
      <c r="AE448" s="0" t="s">
        <v>61</v>
      </c>
      <c r="AF448" s="0" t="s">
        <v>22</v>
      </c>
      <c r="AG448" s="0" t="s">
        <v>22</v>
      </c>
      <c r="AH448" s="0" t="s">
        <v>22</v>
      </c>
      <c r="AI448" s="0" t="s">
        <v>22</v>
      </c>
      <c r="AJ448" s="0" t="s">
        <v>3562</v>
      </c>
      <c r="AK448" s="0" t="s">
        <v>3563</v>
      </c>
    </row>
    <row customHeight="1" ht="11.25">
      <c r="A449" s="0" t="s">
        <v>22</v>
      </c>
      <c r="B449" s="0" t="s">
        <v>48</v>
      </c>
      <c r="C449" s="0" t="s">
        <v>50</v>
      </c>
      <c r="D449" s="0" t="s">
        <v>22</v>
      </c>
      <c r="E449" s="0" t="s">
        <v>3811</v>
      </c>
      <c r="F449" s="0" t="s">
        <v>1191</v>
      </c>
      <c r="G449" s="0" t="s">
        <v>1171</v>
      </c>
      <c r="H449" s="0" t="s">
        <v>1171</v>
      </c>
      <c r="I449" s="0" t="s">
        <v>1172</v>
      </c>
      <c r="J449" s="0" t="s">
        <v>1173</v>
      </c>
      <c r="K449" s="0" t="s">
        <v>1174</v>
      </c>
      <c r="L449" s="0" t="s">
        <v>3812</v>
      </c>
      <c r="M449" s="0" t="s">
        <v>3813</v>
      </c>
      <c r="N449" s="0" t="s">
        <v>98</v>
      </c>
      <c r="O449" s="0" t="s">
        <v>1171</v>
      </c>
      <c r="P449" s="0" t="s">
        <v>1171</v>
      </c>
      <c r="Q449" s="0" t="s">
        <v>1172</v>
      </c>
      <c r="R449" s="0" t="s">
        <v>1173</v>
      </c>
      <c r="S449" s="0" t="s">
        <v>1174</v>
      </c>
      <c r="T449" s="0" t="s">
        <v>3341</v>
      </c>
      <c r="U449" s="0" t="s">
        <v>3342</v>
      </c>
      <c r="V449" s="0" t="s">
        <v>3343</v>
      </c>
      <c r="W449" s="0" t="s">
        <v>3344</v>
      </c>
      <c r="X449" s="0" t="s">
        <v>3345</v>
      </c>
      <c r="Y449" s="0" t="s">
        <v>3342</v>
      </c>
      <c r="Z449" s="0" t="s">
        <v>3814</v>
      </c>
      <c r="AA449" s="0" t="s">
        <v>3747</v>
      </c>
      <c r="AB449" s="0" t="s">
        <v>3815</v>
      </c>
      <c r="AC449" s="0" t="s">
        <v>19</v>
      </c>
      <c r="AD449" s="0" t="s">
        <v>19</v>
      </c>
      <c r="AE449" s="0" t="s">
        <v>61</v>
      </c>
      <c r="AF449" s="0" t="s">
        <v>22</v>
      </c>
      <c r="AG449" s="0" t="s">
        <v>22</v>
      </c>
      <c r="AH449" s="0" t="s">
        <v>22</v>
      </c>
      <c r="AI449" s="0" t="s">
        <v>22</v>
      </c>
      <c r="AJ449" s="0" t="s">
        <v>3562</v>
      </c>
      <c r="AK449" s="0" t="s">
        <v>3563</v>
      </c>
    </row>
    <row customHeight="1" ht="11.25">
      <c r="A450" s="0" t="s">
        <v>22</v>
      </c>
      <c r="B450" s="0" t="s">
        <v>48</v>
      </c>
      <c r="C450" s="0" t="s">
        <v>50</v>
      </c>
      <c r="D450" s="0" t="s">
        <v>22</v>
      </c>
      <c r="E450" s="0" t="s">
        <v>3811</v>
      </c>
      <c r="F450" s="0" t="s">
        <v>1191</v>
      </c>
      <c r="G450" s="0" t="s">
        <v>153</v>
      </c>
      <c r="H450" s="0" t="s">
        <v>153</v>
      </c>
      <c r="I450" s="0" t="s">
        <v>154</v>
      </c>
      <c r="J450" s="0" t="s">
        <v>1173</v>
      </c>
      <c r="K450" s="0" t="s">
        <v>1255</v>
      </c>
      <c r="L450" s="0" t="s">
        <v>3812</v>
      </c>
      <c r="M450" s="0" t="s">
        <v>3813</v>
      </c>
      <c r="N450" s="0" t="s">
        <v>98</v>
      </c>
      <c r="O450" s="0" t="s">
        <v>153</v>
      </c>
      <c r="P450" s="0" t="s">
        <v>153</v>
      </c>
      <c r="Q450" s="0" t="s">
        <v>154</v>
      </c>
      <c r="R450" s="0" t="s">
        <v>1173</v>
      </c>
      <c r="S450" s="0" t="s">
        <v>1255</v>
      </c>
      <c r="T450" s="0" t="s">
        <v>3341</v>
      </c>
      <c r="U450" s="0" t="s">
        <v>3342</v>
      </c>
      <c r="V450" s="0" t="s">
        <v>3343</v>
      </c>
      <c r="W450" s="0" t="s">
        <v>3344</v>
      </c>
      <c r="X450" s="0" t="s">
        <v>3345</v>
      </c>
      <c r="Y450" s="0" t="s">
        <v>3342</v>
      </c>
      <c r="Z450" s="0" t="s">
        <v>3814</v>
      </c>
      <c r="AA450" s="0" t="s">
        <v>3747</v>
      </c>
      <c r="AB450" s="0" t="s">
        <v>3815</v>
      </c>
      <c r="AC450" s="0" t="s">
        <v>19</v>
      </c>
      <c r="AD450" s="0" t="s">
        <v>19</v>
      </c>
      <c r="AE450" s="0" t="s">
        <v>61</v>
      </c>
      <c r="AF450" s="0" t="s">
        <v>22</v>
      </c>
      <c r="AG450" s="0" t="s">
        <v>22</v>
      </c>
      <c r="AH450" s="0" t="s">
        <v>22</v>
      </c>
      <c r="AI450" s="0" t="s">
        <v>22</v>
      </c>
      <c r="AJ450" s="0" t="s">
        <v>3562</v>
      </c>
      <c r="AK450" s="0" t="s">
        <v>3563</v>
      </c>
    </row>
    <row customHeight="1" ht="11.25">
      <c r="A451" s="0" t="s">
        <v>22</v>
      </c>
      <c r="B451" s="0" t="s">
        <v>48</v>
      </c>
      <c r="C451" s="0" t="s">
        <v>50</v>
      </c>
      <c r="D451" s="0" t="s">
        <v>22</v>
      </c>
      <c r="E451" s="0" t="s">
        <v>3816</v>
      </c>
      <c r="F451" s="0" t="s">
        <v>1191</v>
      </c>
      <c r="G451" s="0" t="s">
        <v>1171</v>
      </c>
      <c r="H451" s="0" t="s">
        <v>1171</v>
      </c>
      <c r="I451" s="0" t="s">
        <v>1172</v>
      </c>
      <c r="J451" s="0" t="s">
        <v>1173</v>
      </c>
      <c r="K451" s="0" t="s">
        <v>1174</v>
      </c>
      <c r="L451" s="0" t="s">
        <v>3812</v>
      </c>
      <c r="M451" s="0" t="s">
        <v>3817</v>
      </c>
      <c r="N451" s="0" t="s">
        <v>98</v>
      </c>
      <c r="O451" s="0" t="s">
        <v>1171</v>
      </c>
      <c r="P451" s="0" t="s">
        <v>1171</v>
      </c>
      <c r="Q451" s="0" t="s">
        <v>1172</v>
      </c>
      <c r="R451" s="0" t="s">
        <v>1173</v>
      </c>
      <c r="S451" s="0" t="s">
        <v>1174</v>
      </c>
      <c r="T451" s="0" t="s">
        <v>3341</v>
      </c>
      <c r="U451" s="0" t="s">
        <v>3342</v>
      </c>
      <c r="V451" s="0" t="s">
        <v>3343</v>
      </c>
      <c r="W451" s="0" t="s">
        <v>3344</v>
      </c>
      <c r="X451" s="0" t="s">
        <v>3345</v>
      </c>
      <c r="Y451" s="0" t="s">
        <v>3342</v>
      </c>
      <c r="Z451" s="0" t="s">
        <v>3818</v>
      </c>
      <c r="AA451" s="0" t="s">
        <v>3747</v>
      </c>
      <c r="AB451" s="0" t="s">
        <v>3819</v>
      </c>
      <c r="AC451" s="0" t="s">
        <v>19</v>
      </c>
      <c r="AD451" s="0" t="s">
        <v>19</v>
      </c>
      <c r="AE451" s="0" t="s">
        <v>61</v>
      </c>
      <c r="AF451" s="0" t="s">
        <v>22</v>
      </c>
      <c r="AG451" s="0" t="s">
        <v>22</v>
      </c>
      <c r="AH451" s="0" t="s">
        <v>22</v>
      </c>
      <c r="AI451" s="0" t="s">
        <v>22</v>
      </c>
      <c r="AJ451" s="0" t="s">
        <v>3562</v>
      </c>
      <c r="AK451" s="0" t="s">
        <v>3563</v>
      </c>
    </row>
    <row customHeight="1" ht="11.25">
      <c r="A452" s="0" t="s">
        <v>22</v>
      </c>
      <c r="B452" s="0" t="s">
        <v>48</v>
      </c>
      <c r="C452" s="0" t="s">
        <v>50</v>
      </c>
      <c r="D452" s="0" t="s">
        <v>22</v>
      </c>
      <c r="E452" s="0" t="s">
        <v>3816</v>
      </c>
      <c r="F452" s="0" t="s">
        <v>1191</v>
      </c>
      <c r="G452" s="0" t="s">
        <v>153</v>
      </c>
      <c r="H452" s="0" t="s">
        <v>153</v>
      </c>
      <c r="I452" s="0" t="s">
        <v>154</v>
      </c>
      <c r="J452" s="0" t="s">
        <v>1173</v>
      </c>
      <c r="K452" s="0" t="s">
        <v>1255</v>
      </c>
      <c r="L452" s="0" t="s">
        <v>3812</v>
      </c>
      <c r="M452" s="0" t="s">
        <v>3817</v>
      </c>
      <c r="N452" s="0" t="s">
        <v>98</v>
      </c>
      <c r="O452" s="0" t="s">
        <v>153</v>
      </c>
      <c r="P452" s="0" t="s">
        <v>153</v>
      </c>
      <c r="Q452" s="0" t="s">
        <v>154</v>
      </c>
      <c r="R452" s="0" t="s">
        <v>1173</v>
      </c>
      <c r="S452" s="0" t="s">
        <v>1255</v>
      </c>
      <c r="T452" s="0" t="s">
        <v>3341</v>
      </c>
      <c r="U452" s="0" t="s">
        <v>3342</v>
      </c>
      <c r="V452" s="0" t="s">
        <v>3343</v>
      </c>
      <c r="W452" s="0" t="s">
        <v>3344</v>
      </c>
      <c r="X452" s="0" t="s">
        <v>3345</v>
      </c>
      <c r="Y452" s="0" t="s">
        <v>3342</v>
      </c>
      <c r="Z452" s="0" t="s">
        <v>3818</v>
      </c>
      <c r="AA452" s="0" t="s">
        <v>3747</v>
      </c>
      <c r="AB452" s="0" t="s">
        <v>3819</v>
      </c>
      <c r="AC452" s="0" t="s">
        <v>19</v>
      </c>
      <c r="AD452" s="0" t="s">
        <v>19</v>
      </c>
      <c r="AE452" s="0" t="s">
        <v>61</v>
      </c>
      <c r="AF452" s="0" t="s">
        <v>22</v>
      </c>
      <c r="AG452" s="0" t="s">
        <v>22</v>
      </c>
      <c r="AH452" s="0" t="s">
        <v>22</v>
      </c>
      <c r="AI452" s="0" t="s">
        <v>22</v>
      </c>
      <c r="AJ452" s="0" t="s">
        <v>3562</v>
      </c>
      <c r="AK452" s="0" t="s">
        <v>3563</v>
      </c>
    </row>
    <row customHeight="1" ht="11.25">
      <c r="A453" s="0" t="s">
        <v>22</v>
      </c>
      <c r="B453" s="0" t="s">
        <v>48</v>
      </c>
      <c r="C453" s="0" t="s">
        <v>50</v>
      </c>
      <c r="D453" s="0" t="s">
        <v>22</v>
      </c>
      <c r="E453" s="0" t="s">
        <v>3820</v>
      </c>
      <c r="F453" s="0" t="s">
        <v>1191</v>
      </c>
      <c r="G453" s="0" t="s">
        <v>1171</v>
      </c>
      <c r="H453" s="0" t="s">
        <v>1171</v>
      </c>
      <c r="I453" s="0" t="s">
        <v>1172</v>
      </c>
      <c r="J453" s="0" t="s">
        <v>1173</v>
      </c>
      <c r="K453" s="0" t="s">
        <v>1174</v>
      </c>
      <c r="L453" s="0" t="s">
        <v>3812</v>
      </c>
      <c r="M453" s="0" t="s">
        <v>3821</v>
      </c>
      <c r="N453" s="0" t="s">
        <v>98</v>
      </c>
      <c r="O453" s="0" t="s">
        <v>1171</v>
      </c>
      <c r="P453" s="0" t="s">
        <v>1171</v>
      </c>
      <c r="Q453" s="0" t="s">
        <v>1172</v>
      </c>
      <c r="R453" s="0" t="s">
        <v>1173</v>
      </c>
      <c r="S453" s="0" t="s">
        <v>1174</v>
      </c>
      <c r="T453" s="0" t="s">
        <v>3341</v>
      </c>
      <c r="U453" s="0" t="s">
        <v>3342</v>
      </c>
      <c r="V453" s="0" t="s">
        <v>3343</v>
      </c>
      <c r="W453" s="0" t="s">
        <v>3344</v>
      </c>
      <c r="X453" s="0" t="s">
        <v>3345</v>
      </c>
      <c r="Y453" s="0" t="s">
        <v>3342</v>
      </c>
      <c r="Z453" s="0" t="s">
        <v>3822</v>
      </c>
      <c r="AA453" s="0" t="s">
        <v>3823</v>
      </c>
      <c r="AB453" s="0" t="s">
        <v>3824</v>
      </c>
      <c r="AC453" s="0" t="s">
        <v>19</v>
      </c>
      <c r="AD453" s="0" t="s">
        <v>19</v>
      </c>
      <c r="AE453" s="0" t="s">
        <v>61</v>
      </c>
      <c r="AF453" s="0" t="s">
        <v>22</v>
      </c>
      <c r="AG453" s="0" t="s">
        <v>22</v>
      </c>
      <c r="AH453" s="0" t="s">
        <v>22</v>
      </c>
      <c r="AI453" s="0" t="s">
        <v>22</v>
      </c>
      <c r="AJ453" s="0" t="s">
        <v>3562</v>
      </c>
      <c r="AK453" s="0" t="s">
        <v>3563</v>
      </c>
    </row>
    <row customHeight="1" ht="11.25">
      <c r="A454" s="0" t="s">
        <v>22</v>
      </c>
      <c r="B454" s="0" t="s">
        <v>48</v>
      </c>
      <c r="C454" s="0" t="s">
        <v>50</v>
      </c>
      <c r="D454" s="0" t="s">
        <v>22</v>
      </c>
      <c r="E454" s="0" t="s">
        <v>3820</v>
      </c>
      <c r="F454" s="0" t="s">
        <v>1191</v>
      </c>
      <c r="G454" s="0" t="s">
        <v>153</v>
      </c>
      <c r="H454" s="0" t="s">
        <v>153</v>
      </c>
      <c r="I454" s="0" t="s">
        <v>154</v>
      </c>
      <c r="J454" s="0" t="s">
        <v>1173</v>
      </c>
      <c r="K454" s="0" t="s">
        <v>1255</v>
      </c>
      <c r="L454" s="0" t="s">
        <v>3812</v>
      </c>
      <c r="M454" s="0" t="s">
        <v>3821</v>
      </c>
      <c r="N454" s="0" t="s">
        <v>98</v>
      </c>
      <c r="O454" s="0" t="s">
        <v>153</v>
      </c>
      <c r="P454" s="0" t="s">
        <v>153</v>
      </c>
      <c r="Q454" s="0" t="s">
        <v>154</v>
      </c>
      <c r="R454" s="0" t="s">
        <v>1173</v>
      </c>
      <c r="S454" s="0" t="s">
        <v>1255</v>
      </c>
      <c r="T454" s="0" t="s">
        <v>3341</v>
      </c>
      <c r="U454" s="0" t="s">
        <v>3342</v>
      </c>
      <c r="V454" s="0" t="s">
        <v>3343</v>
      </c>
      <c r="W454" s="0" t="s">
        <v>3344</v>
      </c>
      <c r="X454" s="0" t="s">
        <v>3345</v>
      </c>
      <c r="Y454" s="0" t="s">
        <v>3342</v>
      </c>
      <c r="Z454" s="0" t="s">
        <v>3822</v>
      </c>
      <c r="AA454" s="0" t="s">
        <v>3823</v>
      </c>
      <c r="AB454" s="0" t="s">
        <v>3824</v>
      </c>
      <c r="AC454" s="0" t="s">
        <v>19</v>
      </c>
      <c r="AD454" s="0" t="s">
        <v>19</v>
      </c>
      <c r="AE454" s="0" t="s">
        <v>61</v>
      </c>
      <c r="AF454" s="0" t="s">
        <v>22</v>
      </c>
      <c r="AG454" s="0" t="s">
        <v>22</v>
      </c>
      <c r="AH454" s="0" t="s">
        <v>22</v>
      </c>
      <c r="AI454" s="0" t="s">
        <v>22</v>
      </c>
      <c r="AJ454" s="0" t="s">
        <v>3562</v>
      </c>
      <c r="AK454" s="0" t="s">
        <v>3563</v>
      </c>
    </row>
    <row customHeight="1" ht="11.25">
      <c r="A455" s="0" t="s">
        <v>22</v>
      </c>
      <c r="B455" s="0" t="s">
        <v>48</v>
      </c>
      <c r="C455" s="0" t="s">
        <v>50</v>
      </c>
      <c r="D455" s="0" t="s">
        <v>22</v>
      </c>
      <c r="E455" s="0" t="s">
        <v>3825</v>
      </c>
      <c r="F455" s="0" t="s">
        <v>1191</v>
      </c>
      <c r="G455" s="0" t="s">
        <v>1171</v>
      </c>
      <c r="H455" s="0" t="s">
        <v>1171</v>
      </c>
      <c r="I455" s="0" t="s">
        <v>1172</v>
      </c>
      <c r="J455" s="0" t="s">
        <v>1173</v>
      </c>
      <c r="K455" s="0" t="s">
        <v>1174</v>
      </c>
      <c r="L455" s="0" t="s">
        <v>3812</v>
      </c>
      <c r="M455" s="0" t="s">
        <v>3826</v>
      </c>
      <c r="N455" s="0" t="s">
        <v>98</v>
      </c>
      <c r="O455" s="0" t="s">
        <v>1171</v>
      </c>
      <c r="P455" s="0" t="s">
        <v>1171</v>
      </c>
      <c r="Q455" s="0" t="s">
        <v>1172</v>
      </c>
      <c r="R455" s="0" t="s">
        <v>1173</v>
      </c>
      <c r="S455" s="0" t="s">
        <v>1174</v>
      </c>
      <c r="T455" s="0" t="s">
        <v>3341</v>
      </c>
      <c r="U455" s="0" t="s">
        <v>3342</v>
      </c>
      <c r="V455" s="0" t="s">
        <v>3343</v>
      </c>
      <c r="W455" s="0" t="s">
        <v>3344</v>
      </c>
      <c r="X455" s="0" t="s">
        <v>3345</v>
      </c>
      <c r="Y455" s="0" t="s">
        <v>3342</v>
      </c>
      <c r="Z455" s="0" t="s">
        <v>3827</v>
      </c>
      <c r="AA455" s="0" t="s">
        <v>3686</v>
      </c>
      <c r="AB455" s="0" t="s">
        <v>3828</v>
      </c>
      <c r="AC455" s="0" t="s">
        <v>19</v>
      </c>
      <c r="AD455" s="0" t="s">
        <v>19</v>
      </c>
      <c r="AE455" s="0" t="s">
        <v>61</v>
      </c>
      <c r="AF455" s="0" t="s">
        <v>22</v>
      </c>
      <c r="AG455" s="0" t="s">
        <v>22</v>
      </c>
      <c r="AH455" s="0" t="s">
        <v>22</v>
      </c>
      <c r="AI455" s="0" t="s">
        <v>22</v>
      </c>
      <c r="AJ455" s="0" t="s">
        <v>3562</v>
      </c>
      <c r="AK455" s="0" t="s">
        <v>3563</v>
      </c>
    </row>
    <row customHeight="1" ht="11.25">
      <c r="A456" s="0" t="s">
        <v>22</v>
      </c>
      <c r="B456" s="0" t="s">
        <v>48</v>
      </c>
      <c r="C456" s="0" t="s">
        <v>50</v>
      </c>
      <c r="D456" s="0" t="s">
        <v>22</v>
      </c>
      <c r="E456" s="0" t="s">
        <v>3825</v>
      </c>
      <c r="F456" s="0" t="s">
        <v>1191</v>
      </c>
      <c r="G456" s="0" t="s">
        <v>153</v>
      </c>
      <c r="H456" s="0" t="s">
        <v>153</v>
      </c>
      <c r="I456" s="0" t="s">
        <v>154</v>
      </c>
      <c r="J456" s="0" t="s">
        <v>1173</v>
      </c>
      <c r="K456" s="0" t="s">
        <v>1255</v>
      </c>
      <c r="L456" s="0" t="s">
        <v>3812</v>
      </c>
      <c r="M456" s="0" t="s">
        <v>3826</v>
      </c>
      <c r="N456" s="0" t="s">
        <v>98</v>
      </c>
      <c r="O456" s="0" t="s">
        <v>153</v>
      </c>
      <c r="P456" s="0" t="s">
        <v>153</v>
      </c>
      <c r="Q456" s="0" t="s">
        <v>154</v>
      </c>
      <c r="R456" s="0" t="s">
        <v>1173</v>
      </c>
      <c r="S456" s="0" t="s">
        <v>1255</v>
      </c>
      <c r="T456" s="0" t="s">
        <v>3341</v>
      </c>
      <c r="U456" s="0" t="s">
        <v>3342</v>
      </c>
      <c r="V456" s="0" t="s">
        <v>3343</v>
      </c>
      <c r="W456" s="0" t="s">
        <v>3344</v>
      </c>
      <c r="X456" s="0" t="s">
        <v>3345</v>
      </c>
      <c r="Y456" s="0" t="s">
        <v>3342</v>
      </c>
      <c r="Z456" s="0" t="s">
        <v>3827</v>
      </c>
      <c r="AA456" s="0" t="s">
        <v>3686</v>
      </c>
      <c r="AB456" s="0" t="s">
        <v>3828</v>
      </c>
      <c r="AC456" s="0" t="s">
        <v>19</v>
      </c>
      <c r="AD456" s="0" t="s">
        <v>19</v>
      </c>
      <c r="AE456" s="0" t="s">
        <v>61</v>
      </c>
      <c r="AF456" s="0" t="s">
        <v>22</v>
      </c>
      <c r="AG456" s="0" t="s">
        <v>22</v>
      </c>
      <c r="AH456" s="0" t="s">
        <v>22</v>
      </c>
      <c r="AI456" s="0" t="s">
        <v>22</v>
      </c>
      <c r="AJ456" s="0" t="s">
        <v>3562</v>
      </c>
      <c r="AK456" s="0" t="s">
        <v>3563</v>
      </c>
    </row>
    <row customHeight="1" ht="11.25">
      <c r="A457" s="0" t="s">
        <v>22</v>
      </c>
      <c r="B457" s="0" t="s">
        <v>48</v>
      </c>
      <c r="C457" s="0" t="s">
        <v>50</v>
      </c>
      <c r="D457" s="0" t="s">
        <v>22</v>
      </c>
      <c r="E457" s="0" t="s">
        <v>3829</v>
      </c>
      <c r="F457" s="0" t="s">
        <v>1191</v>
      </c>
      <c r="G457" s="0" t="s">
        <v>1171</v>
      </c>
      <c r="H457" s="0" t="s">
        <v>1171</v>
      </c>
      <c r="I457" s="0" t="s">
        <v>1172</v>
      </c>
      <c r="J457" s="0" t="s">
        <v>1173</v>
      </c>
      <c r="K457" s="0" t="s">
        <v>1174</v>
      </c>
      <c r="L457" s="0" t="s">
        <v>1313</v>
      </c>
      <c r="M457" s="0" t="s">
        <v>1155</v>
      </c>
      <c r="N457" s="0" t="s">
        <v>98</v>
      </c>
      <c r="O457" s="0" t="s">
        <v>1171</v>
      </c>
      <c r="P457" s="0" t="s">
        <v>1171</v>
      </c>
      <c r="Q457" s="0" t="s">
        <v>1172</v>
      </c>
      <c r="R457" s="0" t="s">
        <v>1173</v>
      </c>
      <c r="S457" s="0" t="s">
        <v>1174</v>
      </c>
      <c r="T457" s="0" t="s">
        <v>3341</v>
      </c>
      <c r="U457" s="0" t="s">
        <v>3342</v>
      </c>
      <c r="V457" s="0" t="s">
        <v>3343</v>
      </c>
      <c r="W457" s="0" t="s">
        <v>3344</v>
      </c>
      <c r="X457" s="0" t="s">
        <v>3345</v>
      </c>
      <c r="Y457" s="0" t="s">
        <v>3342</v>
      </c>
      <c r="Z457" s="0" t="s">
        <v>3830</v>
      </c>
      <c r="AA457" s="0" t="s">
        <v>3831</v>
      </c>
      <c r="AB457" s="0" t="s">
        <v>3832</v>
      </c>
      <c r="AC457" s="0" t="s">
        <v>19</v>
      </c>
      <c r="AD457" s="0" t="s">
        <v>19</v>
      </c>
      <c r="AE457" s="0" t="s">
        <v>61</v>
      </c>
      <c r="AF457" s="0" t="s">
        <v>22</v>
      </c>
      <c r="AG457" s="0" t="s">
        <v>22</v>
      </c>
      <c r="AH457" s="0" t="s">
        <v>22</v>
      </c>
      <c r="AI457" s="0" t="s">
        <v>22</v>
      </c>
      <c r="AJ457" s="0" t="s">
        <v>3562</v>
      </c>
      <c r="AK457" s="0" t="s">
        <v>3563</v>
      </c>
    </row>
    <row customHeight="1" ht="11.25">
      <c r="A458" s="0" t="s">
        <v>22</v>
      </c>
      <c r="B458" s="0" t="s">
        <v>48</v>
      </c>
      <c r="C458" s="0" t="s">
        <v>50</v>
      </c>
      <c r="D458" s="0" t="s">
        <v>22</v>
      </c>
      <c r="E458" s="0" t="s">
        <v>3829</v>
      </c>
      <c r="F458" s="0" t="s">
        <v>1191</v>
      </c>
      <c r="G458" s="0" t="s">
        <v>153</v>
      </c>
      <c r="H458" s="0" t="s">
        <v>153</v>
      </c>
      <c r="I458" s="0" t="s">
        <v>154</v>
      </c>
      <c r="J458" s="0" t="s">
        <v>1173</v>
      </c>
      <c r="K458" s="0" t="s">
        <v>1255</v>
      </c>
      <c r="L458" s="0" t="s">
        <v>1313</v>
      </c>
      <c r="M458" s="0" t="s">
        <v>1155</v>
      </c>
      <c r="N458" s="0" t="s">
        <v>98</v>
      </c>
      <c r="O458" s="0" t="s">
        <v>153</v>
      </c>
      <c r="P458" s="0" t="s">
        <v>153</v>
      </c>
      <c r="Q458" s="0" t="s">
        <v>154</v>
      </c>
      <c r="R458" s="0" t="s">
        <v>1173</v>
      </c>
      <c r="S458" s="0" t="s">
        <v>1255</v>
      </c>
      <c r="T458" s="0" t="s">
        <v>3341</v>
      </c>
      <c r="U458" s="0" t="s">
        <v>3342</v>
      </c>
      <c r="V458" s="0" t="s">
        <v>3343</v>
      </c>
      <c r="W458" s="0" t="s">
        <v>3344</v>
      </c>
      <c r="X458" s="0" t="s">
        <v>3345</v>
      </c>
      <c r="Y458" s="0" t="s">
        <v>3342</v>
      </c>
      <c r="Z458" s="0" t="s">
        <v>3830</v>
      </c>
      <c r="AA458" s="0" t="s">
        <v>3831</v>
      </c>
      <c r="AB458" s="0" t="s">
        <v>3832</v>
      </c>
      <c r="AC458" s="0" t="s">
        <v>19</v>
      </c>
      <c r="AD458" s="0" t="s">
        <v>19</v>
      </c>
      <c r="AE458" s="0" t="s">
        <v>61</v>
      </c>
      <c r="AF458" s="0" t="s">
        <v>22</v>
      </c>
      <c r="AG458" s="0" t="s">
        <v>22</v>
      </c>
      <c r="AH458" s="0" t="s">
        <v>22</v>
      </c>
      <c r="AI458" s="0" t="s">
        <v>22</v>
      </c>
      <c r="AJ458" s="0" t="s">
        <v>3562</v>
      </c>
      <c r="AK458" s="0" t="s">
        <v>3563</v>
      </c>
    </row>
    <row customHeight="1" ht="11.25">
      <c r="A459" s="0" t="s">
        <v>22</v>
      </c>
      <c r="B459" s="0" t="s">
        <v>48</v>
      </c>
      <c r="C459" s="0" t="s">
        <v>50</v>
      </c>
      <c r="D459" s="0" t="s">
        <v>22</v>
      </c>
      <c r="E459" s="0" t="s">
        <v>3833</v>
      </c>
      <c r="F459" s="0" t="s">
        <v>1191</v>
      </c>
      <c r="G459" s="0" t="s">
        <v>1171</v>
      </c>
      <c r="H459" s="0" t="s">
        <v>1171</v>
      </c>
      <c r="I459" s="0" t="s">
        <v>1172</v>
      </c>
      <c r="J459" s="0" t="s">
        <v>1173</v>
      </c>
      <c r="K459" s="0" t="s">
        <v>1174</v>
      </c>
      <c r="L459" s="0" t="s">
        <v>3834</v>
      </c>
      <c r="M459" s="0" t="s">
        <v>145</v>
      </c>
      <c r="N459" s="0" t="s">
        <v>98</v>
      </c>
      <c r="O459" s="0" t="s">
        <v>1171</v>
      </c>
      <c r="P459" s="0" t="s">
        <v>1171</v>
      </c>
      <c r="Q459" s="0" t="s">
        <v>1172</v>
      </c>
      <c r="R459" s="0" t="s">
        <v>1173</v>
      </c>
      <c r="S459" s="0" t="s">
        <v>1174</v>
      </c>
      <c r="T459" s="0" t="s">
        <v>3341</v>
      </c>
      <c r="U459" s="0" t="s">
        <v>3342</v>
      </c>
      <c r="V459" s="0" t="s">
        <v>3343</v>
      </c>
      <c r="W459" s="0" t="s">
        <v>3344</v>
      </c>
      <c r="X459" s="0" t="s">
        <v>3345</v>
      </c>
      <c r="Y459" s="0" t="s">
        <v>3342</v>
      </c>
      <c r="Z459" s="0" t="s">
        <v>3835</v>
      </c>
      <c r="AA459" s="0" t="s">
        <v>3790</v>
      </c>
      <c r="AB459" s="0" t="s">
        <v>3836</v>
      </c>
      <c r="AC459" s="0" t="s">
        <v>19</v>
      </c>
      <c r="AD459" s="0" t="s">
        <v>19</v>
      </c>
      <c r="AE459" s="0" t="s">
        <v>61</v>
      </c>
      <c r="AF459" s="0" t="s">
        <v>22</v>
      </c>
      <c r="AG459" s="0" t="s">
        <v>22</v>
      </c>
      <c r="AH459" s="0" t="s">
        <v>22</v>
      </c>
      <c r="AI459" s="0" t="s">
        <v>22</v>
      </c>
      <c r="AJ459" s="0" t="s">
        <v>3562</v>
      </c>
      <c r="AK459" s="0" t="s">
        <v>3563</v>
      </c>
    </row>
    <row customHeight="1" ht="11.25">
      <c r="A460" s="0" t="s">
        <v>22</v>
      </c>
      <c r="B460" s="0" t="s">
        <v>48</v>
      </c>
      <c r="C460" s="0" t="s">
        <v>50</v>
      </c>
      <c r="D460" s="0" t="s">
        <v>22</v>
      </c>
      <c r="E460" s="0" t="s">
        <v>3833</v>
      </c>
      <c r="F460" s="0" t="s">
        <v>1191</v>
      </c>
      <c r="G460" s="0" t="s">
        <v>153</v>
      </c>
      <c r="H460" s="0" t="s">
        <v>153</v>
      </c>
      <c r="I460" s="0" t="s">
        <v>154</v>
      </c>
      <c r="J460" s="0" t="s">
        <v>1173</v>
      </c>
      <c r="K460" s="0" t="s">
        <v>1255</v>
      </c>
      <c r="L460" s="0" t="s">
        <v>3834</v>
      </c>
      <c r="M460" s="0" t="s">
        <v>145</v>
      </c>
      <c r="N460" s="0" t="s">
        <v>98</v>
      </c>
      <c r="O460" s="0" t="s">
        <v>153</v>
      </c>
      <c r="P460" s="0" t="s">
        <v>153</v>
      </c>
      <c r="Q460" s="0" t="s">
        <v>154</v>
      </c>
      <c r="R460" s="0" t="s">
        <v>1173</v>
      </c>
      <c r="S460" s="0" t="s">
        <v>1255</v>
      </c>
      <c r="T460" s="0" t="s">
        <v>3341</v>
      </c>
      <c r="U460" s="0" t="s">
        <v>3342</v>
      </c>
      <c r="V460" s="0" t="s">
        <v>3343</v>
      </c>
      <c r="W460" s="0" t="s">
        <v>3344</v>
      </c>
      <c r="X460" s="0" t="s">
        <v>3345</v>
      </c>
      <c r="Y460" s="0" t="s">
        <v>3342</v>
      </c>
      <c r="Z460" s="0" t="s">
        <v>3835</v>
      </c>
      <c r="AA460" s="0" t="s">
        <v>3790</v>
      </c>
      <c r="AB460" s="0" t="s">
        <v>3836</v>
      </c>
      <c r="AC460" s="0" t="s">
        <v>19</v>
      </c>
      <c r="AD460" s="0" t="s">
        <v>19</v>
      </c>
      <c r="AE460" s="0" t="s">
        <v>61</v>
      </c>
      <c r="AF460" s="0" t="s">
        <v>22</v>
      </c>
      <c r="AG460" s="0" t="s">
        <v>22</v>
      </c>
      <c r="AH460" s="0" t="s">
        <v>22</v>
      </c>
      <c r="AI460" s="0" t="s">
        <v>22</v>
      </c>
      <c r="AJ460" s="0" t="s">
        <v>3562</v>
      </c>
      <c r="AK460" s="0" t="s">
        <v>3563</v>
      </c>
    </row>
    <row customHeight="1" ht="11.25">
      <c r="A461" s="0" t="s">
        <v>22</v>
      </c>
      <c r="B461" s="0" t="s">
        <v>48</v>
      </c>
      <c r="C461" s="0" t="s">
        <v>50</v>
      </c>
      <c r="D461" s="0" t="s">
        <v>22</v>
      </c>
      <c r="E461" s="0" t="s">
        <v>3837</v>
      </c>
      <c r="F461" s="0" t="s">
        <v>1191</v>
      </c>
      <c r="G461" s="0" t="s">
        <v>1171</v>
      </c>
      <c r="H461" s="0" t="s">
        <v>1171</v>
      </c>
      <c r="I461" s="0" t="s">
        <v>1172</v>
      </c>
      <c r="J461" s="0" t="s">
        <v>1173</v>
      </c>
      <c r="K461" s="0" t="s">
        <v>1174</v>
      </c>
      <c r="L461" s="0" t="s">
        <v>3684</v>
      </c>
      <c r="M461" s="0" t="s">
        <v>3838</v>
      </c>
      <c r="N461" s="0" t="s">
        <v>98</v>
      </c>
      <c r="O461" s="0" t="s">
        <v>1171</v>
      </c>
      <c r="P461" s="0" t="s">
        <v>1171</v>
      </c>
      <c r="Q461" s="0" t="s">
        <v>1172</v>
      </c>
      <c r="R461" s="0" t="s">
        <v>1173</v>
      </c>
      <c r="S461" s="0" t="s">
        <v>1174</v>
      </c>
      <c r="T461" s="0" t="s">
        <v>3341</v>
      </c>
      <c r="U461" s="0" t="s">
        <v>3342</v>
      </c>
      <c r="V461" s="0" t="s">
        <v>3343</v>
      </c>
      <c r="W461" s="0" t="s">
        <v>3344</v>
      </c>
      <c r="X461" s="0" t="s">
        <v>3345</v>
      </c>
      <c r="Y461" s="0" t="s">
        <v>3342</v>
      </c>
      <c r="Z461" s="0" t="s">
        <v>3839</v>
      </c>
      <c r="AA461" s="0" t="s">
        <v>3591</v>
      </c>
      <c r="AB461" s="0" t="s">
        <v>3840</v>
      </c>
      <c r="AC461" s="0" t="s">
        <v>19</v>
      </c>
      <c r="AD461" s="0" t="s">
        <v>19</v>
      </c>
      <c r="AE461" s="0" t="s">
        <v>61</v>
      </c>
      <c r="AF461" s="0" t="s">
        <v>22</v>
      </c>
      <c r="AG461" s="0" t="s">
        <v>22</v>
      </c>
      <c r="AH461" s="0" t="s">
        <v>22</v>
      </c>
      <c r="AI461" s="0" t="s">
        <v>22</v>
      </c>
      <c r="AJ461" s="0" t="s">
        <v>3562</v>
      </c>
      <c r="AK461" s="0" t="s">
        <v>3563</v>
      </c>
    </row>
    <row customHeight="1" ht="11.25">
      <c r="A462" s="0" t="s">
        <v>22</v>
      </c>
      <c r="B462" s="0" t="s">
        <v>48</v>
      </c>
      <c r="C462" s="0" t="s">
        <v>50</v>
      </c>
      <c r="D462" s="0" t="s">
        <v>22</v>
      </c>
      <c r="E462" s="0" t="s">
        <v>3837</v>
      </c>
      <c r="F462" s="0" t="s">
        <v>1191</v>
      </c>
      <c r="G462" s="0" t="s">
        <v>153</v>
      </c>
      <c r="H462" s="0" t="s">
        <v>153</v>
      </c>
      <c r="I462" s="0" t="s">
        <v>154</v>
      </c>
      <c r="J462" s="0" t="s">
        <v>1173</v>
      </c>
      <c r="K462" s="0" t="s">
        <v>1255</v>
      </c>
      <c r="L462" s="0" t="s">
        <v>3684</v>
      </c>
      <c r="M462" s="0" t="s">
        <v>3838</v>
      </c>
      <c r="N462" s="0" t="s">
        <v>98</v>
      </c>
      <c r="O462" s="0" t="s">
        <v>153</v>
      </c>
      <c r="P462" s="0" t="s">
        <v>153</v>
      </c>
      <c r="Q462" s="0" t="s">
        <v>154</v>
      </c>
      <c r="R462" s="0" t="s">
        <v>1173</v>
      </c>
      <c r="S462" s="0" t="s">
        <v>1255</v>
      </c>
      <c r="T462" s="0" t="s">
        <v>3341</v>
      </c>
      <c r="U462" s="0" t="s">
        <v>3342</v>
      </c>
      <c r="V462" s="0" t="s">
        <v>3343</v>
      </c>
      <c r="W462" s="0" t="s">
        <v>3344</v>
      </c>
      <c r="X462" s="0" t="s">
        <v>3345</v>
      </c>
      <c r="Y462" s="0" t="s">
        <v>3342</v>
      </c>
      <c r="Z462" s="0" t="s">
        <v>3839</v>
      </c>
      <c r="AA462" s="0" t="s">
        <v>3591</v>
      </c>
      <c r="AB462" s="0" t="s">
        <v>3840</v>
      </c>
      <c r="AC462" s="0" t="s">
        <v>19</v>
      </c>
      <c r="AD462" s="0" t="s">
        <v>19</v>
      </c>
      <c r="AE462" s="0" t="s">
        <v>61</v>
      </c>
      <c r="AF462" s="0" t="s">
        <v>22</v>
      </c>
      <c r="AG462" s="0" t="s">
        <v>22</v>
      </c>
      <c r="AH462" s="0" t="s">
        <v>22</v>
      </c>
      <c r="AI462" s="0" t="s">
        <v>22</v>
      </c>
      <c r="AJ462" s="0" t="s">
        <v>3562</v>
      </c>
      <c r="AK462" s="0" t="s">
        <v>3563</v>
      </c>
    </row>
    <row customHeight="1" ht="11.25">
      <c r="A463" s="0" t="s">
        <v>22</v>
      </c>
      <c r="B463" s="0" t="s">
        <v>48</v>
      </c>
      <c r="C463" s="0" t="s">
        <v>50</v>
      </c>
      <c r="D463" s="0" t="s">
        <v>22</v>
      </c>
      <c r="E463" s="0" t="s">
        <v>3841</v>
      </c>
      <c r="F463" s="0" t="s">
        <v>1191</v>
      </c>
      <c r="G463" s="0" t="s">
        <v>1171</v>
      </c>
      <c r="H463" s="0" t="s">
        <v>1171</v>
      </c>
      <c r="I463" s="0" t="s">
        <v>1172</v>
      </c>
      <c r="J463" s="0" t="s">
        <v>1173</v>
      </c>
      <c r="K463" s="0" t="s">
        <v>1174</v>
      </c>
      <c r="L463" s="0" t="s">
        <v>3702</v>
      </c>
      <c r="M463" s="0" t="s">
        <v>133</v>
      </c>
      <c r="N463" s="0" t="s">
        <v>98</v>
      </c>
      <c r="O463" s="0" t="s">
        <v>1171</v>
      </c>
      <c r="P463" s="0" t="s">
        <v>1171</v>
      </c>
      <c r="Q463" s="0" t="s">
        <v>1172</v>
      </c>
      <c r="R463" s="0" t="s">
        <v>1173</v>
      </c>
      <c r="S463" s="0" t="s">
        <v>1174</v>
      </c>
      <c r="T463" s="0" t="s">
        <v>3341</v>
      </c>
      <c r="U463" s="0" t="s">
        <v>3342</v>
      </c>
      <c r="V463" s="0" t="s">
        <v>3343</v>
      </c>
      <c r="W463" s="0" t="s">
        <v>3344</v>
      </c>
      <c r="X463" s="0" t="s">
        <v>3345</v>
      </c>
      <c r="Y463" s="0" t="s">
        <v>3342</v>
      </c>
      <c r="Z463" s="0" t="s">
        <v>3842</v>
      </c>
      <c r="AA463" s="0" t="s">
        <v>3843</v>
      </c>
      <c r="AB463" s="0" t="s">
        <v>3844</v>
      </c>
      <c r="AC463" s="0" t="s">
        <v>19</v>
      </c>
      <c r="AD463" s="0" t="s">
        <v>19</v>
      </c>
      <c r="AE463" s="0" t="s">
        <v>61</v>
      </c>
      <c r="AF463" s="0" t="s">
        <v>22</v>
      </c>
      <c r="AG463" s="0" t="s">
        <v>22</v>
      </c>
      <c r="AH463" s="0" t="s">
        <v>22</v>
      </c>
      <c r="AI463" s="0" t="s">
        <v>22</v>
      </c>
      <c r="AJ463" s="0" t="s">
        <v>3562</v>
      </c>
      <c r="AK463" s="0" t="s">
        <v>3563</v>
      </c>
    </row>
    <row customHeight="1" ht="11.25">
      <c r="A464" s="0" t="s">
        <v>22</v>
      </c>
      <c r="B464" s="0" t="s">
        <v>48</v>
      </c>
      <c r="C464" s="0" t="s">
        <v>50</v>
      </c>
      <c r="D464" s="0" t="s">
        <v>22</v>
      </c>
      <c r="E464" s="0" t="s">
        <v>3841</v>
      </c>
      <c r="F464" s="0" t="s">
        <v>1191</v>
      </c>
      <c r="G464" s="0" t="s">
        <v>153</v>
      </c>
      <c r="H464" s="0" t="s">
        <v>153</v>
      </c>
      <c r="I464" s="0" t="s">
        <v>154</v>
      </c>
      <c r="J464" s="0" t="s">
        <v>1173</v>
      </c>
      <c r="K464" s="0" t="s">
        <v>1255</v>
      </c>
      <c r="L464" s="0" t="s">
        <v>3702</v>
      </c>
      <c r="M464" s="0" t="s">
        <v>133</v>
      </c>
      <c r="N464" s="0" t="s">
        <v>98</v>
      </c>
      <c r="O464" s="0" t="s">
        <v>153</v>
      </c>
      <c r="P464" s="0" t="s">
        <v>153</v>
      </c>
      <c r="Q464" s="0" t="s">
        <v>154</v>
      </c>
      <c r="R464" s="0" t="s">
        <v>1173</v>
      </c>
      <c r="S464" s="0" t="s">
        <v>1255</v>
      </c>
      <c r="T464" s="0" t="s">
        <v>3341</v>
      </c>
      <c r="U464" s="0" t="s">
        <v>3342</v>
      </c>
      <c r="V464" s="0" t="s">
        <v>3343</v>
      </c>
      <c r="W464" s="0" t="s">
        <v>3344</v>
      </c>
      <c r="X464" s="0" t="s">
        <v>3345</v>
      </c>
      <c r="Y464" s="0" t="s">
        <v>3342</v>
      </c>
      <c r="Z464" s="0" t="s">
        <v>3842</v>
      </c>
      <c r="AA464" s="0" t="s">
        <v>3843</v>
      </c>
      <c r="AB464" s="0" t="s">
        <v>3844</v>
      </c>
      <c r="AC464" s="0" t="s">
        <v>19</v>
      </c>
      <c r="AD464" s="0" t="s">
        <v>19</v>
      </c>
      <c r="AE464" s="0" t="s">
        <v>61</v>
      </c>
      <c r="AF464" s="0" t="s">
        <v>22</v>
      </c>
      <c r="AG464" s="0" t="s">
        <v>22</v>
      </c>
      <c r="AH464" s="0" t="s">
        <v>22</v>
      </c>
      <c r="AI464" s="0" t="s">
        <v>22</v>
      </c>
      <c r="AJ464" s="0" t="s">
        <v>3562</v>
      </c>
      <c r="AK464" s="0" t="s">
        <v>3563</v>
      </c>
    </row>
    <row customHeight="1" ht="11.25">
      <c r="A465" s="0" t="s">
        <v>22</v>
      </c>
      <c r="B465" s="0" t="s">
        <v>48</v>
      </c>
      <c r="C465" s="0" t="s">
        <v>50</v>
      </c>
      <c r="D465" s="0" t="s">
        <v>22</v>
      </c>
      <c r="E465" s="0" t="s">
        <v>3845</v>
      </c>
      <c r="F465" s="0" t="s">
        <v>1191</v>
      </c>
      <c r="G465" s="0" t="s">
        <v>1171</v>
      </c>
      <c r="H465" s="0" t="s">
        <v>1171</v>
      </c>
      <c r="I465" s="0" t="s">
        <v>1172</v>
      </c>
      <c r="J465" s="0" t="s">
        <v>1173</v>
      </c>
      <c r="K465" s="0" t="s">
        <v>1174</v>
      </c>
      <c r="L465" s="0" t="s">
        <v>3846</v>
      </c>
      <c r="M465" s="0" t="s">
        <v>112</v>
      </c>
      <c r="N465" s="0" t="s">
        <v>98</v>
      </c>
      <c r="O465" s="0" t="s">
        <v>1171</v>
      </c>
      <c r="P465" s="0" t="s">
        <v>1171</v>
      </c>
      <c r="Q465" s="0" t="s">
        <v>1172</v>
      </c>
      <c r="R465" s="0" t="s">
        <v>1173</v>
      </c>
      <c r="S465" s="0" t="s">
        <v>1174</v>
      </c>
      <c r="T465" s="0" t="s">
        <v>3341</v>
      </c>
      <c r="U465" s="0" t="s">
        <v>3342</v>
      </c>
      <c r="V465" s="0" t="s">
        <v>3343</v>
      </c>
      <c r="W465" s="0" t="s">
        <v>3344</v>
      </c>
      <c r="X465" s="0" t="s">
        <v>3345</v>
      </c>
      <c r="Y465" s="0" t="s">
        <v>3342</v>
      </c>
      <c r="Z465" s="0" t="s">
        <v>3847</v>
      </c>
      <c r="AA465" s="0" t="s">
        <v>3823</v>
      </c>
      <c r="AB465" s="0" t="s">
        <v>3848</v>
      </c>
      <c r="AC465" s="0" t="s">
        <v>19</v>
      </c>
      <c r="AD465" s="0" t="s">
        <v>19</v>
      </c>
      <c r="AE465" s="0" t="s">
        <v>61</v>
      </c>
      <c r="AF465" s="0" t="s">
        <v>22</v>
      </c>
      <c r="AG465" s="0" t="s">
        <v>22</v>
      </c>
      <c r="AH465" s="0" t="s">
        <v>22</v>
      </c>
      <c r="AI465" s="0" t="s">
        <v>22</v>
      </c>
      <c r="AJ465" s="0" t="s">
        <v>3562</v>
      </c>
      <c r="AK465" s="0" t="s">
        <v>3563</v>
      </c>
    </row>
    <row customHeight="1" ht="11.25">
      <c r="A466" s="0" t="s">
        <v>22</v>
      </c>
      <c r="B466" s="0" t="s">
        <v>48</v>
      </c>
      <c r="C466" s="0" t="s">
        <v>50</v>
      </c>
      <c r="D466" s="0" t="s">
        <v>22</v>
      </c>
      <c r="E466" s="0" t="s">
        <v>3845</v>
      </c>
      <c r="F466" s="0" t="s">
        <v>1191</v>
      </c>
      <c r="G466" s="0" t="s">
        <v>153</v>
      </c>
      <c r="H466" s="0" t="s">
        <v>153</v>
      </c>
      <c r="I466" s="0" t="s">
        <v>154</v>
      </c>
      <c r="J466" s="0" t="s">
        <v>1173</v>
      </c>
      <c r="K466" s="0" t="s">
        <v>1255</v>
      </c>
      <c r="L466" s="0" t="s">
        <v>3846</v>
      </c>
      <c r="M466" s="0" t="s">
        <v>112</v>
      </c>
      <c r="N466" s="0" t="s">
        <v>98</v>
      </c>
      <c r="O466" s="0" t="s">
        <v>153</v>
      </c>
      <c r="P466" s="0" t="s">
        <v>153</v>
      </c>
      <c r="Q466" s="0" t="s">
        <v>154</v>
      </c>
      <c r="R466" s="0" t="s">
        <v>1173</v>
      </c>
      <c r="S466" s="0" t="s">
        <v>1255</v>
      </c>
      <c r="T466" s="0" t="s">
        <v>3341</v>
      </c>
      <c r="U466" s="0" t="s">
        <v>3342</v>
      </c>
      <c r="V466" s="0" t="s">
        <v>3343</v>
      </c>
      <c r="W466" s="0" t="s">
        <v>3344</v>
      </c>
      <c r="X466" s="0" t="s">
        <v>3345</v>
      </c>
      <c r="Y466" s="0" t="s">
        <v>3342</v>
      </c>
      <c r="Z466" s="0" t="s">
        <v>3847</v>
      </c>
      <c r="AA466" s="0" t="s">
        <v>3823</v>
      </c>
      <c r="AB466" s="0" t="s">
        <v>3848</v>
      </c>
      <c r="AC466" s="0" t="s">
        <v>19</v>
      </c>
      <c r="AD466" s="0" t="s">
        <v>19</v>
      </c>
      <c r="AE466" s="0" t="s">
        <v>61</v>
      </c>
      <c r="AF466" s="0" t="s">
        <v>22</v>
      </c>
      <c r="AG466" s="0" t="s">
        <v>22</v>
      </c>
      <c r="AH466" s="0" t="s">
        <v>22</v>
      </c>
      <c r="AI466" s="0" t="s">
        <v>22</v>
      </c>
      <c r="AJ466" s="0" t="s">
        <v>3562</v>
      </c>
      <c r="AK466" s="0" t="s">
        <v>3563</v>
      </c>
    </row>
    <row customHeight="1" ht="11.25">
      <c r="A467" s="0" t="s">
        <v>22</v>
      </c>
      <c r="B467" s="0" t="s">
        <v>48</v>
      </c>
      <c r="C467" s="0" t="s">
        <v>50</v>
      </c>
      <c r="D467" s="0" t="s">
        <v>22</v>
      </c>
      <c r="E467" s="0" t="s">
        <v>3849</v>
      </c>
      <c r="F467" s="0" t="s">
        <v>1191</v>
      </c>
      <c r="G467" s="0" t="s">
        <v>1171</v>
      </c>
      <c r="H467" s="0" t="s">
        <v>1171</v>
      </c>
      <c r="I467" s="0" t="s">
        <v>1172</v>
      </c>
      <c r="J467" s="0" t="s">
        <v>1173</v>
      </c>
      <c r="K467" s="0" t="s">
        <v>1174</v>
      </c>
      <c r="L467" s="0" t="s">
        <v>3757</v>
      </c>
      <c r="M467" s="0" t="s">
        <v>3850</v>
      </c>
      <c r="N467" s="0" t="s">
        <v>98</v>
      </c>
      <c r="O467" s="0" t="s">
        <v>1171</v>
      </c>
      <c r="P467" s="0" t="s">
        <v>1171</v>
      </c>
      <c r="Q467" s="0" t="s">
        <v>1172</v>
      </c>
      <c r="R467" s="0" t="s">
        <v>1173</v>
      </c>
      <c r="S467" s="0" t="s">
        <v>1174</v>
      </c>
      <c r="T467" s="0" t="s">
        <v>3341</v>
      </c>
      <c r="U467" s="0" t="s">
        <v>3342</v>
      </c>
      <c r="V467" s="0" t="s">
        <v>3343</v>
      </c>
      <c r="W467" s="0" t="s">
        <v>3344</v>
      </c>
      <c r="X467" s="0" t="s">
        <v>3345</v>
      </c>
      <c r="Y467" s="0" t="s">
        <v>3342</v>
      </c>
      <c r="Z467" s="0" t="s">
        <v>3851</v>
      </c>
      <c r="AA467" s="0" t="s">
        <v>3671</v>
      </c>
      <c r="AB467" s="0" t="s">
        <v>3852</v>
      </c>
      <c r="AC467" s="0" t="s">
        <v>19</v>
      </c>
      <c r="AD467" s="0" t="s">
        <v>19</v>
      </c>
      <c r="AE467" s="0" t="s">
        <v>61</v>
      </c>
      <c r="AF467" s="0" t="s">
        <v>22</v>
      </c>
      <c r="AG467" s="0" t="s">
        <v>22</v>
      </c>
      <c r="AH467" s="0" t="s">
        <v>22</v>
      </c>
      <c r="AI467" s="0" t="s">
        <v>22</v>
      </c>
      <c r="AJ467" s="0" t="s">
        <v>3562</v>
      </c>
      <c r="AK467" s="0" t="s">
        <v>3563</v>
      </c>
    </row>
    <row customHeight="1" ht="11.25">
      <c r="A468" s="0" t="s">
        <v>22</v>
      </c>
      <c r="B468" s="0" t="s">
        <v>48</v>
      </c>
      <c r="C468" s="0" t="s">
        <v>50</v>
      </c>
      <c r="D468" s="0" t="s">
        <v>22</v>
      </c>
      <c r="E468" s="0" t="s">
        <v>3849</v>
      </c>
      <c r="F468" s="0" t="s">
        <v>1191</v>
      </c>
      <c r="G468" s="0" t="s">
        <v>153</v>
      </c>
      <c r="H468" s="0" t="s">
        <v>153</v>
      </c>
      <c r="I468" s="0" t="s">
        <v>154</v>
      </c>
      <c r="J468" s="0" t="s">
        <v>1173</v>
      </c>
      <c r="K468" s="0" t="s">
        <v>1255</v>
      </c>
      <c r="L468" s="0" t="s">
        <v>3757</v>
      </c>
      <c r="M468" s="0" t="s">
        <v>3850</v>
      </c>
      <c r="N468" s="0" t="s">
        <v>98</v>
      </c>
      <c r="O468" s="0" t="s">
        <v>153</v>
      </c>
      <c r="P468" s="0" t="s">
        <v>153</v>
      </c>
      <c r="Q468" s="0" t="s">
        <v>154</v>
      </c>
      <c r="R468" s="0" t="s">
        <v>1173</v>
      </c>
      <c r="S468" s="0" t="s">
        <v>1255</v>
      </c>
      <c r="T468" s="0" t="s">
        <v>3341</v>
      </c>
      <c r="U468" s="0" t="s">
        <v>3342</v>
      </c>
      <c r="V468" s="0" t="s">
        <v>3343</v>
      </c>
      <c r="W468" s="0" t="s">
        <v>3344</v>
      </c>
      <c r="X468" s="0" t="s">
        <v>3345</v>
      </c>
      <c r="Y468" s="0" t="s">
        <v>3342</v>
      </c>
      <c r="Z468" s="0" t="s">
        <v>3851</v>
      </c>
      <c r="AA468" s="0" t="s">
        <v>3671</v>
      </c>
      <c r="AB468" s="0" t="s">
        <v>3852</v>
      </c>
      <c r="AC468" s="0" t="s">
        <v>19</v>
      </c>
      <c r="AD468" s="0" t="s">
        <v>19</v>
      </c>
      <c r="AE468" s="0" t="s">
        <v>61</v>
      </c>
      <c r="AF468" s="0" t="s">
        <v>22</v>
      </c>
      <c r="AG468" s="0" t="s">
        <v>22</v>
      </c>
      <c r="AH468" s="0" t="s">
        <v>22</v>
      </c>
      <c r="AI468" s="0" t="s">
        <v>22</v>
      </c>
      <c r="AJ468" s="0" t="s">
        <v>3562</v>
      </c>
      <c r="AK468" s="0" t="s">
        <v>3563</v>
      </c>
    </row>
    <row customHeight="1" ht="11.25">
      <c r="A469" s="0" t="s">
        <v>22</v>
      </c>
      <c r="B469" s="0" t="s">
        <v>48</v>
      </c>
      <c r="C469" s="0" t="s">
        <v>50</v>
      </c>
      <c r="D469" s="0" t="s">
        <v>22</v>
      </c>
      <c r="E469" s="0" t="s">
        <v>3853</v>
      </c>
      <c r="F469" s="0" t="s">
        <v>1191</v>
      </c>
      <c r="G469" s="0" t="s">
        <v>1171</v>
      </c>
      <c r="H469" s="0" t="s">
        <v>1171</v>
      </c>
      <c r="I469" s="0" t="s">
        <v>1172</v>
      </c>
      <c r="J469" s="0" t="s">
        <v>1173</v>
      </c>
      <c r="K469" s="0" t="s">
        <v>1174</v>
      </c>
      <c r="L469" s="0" t="s">
        <v>3735</v>
      </c>
      <c r="M469" s="0" t="s">
        <v>3854</v>
      </c>
      <c r="N469" s="0" t="s">
        <v>98</v>
      </c>
      <c r="O469" s="0" t="s">
        <v>1171</v>
      </c>
      <c r="P469" s="0" t="s">
        <v>1171</v>
      </c>
      <c r="Q469" s="0" t="s">
        <v>1172</v>
      </c>
      <c r="R469" s="0" t="s">
        <v>1173</v>
      </c>
      <c r="S469" s="0" t="s">
        <v>1174</v>
      </c>
      <c r="T469" s="0" t="s">
        <v>3341</v>
      </c>
      <c r="U469" s="0" t="s">
        <v>3342</v>
      </c>
      <c r="V469" s="0" t="s">
        <v>3343</v>
      </c>
      <c r="W469" s="0" t="s">
        <v>3344</v>
      </c>
      <c r="X469" s="0" t="s">
        <v>3345</v>
      </c>
      <c r="Y469" s="0" t="s">
        <v>3342</v>
      </c>
      <c r="Z469" s="0" t="s">
        <v>3855</v>
      </c>
      <c r="AA469" s="0" t="s">
        <v>3769</v>
      </c>
      <c r="AB469" s="0" t="s">
        <v>3856</v>
      </c>
      <c r="AC469" s="0" t="s">
        <v>19</v>
      </c>
      <c r="AD469" s="0" t="s">
        <v>19</v>
      </c>
      <c r="AE469" s="0" t="s">
        <v>61</v>
      </c>
      <c r="AF469" s="0" t="s">
        <v>22</v>
      </c>
      <c r="AG469" s="0" t="s">
        <v>22</v>
      </c>
      <c r="AH469" s="0" t="s">
        <v>22</v>
      </c>
      <c r="AI469" s="0" t="s">
        <v>22</v>
      </c>
      <c r="AJ469" s="0" t="s">
        <v>3562</v>
      </c>
      <c r="AK469" s="0" t="s">
        <v>3563</v>
      </c>
    </row>
    <row customHeight="1" ht="11.25">
      <c r="A470" s="0" t="s">
        <v>22</v>
      </c>
      <c r="B470" s="0" t="s">
        <v>48</v>
      </c>
      <c r="C470" s="0" t="s">
        <v>50</v>
      </c>
      <c r="D470" s="0" t="s">
        <v>22</v>
      </c>
      <c r="E470" s="0" t="s">
        <v>3853</v>
      </c>
      <c r="F470" s="0" t="s">
        <v>1191</v>
      </c>
      <c r="G470" s="0" t="s">
        <v>153</v>
      </c>
      <c r="H470" s="0" t="s">
        <v>153</v>
      </c>
      <c r="I470" s="0" t="s">
        <v>154</v>
      </c>
      <c r="J470" s="0" t="s">
        <v>1173</v>
      </c>
      <c r="K470" s="0" t="s">
        <v>1255</v>
      </c>
      <c r="L470" s="0" t="s">
        <v>3735</v>
      </c>
      <c r="M470" s="0" t="s">
        <v>3854</v>
      </c>
      <c r="N470" s="0" t="s">
        <v>98</v>
      </c>
      <c r="O470" s="0" t="s">
        <v>153</v>
      </c>
      <c r="P470" s="0" t="s">
        <v>153</v>
      </c>
      <c r="Q470" s="0" t="s">
        <v>154</v>
      </c>
      <c r="R470" s="0" t="s">
        <v>1173</v>
      </c>
      <c r="S470" s="0" t="s">
        <v>1255</v>
      </c>
      <c r="T470" s="0" t="s">
        <v>3341</v>
      </c>
      <c r="U470" s="0" t="s">
        <v>3342</v>
      </c>
      <c r="V470" s="0" t="s">
        <v>3343</v>
      </c>
      <c r="W470" s="0" t="s">
        <v>3344</v>
      </c>
      <c r="X470" s="0" t="s">
        <v>3345</v>
      </c>
      <c r="Y470" s="0" t="s">
        <v>3342</v>
      </c>
      <c r="Z470" s="0" t="s">
        <v>3855</v>
      </c>
      <c r="AA470" s="0" t="s">
        <v>3769</v>
      </c>
      <c r="AB470" s="0" t="s">
        <v>3856</v>
      </c>
      <c r="AC470" s="0" t="s">
        <v>19</v>
      </c>
      <c r="AD470" s="0" t="s">
        <v>19</v>
      </c>
      <c r="AE470" s="0" t="s">
        <v>61</v>
      </c>
      <c r="AF470" s="0" t="s">
        <v>22</v>
      </c>
      <c r="AG470" s="0" t="s">
        <v>22</v>
      </c>
      <c r="AH470" s="0" t="s">
        <v>22</v>
      </c>
      <c r="AI470" s="0" t="s">
        <v>22</v>
      </c>
      <c r="AJ470" s="0" t="s">
        <v>3562</v>
      </c>
      <c r="AK470" s="0" t="s">
        <v>3563</v>
      </c>
    </row>
    <row customHeight="1" ht="11.25">
      <c r="A471" s="0" t="s">
        <v>22</v>
      </c>
      <c r="B471" s="0" t="s">
        <v>48</v>
      </c>
      <c r="C471" s="0" t="s">
        <v>50</v>
      </c>
      <c r="D471" s="0" t="s">
        <v>22</v>
      </c>
      <c r="E471" s="0" t="s">
        <v>3857</v>
      </c>
      <c r="F471" s="0" t="s">
        <v>1191</v>
      </c>
      <c r="G471" s="0" t="s">
        <v>1171</v>
      </c>
      <c r="H471" s="0" t="s">
        <v>1171</v>
      </c>
      <c r="I471" s="0" t="s">
        <v>1172</v>
      </c>
      <c r="J471" s="0" t="s">
        <v>1173</v>
      </c>
      <c r="K471" s="0" t="s">
        <v>1174</v>
      </c>
      <c r="L471" s="0" t="s">
        <v>3782</v>
      </c>
      <c r="M471" s="0" t="s">
        <v>169</v>
      </c>
      <c r="N471" s="0" t="s">
        <v>98</v>
      </c>
      <c r="O471" s="0" t="s">
        <v>1171</v>
      </c>
      <c r="P471" s="0" t="s">
        <v>1171</v>
      </c>
      <c r="Q471" s="0" t="s">
        <v>1172</v>
      </c>
      <c r="R471" s="0" t="s">
        <v>1173</v>
      </c>
      <c r="S471" s="0" t="s">
        <v>1174</v>
      </c>
      <c r="T471" s="0" t="s">
        <v>3341</v>
      </c>
      <c r="U471" s="0" t="s">
        <v>3342</v>
      </c>
      <c r="V471" s="0" t="s">
        <v>3343</v>
      </c>
      <c r="W471" s="0" t="s">
        <v>3344</v>
      </c>
      <c r="X471" s="0" t="s">
        <v>3345</v>
      </c>
      <c r="Y471" s="0" t="s">
        <v>3342</v>
      </c>
      <c r="Z471" s="0" t="s">
        <v>3858</v>
      </c>
      <c r="AA471" s="0" t="s">
        <v>3859</v>
      </c>
      <c r="AB471" s="0" t="s">
        <v>3860</v>
      </c>
      <c r="AC471" s="0" t="s">
        <v>19</v>
      </c>
      <c r="AD471" s="0" t="s">
        <v>19</v>
      </c>
      <c r="AE471" s="0" t="s">
        <v>61</v>
      </c>
      <c r="AF471" s="0" t="s">
        <v>22</v>
      </c>
      <c r="AG471" s="0" t="s">
        <v>22</v>
      </c>
      <c r="AH471" s="0" t="s">
        <v>22</v>
      </c>
      <c r="AI471" s="0" t="s">
        <v>22</v>
      </c>
      <c r="AJ471" s="0" t="s">
        <v>3562</v>
      </c>
      <c r="AK471" s="0" t="s">
        <v>3563</v>
      </c>
    </row>
    <row customHeight="1" ht="11.25">
      <c r="A472" s="0" t="s">
        <v>22</v>
      </c>
      <c r="B472" s="0" t="s">
        <v>48</v>
      </c>
      <c r="C472" s="0" t="s">
        <v>50</v>
      </c>
      <c r="D472" s="0" t="s">
        <v>22</v>
      </c>
      <c r="E472" s="0" t="s">
        <v>3857</v>
      </c>
      <c r="F472" s="0" t="s">
        <v>1191</v>
      </c>
      <c r="G472" s="0" t="s">
        <v>153</v>
      </c>
      <c r="H472" s="0" t="s">
        <v>153</v>
      </c>
      <c r="I472" s="0" t="s">
        <v>154</v>
      </c>
      <c r="J472" s="0" t="s">
        <v>1173</v>
      </c>
      <c r="K472" s="0" t="s">
        <v>1255</v>
      </c>
      <c r="L472" s="0" t="s">
        <v>3782</v>
      </c>
      <c r="M472" s="0" t="s">
        <v>169</v>
      </c>
      <c r="N472" s="0" t="s">
        <v>98</v>
      </c>
      <c r="O472" s="0" t="s">
        <v>153</v>
      </c>
      <c r="P472" s="0" t="s">
        <v>153</v>
      </c>
      <c r="Q472" s="0" t="s">
        <v>154</v>
      </c>
      <c r="R472" s="0" t="s">
        <v>1173</v>
      </c>
      <c r="S472" s="0" t="s">
        <v>1255</v>
      </c>
      <c r="T472" s="0" t="s">
        <v>3341</v>
      </c>
      <c r="U472" s="0" t="s">
        <v>3342</v>
      </c>
      <c r="V472" s="0" t="s">
        <v>3343</v>
      </c>
      <c r="W472" s="0" t="s">
        <v>3344</v>
      </c>
      <c r="X472" s="0" t="s">
        <v>3345</v>
      </c>
      <c r="Y472" s="0" t="s">
        <v>3342</v>
      </c>
      <c r="Z472" s="0" t="s">
        <v>3858</v>
      </c>
      <c r="AA472" s="0" t="s">
        <v>3859</v>
      </c>
      <c r="AB472" s="0" t="s">
        <v>3860</v>
      </c>
      <c r="AC472" s="0" t="s">
        <v>19</v>
      </c>
      <c r="AD472" s="0" t="s">
        <v>19</v>
      </c>
      <c r="AE472" s="0" t="s">
        <v>61</v>
      </c>
      <c r="AF472" s="0" t="s">
        <v>22</v>
      </c>
      <c r="AG472" s="0" t="s">
        <v>22</v>
      </c>
      <c r="AH472" s="0" t="s">
        <v>22</v>
      </c>
      <c r="AI472" s="0" t="s">
        <v>22</v>
      </c>
      <c r="AJ472" s="0" t="s">
        <v>3562</v>
      </c>
      <c r="AK472" s="0" t="s">
        <v>3563</v>
      </c>
    </row>
    <row customHeight="1" ht="11.25">
      <c r="A473" s="0" t="s">
        <v>22</v>
      </c>
      <c r="B473" s="0" t="s">
        <v>48</v>
      </c>
      <c r="C473" s="0" t="s">
        <v>50</v>
      </c>
      <c r="D473" s="0" t="s">
        <v>22</v>
      </c>
      <c r="E473" s="0" t="s">
        <v>3861</v>
      </c>
      <c r="F473" s="0" t="s">
        <v>1191</v>
      </c>
      <c r="G473" s="0" t="s">
        <v>1171</v>
      </c>
      <c r="H473" s="0" t="s">
        <v>1171</v>
      </c>
      <c r="I473" s="0" t="s">
        <v>1172</v>
      </c>
      <c r="J473" s="0" t="s">
        <v>1173</v>
      </c>
      <c r="K473" s="0" t="s">
        <v>1174</v>
      </c>
      <c r="L473" s="0" t="s">
        <v>3803</v>
      </c>
      <c r="M473" s="0" t="s">
        <v>92</v>
      </c>
      <c r="N473" s="0" t="s">
        <v>98</v>
      </c>
      <c r="O473" s="0" t="s">
        <v>1171</v>
      </c>
      <c r="P473" s="0" t="s">
        <v>1171</v>
      </c>
      <c r="Q473" s="0" t="s">
        <v>1172</v>
      </c>
      <c r="R473" s="0" t="s">
        <v>1173</v>
      </c>
      <c r="S473" s="0" t="s">
        <v>1174</v>
      </c>
      <c r="T473" s="0" t="s">
        <v>3341</v>
      </c>
      <c r="U473" s="0" t="s">
        <v>3342</v>
      </c>
      <c r="V473" s="0" t="s">
        <v>3343</v>
      </c>
      <c r="W473" s="0" t="s">
        <v>3344</v>
      </c>
      <c r="X473" s="0" t="s">
        <v>3345</v>
      </c>
      <c r="Y473" s="0" t="s">
        <v>3342</v>
      </c>
      <c r="Z473" s="0" t="s">
        <v>3862</v>
      </c>
      <c r="AA473" s="0" t="s">
        <v>3774</v>
      </c>
      <c r="AB473" s="0" t="s">
        <v>3863</v>
      </c>
      <c r="AC473" s="0" t="s">
        <v>19</v>
      </c>
      <c r="AD473" s="0" t="s">
        <v>19</v>
      </c>
      <c r="AE473" s="0" t="s">
        <v>61</v>
      </c>
      <c r="AF473" s="0" t="s">
        <v>22</v>
      </c>
      <c r="AG473" s="0" t="s">
        <v>22</v>
      </c>
      <c r="AH473" s="0" t="s">
        <v>22</v>
      </c>
      <c r="AI473" s="0" t="s">
        <v>22</v>
      </c>
      <c r="AJ473" s="0" t="s">
        <v>3562</v>
      </c>
      <c r="AK473" s="0" t="s">
        <v>3563</v>
      </c>
    </row>
    <row customHeight="1" ht="11.25">
      <c r="A474" s="0" t="s">
        <v>22</v>
      </c>
      <c r="B474" s="0" t="s">
        <v>48</v>
      </c>
      <c r="C474" s="0" t="s">
        <v>50</v>
      </c>
      <c r="D474" s="0" t="s">
        <v>22</v>
      </c>
      <c r="E474" s="0" t="s">
        <v>3861</v>
      </c>
      <c r="F474" s="0" t="s">
        <v>1191</v>
      </c>
      <c r="G474" s="0" t="s">
        <v>153</v>
      </c>
      <c r="H474" s="0" t="s">
        <v>153</v>
      </c>
      <c r="I474" s="0" t="s">
        <v>154</v>
      </c>
      <c r="J474" s="0" t="s">
        <v>1173</v>
      </c>
      <c r="K474" s="0" t="s">
        <v>1255</v>
      </c>
      <c r="L474" s="0" t="s">
        <v>3803</v>
      </c>
      <c r="M474" s="0" t="s">
        <v>92</v>
      </c>
      <c r="N474" s="0" t="s">
        <v>98</v>
      </c>
      <c r="O474" s="0" t="s">
        <v>153</v>
      </c>
      <c r="P474" s="0" t="s">
        <v>153</v>
      </c>
      <c r="Q474" s="0" t="s">
        <v>154</v>
      </c>
      <c r="R474" s="0" t="s">
        <v>1173</v>
      </c>
      <c r="S474" s="0" t="s">
        <v>1255</v>
      </c>
      <c r="T474" s="0" t="s">
        <v>3341</v>
      </c>
      <c r="U474" s="0" t="s">
        <v>3342</v>
      </c>
      <c r="V474" s="0" t="s">
        <v>3343</v>
      </c>
      <c r="W474" s="0" t="s">
        <v>3344</v>
      </c>
      <c r="X474" s="0" t="s">
        <v>3345</v>
      </c>
      <c r="Y474" s="0" t="s">
        <v>3342</v>
      </c>
      <c r="Z474" s="0" t="s">
        <v>3862</v>
      </c>
      <c r="AA474" s="0" t="s">
        <v>3774</v>
      </c>
      <c r="AB474" s="0" t="s">
        <v>3863</v>
      </c>
      <c r="AC474" s="0" t="s">
        <v>19</v>
      </c>
      <c r="AD474" s="0" t="s">
        <v>19</v>
      </c>
      <c r="AE474" s="0" t="s">
        <v>61</v>
      </c>
      <c r="AF474" s="0" t="s">
        <v>22</v>
      </c>
      <c r="AG474" s="0" t="s">
        <v>22</v>
      </c>
      <c r="AH474" s="0" t="s">
        <v>22</v>
      </c>
      <c r="AI474" s="0" t="s">
        <v>22</v>
      </c>
      <c r="AJ474" s="0" t="s">
        <v>3562</v>
      </c>
      <c r="AK474" s="0" t="s">
        <v>3563</v>
      </c>
    </row>
    <row customHeight="1" ht="11.25">
      <c r="A475" s="0" t="s">
        <v>22</v>
      </c>
      <c r="B475" s="0" t="s">
        <v>48</v>
      </c>
      <c r="C475" s="0" t="s">
        <v>50</v>
      </c>
      <c r="D475" s="0" t="s">
        <v>22</v>
      </c>
      <c r="E475" s="0" t="s">
        <v>3864</v>
      </c>
      <c r="F475" s="0" t="s">
        <v>1191</v>
      </c>
      <c r="G475" s="0" t="s">
        <v>1171</v>
      </c>
      <c r="H475" s="0" t="s">
        <v>1171</v>
      </c>
      <c r="I475" s="0" t="s">
        <v>1172</v>
      </c>
      <c r="J475" s="0" t="s">
        <v>1173</v>
      </c>
      <c r="K475" s="0" t="s">
        <v>1174</v>
      </c>
      <c r="L475" s="0" t="s">
        <v>1313</v>
      </c>
      <c r="M475" s="0" t="s">
        <v>1886</v>
      </c>
      <c r="N475" s="0" t="s">
        <v>98</v>
      </c>
      <c r="O475" s="0" t="s">
        <v>1171</v>
      </c>
      <c r="P475" s="0" t="s">
        <v>1171</v>
      </c>
      <c r="Q475" s="0" t="s">
        <v>1172</v>
      </c>
      <c r="R475" s="0" t="s">
        <v>1173</v>
      </c>
      <c r="S475" s="0" t="s">
        <v>1174</v>
      </c>
      <c r="T475" s="0" t="s">
        <v>3341</v>
      </c>
      <c r="U475" s="0" t="s">
        <v>3342</v>
      </c>
      <c r="V475" s="0" t="s">
        <v>3343</v>
      </c>
      <c r="W475" s="0" t="s">
        <v>3344</v>
      </c>
      <c r="X475" s="0" t="s">
        <v>3345</v>
      </c>
      <c r="Y475" s="0" t="s">
        <v>3342</v>
      </c>
      <c r="Z475" s="0" t="s">
        <v>3865</v>
      </c>
      <c r="AA475" s="0" t="s">
        <v>3800</v>
      </c>
      <c r="AB475" s="0" t="s">
        <v>3866</v>
      </c>
      <c r="AC475" s="0" t="s">
        <v>19</v>
      </c>
      <c r="AD475" s="0" t="s">
        <v>19</v>
      </c>
      <c r="AE475" s="0" t="s">
        <v>61</v>
      </c>
      <c r="AF475" s="0" t="s">
        <v>22</v>
      </c>
      <c r="AG475" s="0" t="s">
        <v>22</v>
      </c>
      <c r="AH475" s="0" t="s">
        <v>22</v>
      </c>
      <c r="AI475" s="0" t="s">
        <v>22</v>
      </c>
      <c r="AJ475" s="0" t="s">
        <v>3562</v>
      </c>
      <c r="AK475" s="0" t="s">
        <v>3563</v>
      </c>
    </row>
    <row customHeight="1" ht="11.25">
      <c r="A476" s="0" t="s">
        <v>22</v>
      </c>
      <c r="B476" s="0" t="s">
        <v>48</v>
      </c>
      <c r="C476" s="0" t="s">
        <v>50</v>
      </c>
      <c r="D476" s="0" t="s">
        <v>22</v>
      </c>
      <c r="E476" s="0" t="s">
        <v>3864</v>
      </c>
      <c r="F476" s="0" t="s">
        <v>1191</v>
      </c>
      <c r="G476" s="0" t="s">
        <v>153</v>
      </c>
      <c r="H476" s="0" t="s">
        <v>153</v>
      </c>
      <c r="I476" s="0" t="s">
        <v>154</v>
      </c>
      <c r="J476" s="0" t="s">
        <v>1173</v>
      </c>
      <c r="K476" s="0" t="s">
        <v>1255</v>
      </c>
      <c r="L476" s="0" t="s">
        <v>1313</v>
      </c>
      <c r="M476" s="0" t="s">
        <v>1886</v>
      </c>
      <c r="N476" s="0" t="s">
        <v>98</v>
      </c>
      <c r="O476" s="0" t="s">
        <v>153</v>
      </c>
      <c r="P476" s="0" t="s">
        <v>153</v>
      </c>
      <c r="Q476" s="0" t="s">
        <v>154</v>
      </c>
      <c r="R476" s="0" t="s">
        <v>1173</v>
      </c>
      <c r="S476" s="0" t="s">
        <v>1255</v>
      </c>
      <c r="T476" s="0" t="s">
        <v>3341</v>
      </c>
      <c r="U476" s="0" t="s">
        <v>3342</v>
      </c>
      <c r="V476" s="0" t="s">
        <v>3343</v>
      </c>
      <c r="W476" s="0" t="s">
        <v>3344</v>
      </c>
      <c r="X476" s="0" t="s">
        <v>3345</v>
      </c>
      <c r="Y476" s="0" t="s">
        <v>3342</v>
      </c>
      <c r="Z476" s="0" t="s">
        <v>3865</v>
      </c>
      <c r="AA476" s="0" t="s">
        <v>3800</v>
      </c>
      <c r="AB476" s="0" t="s">
        <v>3866</v>
      </c>
      <c r="AC476" s="0" t="s">
        <v>19</v>
      </c>
      <c r="AD476" s="0" t="s">
        <v>19</v>
      </c>
      <c r="AE476" s="0" t="s">
        <v>61</v>
      </c>
      <c r="AF476" s="0" t="s">
        <v>22</v>
      </c>
      <c r="AG476" s="0" t="s">
        <v>22</v>
      </c>
      <c r="AH476" s="0" t="s">
        <v>22</v>
      </c>
      <c r="AI476" s="0" t="s">
        <v>22</v>
      </c>
      <c r="AJ476" s="0" t="s">
        <v>3562</v>
      </c>
      <c r="AK476" s="0" t="s">
        <v>3563</v>
      </c>
    </row>
    <row customHeight="1" ht="11.25">
      <c r="A477" s="0" t="s">
        <v>22</v>
      </c>
      <c r="B477" s="0" t="s">
        <v>48</v>
      </c>
      <c r="C477" s="0" t="s">
        <v>50</v>
      </c>
      <c r="D477" s="0" t="s">
        <v>22</v>
      </c>
      <c r="E477" s="0" t="s">
        <v>3867</v>
      </c>
      <c r="F477" s="0" t="s">
        <v>1191</v>
      </c>
      <c r="G477" s="0" t="s">
        <v>1171</v>
      </c>
      <c r="H477" s="0" t="s">
        <v>1171</v>
      </c>
      <c r="I477" s="0" t="s">
        <v>1172</v>
      </c>
      <c r="J477" s="0" t="s">
        <v>3398</v>
      </c>
      <c r="K477" s="0" t="s">
        <v>3399</v>
      </c>
      <c r="L477" s="0" t="s">
        <v>3868</v>
      </c>
      <c r="M477" s="0" t="s">
        <v>98</v>
      </c>
      <c r="N477" s="0" t="s">
        <v>98</v>
      </c>
      <c r="O477" s="0" t="s">
        <v>1171</v>
      </c>
      <c r="P477" s="0" t="s">
        <v>1171</v>
      </c>
      <c r="Q477" s="0" t="s">
        <v>1172</v>
      </c>
      <c r="R477" s="0" t="s">
        <v>3398</v>
      </c>
      <c r="S477" s="0" t="s">
        <v>3399</v>
      </c>
      <c r="T477" s="0" t="s">
        <v>3341</v>
      </c>
      <c r="U477" s="0" t="s">
        <v>3342</v>
      </c>
      <c r="V477" s="0" t="s">
        <v>3343</v>
      </c>
      <c r="W477" s="0" t="s">
        <v>3344</v>
      </c>
      <c r="X477" s="0" t="s">
        <v>3345</v>
      </c>
      <c r="Y477" s="0" t="s">
        <v>3342</v>
      </c>
      <c r="Z477" s="0" t="s">
        <v>3869</v>
      </c>
      <c r="AA477" s="0" t="s">
        <v>3843</v>
      </c>
      <c r="AB477" s="0" t="s">
        <v>3870</v>
      </c>
      <c r="AC477" s="0" t="s">
        <v>19</v>
      </c>
      <c r="AD477" s="0" t="s">
        <v>19</v>
      </c>
      <c r="AE477" s="0" t="s">
        <v>61</v>
      </c>
      <c r="AF477" s="0" t="s">
        <v>22</v>
      </c>
      <c r="AG477" s="0" t="s">
        <v>22</v>
      </c>
      <c r="AH477" s="0" t="s">
        <v>22</v>
      </c>
      <c r="AI477" s="0" t="s">
        <v>22</v>
      </c>
      <c r="AJ477" s="0" t="s">
        <v>3562</v>
      </c>
      <c r="AK477" s="0" t="s">
        <v>3563</v>
      </c>
    </row>
    <row customHeight="1" ht="11.25">
      <c r="A478" s="0" t="s">
        <v>22</v>
      </c>
      <c r="B478" s="0" t="s">
        <v>48</v>
      </c>
      <c r="C478" s="0" t="s">
        <v>50</v>
      </c>
      <c r="D478" s="0" t="s">
        <v>22</v>
      </c>
      <c r="E478" s="0" t="s">
        <v>3867</v>
      </c>
      <c r="F478" s="0" t="s">
        <v>1191</v>
      </c>
      <c r="G478" s="0" t="s">
        <v>153</v>
      </c>
      <c r="H478" s="0" t="s">
        <v>153</v>
      </c>
      <c r="I478" s="0" t="s">
        <v>154</v>
      </c>
      <c r="J478" s="0" t="s">
        <v>3398</v>
      </c>
      <c r="K478" s="0" t="s">
        <v>3416</v>
      </c>
      <c r="L478" s="0" t="s">
        <v>3868</v>
      </c>
      <c r="M478" s="0" t="s">
        <v>98</v>
      </c>
      <c r="N478" s="0" t="s">
        <v>98</v>
      </c>
      <c r="O478" s="0" t="s">
        <v>153</v>
      </c>
      <c r="P478" s="0" t="s">
        <v>153</v>
      </c>
      <c r="Q478" s="0" t="s">
        <v>154</v>
      </c>
      <c r="R478" s="0" t="s">
        <v>3398</v>
      </c>
      <c r="S478" s="0" t="s">
        <v>3416</v>
      </c>
      <c r="T478" s="0" t="s">
        <v>3341</v>
      </c>
      <c r="U478" s="0" t="s">
        <v>3342</v>
      </c>
      <c r="V478" s="0" t="s">
        <v>3343</v>
      </c>
      <c r="W478" s="0" t="s">
        <v>3344</v>
      </c>
      <c r="X478" s="0" t="s">
        <v>3345</v>
      </c>
      <c r="Y478" s="0" t="s">
        <v>3342</v>
      </c>
      <c r="Z478" s="0" t="s">
        <v>3869</v>
      </c>
      <c r="AA478" s="0" t="s">
        <v>3843</v>
      </c>
      <c r="AB478" s="0" t="s">
        <v>3870</v>
      </c>
      <c r="AC478" s="0" t="s">
        <v>19</v>
      </c>
      <c r="AD478" s="0" t="s">
        <v>19</v>
      </c>
      <c r="AE478" s="0" t="s">
        <v>61</v>
      </c>
      <c r="AF478" s="0" t="s">
        <v>22</v>
      </c>
      <c r="AG478" s="0" t="s">
        <v>22</v>
      </c>
      <c r="AH478" s="0" t="s">
        <v>22</v>
      </c>
      <c r="AI478" s="0" t="s">
        <v>22</v>
      </c>
      <c r="AJ478" s="0" t="s">
        <v>3562</v>
      </c>
      <c r="AK478" s="0" t="s">
        <v>3563</v>
      </c>
    </row>
    <row customHeight="1" ht="11.25">
      <c r="A479" s="0" t="s">
        <v>22</v>
      </c>
      <c r="B479" s="0" t="s">
        <v>48</v>
      </c>
      <c r="C479" s="0" t="s">
        <v>50</v>
      </c>
      <c r="D479" s="0" t="s">
        <v>22</v>
      </c>
      <c r="E479" s="0" t="s">
        <v>3871</v>
      </c>
      <c r="F479" s="0" t="s">
        <v>1191</v>
      </c>
      <c r="G479" s="0" t="s">
        <v>1171</v>
      </c>
      <c r="H479" s="0" t="s">
        <v>1171</v>
      </c>
      <c r="I479" s="0" t="s">
        <v>1172</v>
      </c>
      <c r="J479" s="0" t="s">
        <v>1173</v>
      </c>
      <c r="K479" s="0" t="s">
        <v>1174</v>
      </c>
      <c r="L479" s="0" t="s">
        <v>3872</v>
      </c>
      <c r="M479" s="0" t="s">
        <v>1987</v>
      </c>
      <c r="N479" s="0" t="s">
        <v>98</v>
      </c>
      <c r="O479" s="0" t="s">
        <v>1171</v>
      </c>
      <c r="P479" s="0" t="s">
        <v>1171</v>
      </c>
      <c r="Q479" s="0" t="s">
        <v>1172</v>
      </c>
      <c r="R479" s="0" t="s">
        <v>1173</v>
      </c>
      <c r="S479" s="0" t="s">
        <v>1174</v>
      </c>
      <c r="T479" s="0" t="s">
        <v>3341</v>
      </c>
      <c r="U479" s="0" t="s">
        <v>3342</v>
      </c>
      <c r="V479" s="0" t="s">
        <v>3343</v>
      </c>
      <c r="W479" s="0" t="s">
        <v>3344</v>
      </c>
      <c r="X479" s="0" t="s">
        <v>3345</v>
      </c>
      <c r="Y479" s="0" t="s">
        <v>3342</v>
      </c>
      <c r="Z479" s="0" t="s">
        <v>3873</v>
      </c>
      <c r="AA479" s="0" t="s">
        <v>3779</v>
      </c>
      <c r="AB479" s="0" t="s">
        <v>3874</v>
      </c>
      <c r="AC479" s="0" t="s">
        <v>19</v>
      </c>
      <c r="AD479" s="0" t="s">
        <v>19</v>
      </c>
      <c r="AE479" s="0" t="s">
        <v>61</v>
      </c>
      <c r="AF479" s="0" t="s">
        <v>22</v>
      </c>
      <c r="AG479" s="0" t="s">
        <v>22</v>
      </c>
      <c r="AH479" s="0" t="s">
        <v>22</v>
      </c>
      <c r="AI479" s="0" t="s">
        <v>22</v>
      </c>
      <c r="AJ479" s="0" t="s">
        <v>3562</v>
      </c>
      <c r="AK479" s="0" t="s">
        <v>3563</v>
      </c>
    </row>
    <row customHeight="1" ht="11.25">
      <c r="A480" s="0" t="s">
        <v>22</v>
      </c>
      <c r="B480" s="0" t="s">
        <v>48</v>
      </c>
      <c r="C480" s="0" t="s">
        <v>50</v>
      </c>
      <c r="D480" s="0" t="s">
        <v>22</v>
      </c>
      <c r="E480" s="0" t="s">
        <v>3871</v>
      </c>
      <c r="F480" s="0" t="s">
        <v>1191</v>
      </c>
      <c r="G480" s="0" t="s">
        <v>153</v>
      </c>
      <c r="H480" s="0" t="s">
        <v>153</v>
      </c>
      <c r="I480" s="0" t="s">
        <v>154</v>
      </c>
      <c r="J480" s="0" t="s">
        <v>1173</v>
      </c>
      <c r="K480" s="0" t="s">
        <v>1255</v>
      </c>
      <c r="L480" s="0" t="s">
        <v>3872</v>
      </c>
      <c r="M480" s="0" t="s">
        <v>1987</v>
      </c>
      <c r="N480" s="0" t="s">
        <v>98</v>
      </c>
      <c r="O480" s="0" t="s">
        <v>153</v>
      </c>
      <c r="P480" s="0" t="s">
        <v>153</v>
      </c>
      <c r="Q480" s="0" t="s">
        <v>154</v>
      </c>
      <c r="R480" s="0" t="s">
        <v>1173</v>
      </c>
      <c r="S480" s="0" t="s">
        <v>1255</v>
      </c>
      <c r="T480" s="0" t="s">
        <v>3341</v>
      </c>
      <c r="U480" s="0" t="s">
        <v>3342</v>
      </c>
      <c r="V480" s="0" t="s">
        <v>3343</v>
      </c>
      <c r="W480" s="0" t="s">
        <v>3344</v>
      </c>
      <c r="X480" s="0" t="s">
        <v>3345</v>
      </c>
      <c r="Y480" s="0" t="s">
        <v>3342</v>
      </c>
      <c r="Z480" s="0" t="s">
        <v>3873</v>
      </c>
      <c r="AA480" s="0" t="s">
        <v>3779</v>
      </c>
      <c r="AB480" s="0" t="s">
        <v>3874</v>
      </c>
      <c r="AC480" s="0" t="s">
        <v>19</v>
      </c>
      <c r="AD480" s="0" t="s">
        <v>19</v>
      </c>
      <c r="AE480" s="0" t="s">
        <v>61</v>
      </c>
      <c r="AF480" s="0" t="s">
        <v>22</v>
      </c>
      <c r="AG480" s="0" t="s">
        <v>22</v>
      </c>
      <c r="AH480" s="0" t="s">
        <v>22</v>
      </c>
      <c r="AI480" s="0" t="s">
        <v>22</v>
      </c>
      <c r="AJ480" s="0" t="s">
        <v>3562</v>
      </c>
      <c r="AK480" s="0" t="s">
        <v>3563</v>
      </c>
    </row>
    <row customHeight="1" ht="11.25">
      <c r="A481" s="0" t="s">
        <v>22</v>
      </c>
      <c r="B481" s="0" t="s">
        <v>48</v>
      </c>
      <c r="C481" s="0" t="s">
        <v>50</v>
      </c>
      <c r="D481" s="0" t="s">
        <v>22</v>
      </c>
      <c r="E481" s="0" t="s">
        <v>3875</v>
      </c>
      <c r="F481" s="0" t="s">
        <v>1191</v>
      </c>
      <c r="G481" s="0" t="s">
        <v>1171</v>
      </c>
      <c r="H481" s="0" t="s">
        <v>1171</v>
      </c>
      <c r="I481" s="0" t="s">
        <v>1172</v>
      </c>
      <c r="J481" s="0" t="s">
        <v>1173</v>
      </c>
      <c r="K481" s="0" t="s">
        <v>1174</v>
      </c>
      <c r="L481" s="0" t="s">
        <v>3872</v>
      </c>
      <c r="M481" s="0" t="s">
        <v>3876</v>
      </c>
      <c r="N481" s="0" t="s">
        <v>98</v>
      </c>
      <c r="O481" s="0" t="s">
        <v>1171</v>
      </c>
      <c r="P481" s="0" t="s">
        <v>1171</v>
      </c>
      <c r="Q481" s="0" t="s">
        <v>1172</v>
      </c>
      <c r="R481" s="0" t="s">
        <v>1173</v>
      </c>
      <c r="S481" s="0" t="s">
        <v>1174</v>
      </c>
      <c r="T481" s="0" t="s">
        <v>3341</v>
      </c>
      <c r="U481" s="0" t="s">
        <v>3342</v>
      </c>
      <c r="V481" s="0" t="s">
        <v>3343</v>
      </c>
      <c r="W481" s="0" t="s">
        <v>3344</v>
      </c>
      <c r="X481" s="0" t="s">
        <v>3345</v>
      </c>
      <c r="Y481" s="0" t="s">
        <v>3342</v>
      </c>
      <c r="Z481" s="0" t="s">
        <v>3877</v>
      </c>
      <c r="AA481" s="0" t="s">
        <v>3394</v>
      </c>
      <c r="AB481" s="0" t="s">
        <v>3878</v>
      </c>
      <c r="AC481" s="0" t="s">
        <v>19</v>
      </c>
      <c r="AD481" s="0" t="s">
        <v>19</v>
      </c>
      <c r="AE481" s="0" t="s">
        <v>61</v>
      </c>
      <c r="AF481" s="0" t="s">
        <v>22</v>
      </c>
      <c r="AG481" s="0" t="s">
        <v>22</v>
      </c>
      <c r="AH481" s="0" t="s">
        <v>22</v>
      </c>
      <c r="AI481" s="0" t="s">
        <v>22</v>
      </c>
      <c r="AJ481" s="0" t="s">
        <v>3562</v>
      </c>
      <c r="AK481" s="0" t="s">
        <v>3563</v>
      </c>
    </row>
    <row customHeight="1" ht="11.25">
      <c r="A482" s="0" t="s">
        <v>22</v>
      </c>
      <c r="B482" s="0" t="s">
        <v>48</v>
      </c>
      <c r="C482" s="0" t="s">
        <v>50</v>
      </c>
      <c r="D482" s="0" t="s">
        <v>22</v>
      </c>
      <c r="E482" s="0" t="s">
        <v>3875</v>
      </c>
      <c r="F482" s="0" t="s">
        <v>1191</v>
      </c>
      <c r="G482" s="0" t="s">
        <v>153</v>
      </c>
      <c r="H482" s="0" t="s">
        <v>153</v>
      </c>
      <c r="I482" s="0" t="s">
        <v>154</v>
      </c>
      <c r="J482" s="0" t="s">
        <v>1173</v>
      </c>
      <c r="K482" s="0" t="s">
        <v>1255</v>
      </c>
      <c r="L482" s="0" t="s">
        <v>3872</v>
      </c>
      <c r="M482" s="0" t="s">
        <v>3876</v>
      </c>
      <c r="N482" s="0" t="s">
        <v>98</v>
      </c>
      <c r="O482" s="0" t="s">
        <v>153</v>
      </c>
      <c r="P482" s="0" t="s">
        <v>153</v>
      </c>
      <c r="Q482" s="0" t="s">
        <v>154</v>
      </c>
      <c r="R482" s="0" t="s">
        <v>1173</v>
      </c>
      <c r="S482" s="0" t="s">
        <v>1255</v>
      </c>
      <c r="T482" s="0" t="s">
        <v>3341</v>
      </c>
      <c r="U482" s="0" t="s">
        <v>3342</v>
      </c>
      <c r="V482" s="0" t="s">
        <v>3343</v>
      </c>
      <c r="W482" s="0" t="s">
        <v>3344</v>
      </c>
      <c r="X482" s="0" t="s">
        <v>3345</v>
      </c>
      <c r="Y482" s="0" t="s">
        <v>3342</v>
      </c>
      <c r="Z482" s="0" t="s">
        <v>3877</v>
      </c>
      <c r="AA482" s="0" t="s">
        <v>3394</v>
      </c>
      <c r="AB482" s="0" t="s">
        <v>3878</v>
      </c>
      <c r="AC482" s="0" t="s">
        <v>19</v>
      </c>
      <c r="AD482" s="0" t="s">
        <v>19</v>
      </c>
      <c r="AE482" s="0" t="s">
        <v>61</v>
      </c>
      <c r="AF482" s="0" t="s">
        <v>22</v>
      </c>
      <c r="AG482" s="0" t="s">
        <v>22</v>
      </c>
      <c r="AH482" s="0" t="s">
        <v>22</v>
      </c>
      <c r="AI482" s="0" t="s">
        <v>22</v>
      </c>
      <c r="AJ482" s="0" t="s">
        <v>3562</v>
      </c>
      <c r="AK482" s="0" t="s">
        <v>3563</v>
      </c>
    </row>
    <row customHeight="1" ht="11.25">
      <c r="A483" s="0" t="s">
        <v>22</v>
      </c>
      <c r="B483" s="0" t="s">
        <v>48</v>
      </c>
      <c r="C483" s="0" t="s">
        <v>50</v>
      </c>
      <c r="D483" s="0" t="s">
        <v>22</v>
      </c>
      <c r="E483" s="0" t="s">
        <v>3879</v>
      </c>
      <c r="F483" s="0" t="s">
        <v>1191</v>
      </c>
      <c r="G483" s="0" t="s">
        <v>1171</v>
      </c>
      <c r="H483" s="0" t="s">
        <v>1171</v>
      </c>
      <c r="I483" s="0" t="s">
        <v>1172</v>
      </c>
      <c r="J483" s="0" t="s">
        <v>1173</v>
      </c>
      <c r="K483" s="0" t="s">
        <v>1174</v>
      </c>
      <c r="L483" s="0" t="s">
        <v>3872</v>
      </c>
      <c r="M483" s="0" t="s">
        <v>3880</v>
      </c>
      <c r="N483" s="0" t="s">
        <v>98</v>
      </c>
      <c r="O483" s="0" t="s">
        <v>1171</v>
      </c>
      <c r="P483" s="0" t="s">
        <v>1171</v>
      </c>
      <c r="Q483" s="0" t="s">
        <v>1172</v>
      </c>
      <c r="R483" s="0" t="s">
        <v>1173</v>
      </c>
      <c r="S483" s="0" t="s">
        <v>1174</v>
      </c>
      <c r="T483" s="0" t="s">
        <v>3341</v>
      </c>
      <c r="U483" s="0" t="s">
        <v>3342</v>
      </c>
      <c r="V483" s="0" t="s">
        <v>3343</v>
      </c>
      <c r="W483" s="0" t="s">
        <v>3344</v>
      </c>
      <c r="X483" s="0" t="s">
        <v>3345</v>
      </c>
      <c r="Y483" s="0" t="s">
        <v>3342</v>
      </c>
      <c r="Z483" s="0" t="s">
        <v>3881</v>
      </c>
      <c r="AA483" s="0" t="s">
        <v>3882</v>
      </c>
      <c r="AB483" s="0" t="s">
        <v>3883</v>
      </c>
      <c r="AC483" s="0" t="s">
        <v>19</v>
      </c>
      <c r="AD483" s="0" t="s">
        <v>19</v>
      </c>
      <c r="AE483" s="0" t="s">
        <v>61</v>
      </c>
      <c r="AF483" s="0" t="s">
        <v>22</v>
      </c>
      <c r="AG483" s="0" t="s">
        <v>22</v>
      </c>
      <c r="AH483" s="0" t="s">
        <v>22</v>
      </c>
      <c r="AI483" s="0" t="s">
        <v>22</v>
      </c>
      <c r="AJ483" s="0" t="s">
        <v>3562</v>
      </c>
      <c r="AK483" s="0" t="s">
        <v>3563</v>
      </c>
    </row>
    <row customHeight="1" ht="11.25">
      <c r="A484" s="0" t="s">
        <v>22</v>
      </c>
      <c r="B484" s="0" t="s">
        <v>48</v>
      </c>
      <c r="C484" s="0" t="s">
        <v>50</v>
      </c>
      <c r="D484" s="0" t="s">
        <v>22</v>
      </c>
      <c r="E484" s="0" t="s">
        <v>3879</v>
      </c>
      <c r="F484" s="0" t="s">
        <v>1191</v>
      </c>
      <c r="G484" s="0" t="s">
        <v>153</v>
      </c>
      <c r="H484" s="0" t="s">
        <v>153</v>
      </c>
      <c r="I484" s="0" t="s">
        <v>154</v>
      </c>
      <c r="J484" s="0" t="s">
        <v>1173</v>
      </c>
      <c r="K484" s="0" t="s">
        <v>1255</v>
      </c>
      <c r="L484" s="0" t="s">
        <v>3872</v>
      </c>
      <c r="M484" s="0" t="s">
        <v>3880</v>
      </c>
      <c r="N484" s="0" t="s">
        <v>98</v>
      </c>
      <c r="O484" s="0" t="s">
        <v>153</v>
      </c>
      <c r="P484" s="0" t="s">
        <v>153</v>
      </c>
      <c r="Q484" s="0" t="s">
        <v>154</v>
      </c>
      <c r="R484" s="0" t="s">
        <v>1173</v>
      </c>
      <c r="S484" s="0" t="s">
        <v>1255</v>
      </c>
      <c r="T484" s="0" t="s">
        <v>3341</v>
      </c>
      <c r="U484" s="0" t="s">
        <v>3342</v>
      </c>
      <c r="V484" s="0" t="s">
        <v>3343</v>
      </c>
      <c r="W484" s="0" t="s">
        <v>3344</v>
      </c>
      <c r="X484" s="0" t="s">
        <v>3345</v>
      </c>
      <c r="Y484" s="0" t="s">
        <v>3342</v>
      </c>
      <c r="Z484" s="0" t="s">
        <v>3881</v>
      </c>
      <c r="AA484" s="0" t="s">
        <v>3882</v>
      </c>
      <c r="AB484" s="0" t="s">
        <v>3883</v>
      </c>
      <c r="AC484" s="0" t="s">
        <v>19</v>
      </c>
      <c r="AD484" s="0" t="s">
        <v>19</v>
      </c>
      <c r="AE484" s="0" t="s">
        <v>61</v>
      </c>
      <c r="AF484" s="0" t="s">
        <v>22</v>
      </c>
      <c r="AG484" s="0" t="s">
        <v>22</v>
      </c>
      <c r="AH484" s="0" t="s">
        <v>22</v>
      </c>
      <c r="AI484" s="0" t="s">
        <v>22</v>
      </c>
      <c r="AJ484" s="0" t="s">
        <v>3562</v>
      </c>
      <c r="AK484" s="0" t="s">
        <v>3563</v>
      </c>
    </row>
    <row customHeight="1" ht="11.25">
      <c r="A485" s="0" t="s">
        <v>22</v>
      </c>
      <c r="B485" s="0" t="s">
        <v>48</v>
      </c>
      <c r="C485" s="0" t="s">
        <v>50</v>
      </c>
      <c r="D485" s="0" t="s">
        <v>22</v>
      </c>
      <c r="E485" s="0" t="s">
        <v>3884</v>
      </c>
      <c r="F485" s="0" t="s">
        <v>1191</v>
      </c>
      <c r="G485" s="0" t="s">
        <v>1171</v>
      </c>
      <c r="H485" s="0" t="s">
        <v>1171</v>
      </c>
      <c r="I485" s="0" t="s">
        <v>1172</v>
      </c>
      <c r="J485" s="0" t="s">
        <v>1173</v>
      </c>
      <c r="K485" s="0" t="s">
        <v>1174</v>
      </c>
      <c r="L485" s="0" t="s">
        <v>3885</v>
      </c>
      <c r="M485" s="0" t="s">
        <v>112</v>
      </c>
      <c r="N485" s="0" t="s">
        <v>98</v>
      </c>
      <c r="O485" s="0" t="s">
        <v>1171</v>
      </c>
      <c r="P485" s="0" t="s">
        <v>1171</v>
      </c>
      <c r="Q485" s="0" t="s">
        <v>1172</v>
      </c>
      <c r="R485" s="0" t="s">
        <v>1173</v>
      </c>
      <c r="S485" s="0" t="s">
        <v>1174</v>
      </c>
      <c r="T485" s="0" t="s">
        <v>3341</v>
      </c>
      <c r="U485" s="0" t="s">
        <v>3342</v>
      </c>
      <c r="V485" s="0" t="s">
        <v>3343</v>
      </c>
      <c r="W485" s="0" t="s">
        <v>3344</v>
      </c>
      <c r="X485" s="0" t="s">
        <v>3345</v>
      </c>
      <c r="Y485" s="0" t="s">
        <v>3342</v>
      </c>
      <c r="Z485" s="0" t="s">
        <v>3886</v>
      </c>
      <c r="AA485" s="0" t="s">
        <v>3887</v>
      </c>
      <c r="AB485" s="0" t="s">
        <v>3888</v>
      </c>
      <c r="AC485" s="0" t="s">
        <v>19</v>
      </c>
      <c r="AD485" s="0" t="s">
        <v>19</v>
      </c>
      <c r="AE485" s="0" t="s">
        <v>61</v>
      </c>
      <c r="AF485" s="0" t="s">
        <v>22</v>
      </c>
      <c r="AG485" s="0" t="s">
        <v>22</v>
      </c>
      <c r="AH485" s="0" t="s">
        <v>22</v>
      </c>
      <c r="AI485" s="0" t="s">
        <v>22</v>
      </c>
      <c r="AJ485" s="0" t="s">
        <v>3562</v>
      </c>
      <c r="AK485" s="0" t="s">
        <v>3563</v>
      </c>
    </row>
    <row customHeight="1" ht="11.25">
      <c r="A486" s="0" t="s">
        <v>22</v>
      </c>
      <c r="B486" s="0" t="s">
        <v>48</v>
      </c>
      <c r="C486" s="0" t="s">
        <v>50</v>
      </c>
      <c r="D486" s="0" t="s">
        <v>22</v>
      </c>
      <c r="E486" s="0" t="s">
        <v>3884</v>
      </c>
      <c r="F486" s="0" t="s">
        <v>1191</v>
      </c>
      <c r="G486" s="0" t="s">
        <v>153</v>
      </c>
      <c r="H486" s="0" t="s">
        <v>153</v>
      </c>
      <c r="I486" s="0" t="s">
        <v>154</v>
      </c>
      <c r="J486" s="0" t="s">
        <v>1173</v>
      </c>
      <c r="K486" s="0" t="s">
        <v>1255</v>
      </c>
      <c r="L486" s="0" t="s">
        <v>3885</v>
      </c>
      <c r="M486" s="0" t="s">
        <v>112</v>
      </c>
      <c r="N486" s="0" t="s">
        <v>98</v>
      </c>
      <c r="O486" s="0" t="s">
        <v>153</v>
      </c>
      <c r="P486" s="0" t="s">
        <v>153</v>
      </c>
      <c r="Q486" s="0" t="s">
        <v>154</v>
      </c>
      <c r="R486" s="0" t="s">
        <v>1173</v>
      </c>
      <c r="S486" s="0" t="s">
        <v>1255</v>
      </c>
      <c r="T486" s="0" t="s">
        <v>3341</v>
      </c>
      <c r="U486" s="0" t="s">
        <v>3342</v>
      </c>
      <c r="V486" s="0" t="s">
        <v>3343</v>
      </c>
      <c r="W486" s="0" t="s">
        <v>3344</v>
      </c>
      <c r="X486" s="0" t="s">
        <v>3345</v>
      </c>
      <c r="Y486" s="0" t="s">
        <v>3342</v>
      </c>
      <c r="Z486" s="0" t="s">
        <v>3886</v>
      </c>
      <c r="AA486" s="0" t="s">
        <v>3887</v>
      </c>
      <c r="AB486" s="0" t="s">
        <v>3888</v>
      </c>
      <c r="AC486" s="0" t="s">
        <v>19</v>
      </c>
      <c r="AD486" s="0" t="s">
        <v>19</v>
      </c>
      <c r="AE486" s="0" t="s">
        <v>61</v>
      </c>
      <c r="AF486" s="0" t="s">
        <v>22</v>
      </c>
      <c r="AG486" s="0" t="s">
        <v>22</v>
      </c>
      <c r="AH486" s="0" t="s">
        <v>22</v>
      </c>
      <c r="AI486" s="0" t="s">
        <v>22</v>
      </c>
      <c r="AJ486" s="0" t="s">
        <v>3562</v>
      </c>
      <c r="AK486" s="0" t="s">
        <v>3563</v>
      </c>
    </row>
    <row customHeight="1" ht="11.25">
      <c r="A487" s="0" t="s">
        <v>22</v>
      </c>
      <c r="B487" s="0" t="s">
        <v>48</v>
      </c>
      <c r="C487" s="0" t="s">
        <v>50</v>
      </c>
      <c r="D487" s="0" t="s">
        <v>22</v>
      </c>
      <c r="E487" s="0" t="s">
        <v>3889</v>
      </c>
      <c r="F487" s="0" t="s">
        <v>1191</v>
      </c>
      <c r="G487" s="0" t="s">
        <v>1171</v>
      </c>
      <c r="H487" s="0" t="s">
        <v>1171</v>
      </c>
      <c r="I487" s="0" t="s">
        <v>1172</v>
      </c>
      <c r="J487" s="0" t="s">
        <v>3414</v>
      </c>
      <c r="K487" s="0" t="s">
        <v>3415</v>
      </c>
      <c r="L487" s="0" t="s">
        <v>3890</v>
      </c>
      <c r="M487" s="0" t="s">
        <v>92</v>
      </c>
      <c r="N487" s="0" t="s">
        <v>98</v>
      </c>
      <c r="O487" s="0" t="s">
        <v>1171</v>
      </c>
      <c r="P487" s="0" t="s">
        <v>1171</v>
      </c>
      <c r="Q487" s="0" t="s">
        <v>1172</v>
      </c>
      <c r="R487" s="0" t="s">
        <v>3414</v>
      </c>
      <c r="S487" s="0" t="s">
        <v>3415</v>
      </c>
      <c r="T487" s="0" t="s">
        <v>3341</v>
      </c>
      <c r="U487" s="0" t="s">
        <v>3342</v>
      </c>
      <c r="V487" s="0" t="s">
        <v>3343</v>
      </c>
      <c r="W487" s="0" t="s">
        <v>3344</v>
      </c>
      <c r="X487" s="0" t="s">
        <v>3345</v>
      </c>
      <c r="Y487" s="0" t="s">
        <v>3342</v>
      </c>
      <c r="Z487" s="0" t="s">
        <v>3736</v>
      </c>
      <c r="AA487" s="0" t="s">
        <v>3737</v>
      </c>
      <c r="AB487" s="0" t="s">
        <v>3891</v>
      </c>
      <c r="AC487" s="0" t="s">
        <v>19</v>
      </c>
      <c r="AD487" s="0" t="s">
        <v>19</v>
      </c>
      <c r="AE487" s="0" t="s">
        <v>61</v>
      </c>
      <c r="AF487" s="0" t="s">
        <v>22</v>
      </c>
      <c r="AG487" s="0" t="s">
        <v>22</v>
      </c>
      <c r="AH487" s="0" t="s">
        <v>22</v>
      </c>
      <c r="AI487" s="0" t="s">
        <v>22</v>
      </c>
      <c r="AJ487" s="0" t="s">
        <v>3562</v>
      </c>
      <c r="AK487" s="0" t="s">
        <v>3563</v>
      </c>
    </row>
    <row customHeight="1" ht="11.25">
      <c r="A488" s="0" t="s">
        <v>22</v>
      </c>
      <c r="B488" s="0" t="s">
        <v>48</v>
      </c>
      <c r="C488" s="0" t="s">
        <v>50</v>
      </c>
      <c r="D488" s="0" t="s">
        <v>22</v>
      </c>
      <c r="E488" s="0" t="s">
        <v>3889</v>
      </c>
      <c r="F488" s="0" t="s">
        <v>1191</v>
      </c>
      <c r="G488" s="0" t="s">
        <v>153</v>
      </c>
      <c r="H488" s="0" t="s">
        <v>153</v>
      </c>
      <c r="I488" s="0" t="s">
        <v>154</v>
      </c>
      <c r="J488" s="0" t="s">
        <v>3414</v>
      </c>
      <c r="K488" s="0" t="s">
        <v>3424</v>
      </c>
      <c r="L488" s="0" t="s">
        <v>3890</v>
      </c>
      <c r="M488" s="0" t="s">
        <v>92</v>
      </c>
      <c r="N488" s="0" t="s">
        <v>98</v>
      </c>
      <c r="O488" s="0" t="s">
        <v>153</v>
      </c>
      <c r="P488" s="0" t="s">
        <v>153</v>
      </c>
      <c r="Q488" s="0" t="s">
        <v>154</v>
      </c>
      <c r="R488" s="0" t="s">
        <v>3414</v>
      </c>
      <c r="S488" s="0" t="s">
        <v>3424</v>
      </c>
      <c r="T488" s="0" t="s">
        <v>3341</v>
      </c>
      <c r="U488" s="0" t="s">
        <v>3342</v>
      </c>
      <c r="V488" s="0" t="s">
        <v>3343</v>
      </c>
      <c r="W488" s="0" t="s">
        <v>3344</v>
      </c>
      <c r="X488" s="0" t="s">
        <v>3345</v>
      </c>
      <c r="Y488" s="0" t="s">
        <v>3342</v>
      </c>
      <c r="Z488" s="0" t="s">
        <v>3736</v>
      </c>
      <c r="AA488" s="0" t="s">
        <v>3737</v>
      </c>
      <c r="AB488" s="0" t="s">
        <v>3891</v>
      </c>
      <c r="AC488" s="0" t="s">
        <v>19</v>
      </c>
      <c r="AD488" s="0" t="s">
        <v>19</v>
      </c>
      <c r="AE488" s="0" t="s">
        <v>61</v>
      </c>
      <c r="AF488" s="0" t="s">
        <v>22</v>
      </c>
      <c r="AG488" s="0" t="s">
        <v>22</v>
      </c>
      <c r="AH488" s="0" t="s">
        <v>22</v>
      </c>
      <c r="AI488" s="0" t="s">
        <v>22</v>
      </c>
      <c r="AJ488" s="0" t="s">
        <v>3562</v>
      </c>
      <c r="AK488" s="0" t="s">
        <v>3563</v>
      </c>
    </row>
    <row customHeight="1" ht="11.25">
      <c r="A489" s="0" t="s">
        <v>22</v>
      </c>
      <c r="B489" s="0" t="s">
        <v>48</v>
      </c>
      <c r="C489" s="0" t="s">
        <v>50</v>
      </c>
      <c r="D489" s="0" t="s">
        <v>22</v>
      </c>
      <c r="E489" s="0" t="s">
        <v>3892</v>
      </c>
      <c r="F489" s="0" t="s">
        <v>1191</v>
      </c>
      <c r="G489" s="0" t="s">
        <v>1171</v>
      </c>
      <c r="H489" s="0" t="s">
        <v>1171</v>
      </c>
      <c r="I489" s="0" t="s">
        <v>1172</v>
      </c>
      <c r="J489" s="0" t="s">
        <v>1173</v>
      </c>
      <c r="K489" s="0" t="s">
        <v>1174</v>
      </c>
      <c r="L489" s="0" t="s">
        <v>3684</v>
      </c>
      <c r="M489" s="0" t="s">
        <v>2501</v>
      </c>
      <c r="N489" s="0" t="s">
        <v>98</v>
      </c>
      <c r="O489" s="0" t="s">
        <v>1171</v>
      </c>
      <c r="P489" s="0" t="s">
        <v>1171</v>
      </c>
      <c r="Q489" s="0" t="s">
        <v>1172</v>
      </c>
      <c r="R489" s="0" t="s">
        <v>1173</v>
      </c>
      <c r="S489" s="0" t="s">
        <v>1174</v>
      </c>
      <c r="T489" s="0" t="s">
        <v>3341</v>
      </c>
      <c r="U489" s="0" t="s">
        <v>3342</v>
      </c>
      <c r="V489" s="0" t="s">
        <v>3343</v>
      </c>
      <c r="W489" s="0" t="s">
        <v>3344</v>
      </c>
      <c r="X489" s="0" t="s">
        <v>3345</v>
      </c>
      <c r="Y489" s="0" t="s">
        <v>3342</v>
      </c>
      <c r="Z489" s="0" t="s">
        <v>3893</v>
      </c>
      <c r="AA489" s="0" t="s">
        <v>3894</v>
      </c>
      <c r="AB489" s="0" t="s">
        <v>3895</v>
      </c>
      <c r="AC489" s="0" t="s">
        <v>19</v>
      </c>
      <c r="AD489" s="0" t="s">
        <v>19</v>
      </c>
      <c r="AE489" s="0" t="s">
        <v>61</v>
      </c>
      <c r="AF489" s="0" t="s">
        <v>22</v>
      </c>
      <c r="AG489" s="0" t="s">
        <v>22</v>
      </c>
      <c r="AH489" s="0" t="s">
        <v>22</v>
      </c>
      <c r="AI489" s="0" t="s">
        <v>22</v>
      </c>
      <c r="AJ489" s="0" t="s">
        <v>3562</v>
      </c>
      <c r="AK489" s="0" t="s">
        <v>3563</v>
      </c>
    </row>
    <row customHeight="1" ht="11.25">
      <c r="A490" s="0" t="s">
        <v>22</v>
      </c>
      <c r="B490" s="0" t="s">
        <v>48</v>
      </c>
      <c r="C490" s="0" t="s">
        <v>50</v>
      </c>
      <c r="D490" s="0" t="s">
        <v>22</v>
      </c>
      <c r="E490" s="0" t="s">
        <v>3892</v>
      </c>
      <c r="F490" s="0" t="s">
        <v>1191</v>
      </c>
      <c r="G490" s="0" t="s">
        <v>153</v>
      </c>
      <c r="H490" s="0" t="s">
        <v>153</v>
      </c>
      <c r="I490" s="0" t="s">
        <v>154</v>
      </c>
      <c r="J490" s="0" t="s">
        <v>1173</v>
      </c>
      <c r="K490" s="0" t="s">
        <v>1255</v>
      </c>
      <c r="L490" s="0" t="s">
        <v>3684</v>
      </c>
      <c r="M490" s="0" t="s">
        <v>2501</v>
      </c>
      <c r="N490" s="0" t="s">
        <v>98</v>
      </c>
      <c r="O490" s="0" t="s">
        <v>153</v>
      </c>
      <c r="P490" s="0" t="s">
        <v>153</v>
      </c>
      <c r="Q490" s="0" t="s">
        <v>154</v>
      </c>
      <c r="R490" s="0" t="s">
        <v>1173</v>
      </c>
      <c r="S490" s="0" t="s">
        <v>1255</v>
      </c>
      <c r="T490" s="0" t="s">
        <v>3341</v>
      </c>
      <c r="U490" s="0" t="s">
        <v>3342</v>
      </c>
      <c r="V490" s="0" t="s">
        <v>3343</v>
      </c>
      <c r="W490" s="0" t="s">
        <v>3344</v>
      </c>
      <c r="X490" s="0" t="s">
        <v>3345</v>
      </c>
      <c r="Y490" s="0" t="s">
        <v>3342</v>
      </c>
      <c r="Z490" s="0" t="s">
        <v>3893</v>
      </c>
      <c r="AA490" s="0" t="s">
        <v>3894</v>
      </c>
      <c r="AB490" s="0" t="s">
        <v>3895</v>
      </c>
      <c r="AC490" s="0" t="s">
        <v>19</v>
      </c>
      <c r="AD490" s="0" t="s">
        <v>19</v>
      </c>
      <c r="AE490" s="0" t="s">
        <v>61</v>
      </c>
      <c r="AF490" s="0" t="s">
        <v>22</v>
      </c>
      <c r="AG490" s="0" t="s">
        <v>22</v>
      </c>
      <c r="AH490" s="0" t="s">
        <v>22</v>
      </c>
      <c r="AI490" s="0" t="s">
        <v>22</v>
      </c>
      <c r="AJ490" s="0" t="s">
        <v>3562</v>
      </c>
      <c r="AK490" s="0" t="s">
        <v>3563</v>
      </c>
    </row>
    <row customHeight="1" ht="11.25">
      <c r="A491" s="0" t="s">
        <v>22</v>
      </c>
      <c r="B491" s="0" t="s">
        <v>48</v>
      </c>
      <c r="C491" s="0" t="s">
        <v>50</v>
      </c>
      <c r="D491" s="0" t="s">
        <v>22</v>
      </c>
      <c r="E491" s="0" t="s">
        <v>3896</v>
      </c>
      <c r="F491" s="0" t="s">
        <v>1191</v>
      </c>
      <c r="G491" s="0" t="s">
        <v>1171</v>
      </c>
      <c r="H491" s="0" t="s">
        <v>1171</v>
      </c>
      <c r="I491" s="0" t="s">
        <v>1172</v>
      </c>
      <c r="J491" s="0" t="s">
        <v>1173</v>
      </c>
      <c r="K491" s="0" t="s">
        <v>1174</v>
      </c>
      <c r="L491" s="0" t="s">
        <v>3679</v>
      </c>
      <c r="M491" s="0" t="s">
        <v>1948</v>
      </c>
      <c r="N491" s="0" t="s">
        <v>98</v>
      </c>
      <c r="O491" s="0" t="s">
        <v>1171</v>
      </c>
      <c r="P491" s="0" t="s">
        <v>1171</v>
      </c>
      <c r="Q491" s="0" t="s">
        <v>1172</v>
      </c>
      <c r="R491" s="0" t="s">
        <v>1173</v>
      </c>
      <c r="S491" s="0" t="s">
        <v>1174</v>
      </c>
      <c r="T491" s="0" t="s">
        <v>3341</v>
      </c>
      <c r="U491" s="0" t="s">
        <v>3342</v>
      </c>
      <c r="V491" s="0" t="s">
        <v>3343</v>
      </c>
      <c r="W491" s="0" t="s">
        <v>3344</v>
      </c>
      <c r="X491" s="0" t="s">
        <v>3345</v>
      </c>
      <c r="Y491" s="0" t="s">
        <v>3342</v>
      </c>
      <c r="Z491" s="0" t="s">
        <v>3897</v>
      </c>
      <c r="AA491" s="0" t="s">
        <v>3747</v>
      </c>
      <c r="AB491" s="0" t="s">
        <v>3898</v>
      </c>
      <c r="AC491" s="0" t="s">
        <v>19</v>
      </c>
      <c r="AD491" s="0" t="s">
        <v>19</v>
      </c>
      <c r="AE491" s="0" t="s">
        <v>61</v>
      </c>
      <c r="AF491" s="0" t="s">
        <v>22</v>
      </c>
      <c r="AG491" s="0" t="s">
        <v>22</v>
      </c>
      <c r="AH491" s="0" t="s">
        <v>22</v>
      </c>
      <c r="AI491" s="0" t="s">
        <v>22</v>
      </c>
      <c r="AJ491" s="0" t="s">
        <v>3562</v>
      </c>
      <c r="AK491" s="0" t="s">
        <v>3563</v>
      </c>
    </row>
    <row customHeight="1" ht="11.25">
      <c r="A492" s="0" t="s">
        <v>22</v>
      </c>
      <c r="B492" s="0" t="s">
        <v>48</v>
      </c>
      <c r="C492" s="0" t="s">
        <v>50</v>
      </c>
      <c r="D492" s="0" t="s">
        <v>22</v>
      </c>
      <c r="E492" s="0" t="s">
        <v>3896</v>
      </c>
      <c r="F492" s="0" t="s">
        <v>1191</v>
      </c>
      <c r="G492" s="0" t="s">
        <v>153</v>
      </c>
      <c r="H492" s="0" t="s">
        <v>153</v>
      </c>
      <c r="I492" s="0" t="s">
        <v>154</v>
      </c>
      <c r="J492" s="0" t="s">
        <v>1173</v>
      </c>
      <c r="K492" s="0" t="s">
        <v>1255</v>
      </c>
      <c r="L492" s="0" t="s">
        <v>3679</v>
      </c>
      <c r="M492" s="0" t="s">
        <v>1948</v>
      </c>
      <c r="N492" s="0" t="s">
        <v>98</v>
      </c>
      <c r="O492" s="0" t="s">
        <v>153</v>
      </c>
      <c r="P492" s="0" t="s">
        <v>153</v>
      </c>
      <c r="Q492" s="0" t="s">
        <v>154</v>
      </c>
      <c r="R492" s="0" t="s">
        <v>1173</v>
      </c>
      <c r="S492" s="0" t="s">
        <v>1255</v>
      </c>
      <c r="T492" s="0" t="s">
        <v>3341</v>
      </c>
      <c r="U492" s="0" t="s">
        <v>3342</v>
      </c>
      <c r="V492" s="0" t="s">
        <v>3343</v>
      </c>
      <c r="W492" s="0" t="s">
        <v>3344</v>
      </c>
      <c r="X492" s="0" t="s">
        <v>3345</v>
      </c>
      <c r="Y492" s="0" t="s">
        <v>3342</v>
      </c>
      <c r="Z492" s="0" t="s">
        <v>3897</v>
      </c>
      <c r="AA492" s="0" t="s">
        <v>3747</v>
      </c>
      <c r="AB492" s="0" t="s">
        <v>3898</v>
      </c>
      <c r="AC492" s="0" t="s">
        <v>19</v>
      </c>
      <c r="AD492" s="0" t="s">
        <v>19</v>
      </c>
      <c r="AE492" s="0" t="s">
        <v>61</v>
      </c>
      <c r="AF492" s="0" t="s">
        <v>22</v>
      </c>
      <c r="AG492" s="0" t="s">
        <v>22</v>
      </c>
      <c r="AH492" s="0" t="s">
        <v>22</v>
      </c>
      <c r="AI492" s="0" t="s">
        <v>22</v>
      </c>
      <c r="AJ492" s="0" t="s">
        <v>3562</v>
      </c>
      <c r="AK492" s="0" t="s">
        <v>3563</v>
      </c>
    </row>
    <row customHeight="1" ht="11.25">
      <c r="A493" s="0" t="s">
        <v>22</v>
      </c>
      <c r="B493" s="0" t="s">
        <v>48</v>
      </c>
      <c r="C493" s="0" t="s">
        <v>50</v>
      </c>
      <c r="D493" s="0" t="s">
        <v>22</v>
      </c>
      <c r="E493" s="0" t="s">
        <v>3899</v>
      </c>
      <c r="F493" s="0" t="s">
        <v>1191</v>
      </c>
      <c r="G493" s="0" t="s">
        <v>1171</v>
      </c>
      <c r="H493" s="0" t="s">
        <v>1171</v>
      </c>
      <c r="I493" s="0" t="s">
        <v>1172</v>
      </c>
      <c r="J493" s="0" t="s">
        <v>1173</v>
      </c>
      <c r="K493" s="0" t="s">
        <v>1174</v>
      </c>
      <c r="L493" s="0" t="s">
        <v>3679</v>
      </c>
      <c r="M493" s="0" t="s">
        <v>3900</v>
      </c>
      <c r="N493" s="0" t="s">
        <v>98</v>
      </c>
      <c r="O493" s="0" t="s">
        <v>1171</v>
      </c>
      <c r="P493" s="0" t="s">
        <v>1171</v>
      </c>
      <c r="Q493" s="0" t="s">
        <v>1172</v>
      </c>
      <c r="R493" s="0" t="s">
        <v>1173</v>
      </c>
      <c r="S493" s="0" t="s">
        <v>1174</v>
      </c>
      <c r="T493" s="0" t="s">
        <v>3341</v>
      </c>
      <c r="U493" s="0" t="s">
        <v>3342</v>
      </c>
      <c r="V493" s="0" t="s">
        <v>3343</v>
      </c>
      <c r="W493" s="0" t="s">
        <v>3344</v>
      </c>
      <c r="X493" s="0" t="s">
        <v>3345</v>
      </c>
      <c r="Y493" s="0" t="s">
        <v>3342</v>
      </c>
      <c r="Z493" s="0" t="s">
        <v>3901</v>
      </c>
      <c r="AA493" s="0" t="s">
        <v>3769</v>
      </c>
      <c r="AB493" s="0" t="s">
        <v>3902</v>
      </c>
      <c r="AC493" s="0" t="s">
        <v>19</v>
      </c>
      <c r="AD493" s="0" t="s">
        <v>19</v>
      </c>
      <c r="AE493" s="0" t="s">
        <v>61</v>
      </c>
      <c r="AF493" s="0" t="s">
        <v>22</v>
      </c>
      <c r="AG493" s="0" t="s">
        <v>22</v>
      </c>
      <c r="AH493" s="0" t="s">
        <v>22</v>
      </c>
      <c r="AI493" s="0" t="s">
        <v>22</v>
      </c>
      <c r="AJ493" s="0" t="s">
        <v>3562</v>
      </c>
      <c r="AK493" s="0" t="s">
        <v>3563</v>
      </c>
    </row>
    <row customHeight="1" ht="11.25">
      <c r="A494" s="0" t="s">
        <v>22</v>
      </c>
      <c r="B494" s="0" t="s">
        <v>48</v>
      </c>
      <c r="C494" s="0" t="s">
        <v>50</v>
      </c>
      <c r="D494" s="0" t="s">
        <v>22</v>
      </c>
      <c r="E494" s="0" t="s">
        <v>3899</v>
      </c>
      <c r="F494" s="0" t="s">
        <v>1191</v>
      </c>
      <c r="G494" s="0" t="s">
        <v>153</v>
      </c>
      <c r="H494" s="0" t="s">
        <v>153</v>
      </c>
      <c r="I494" s="0" t="s">
        <v>154</v>
      </c>
      <c r="J494" s="0" t="s">
        <v>1173</v>
      </c>
      <c r="K494" s="0" t="s">
        <v>1255</v>
      </c>
      <c r="L494" s="0" t="s">
        <v>3679</v>
      </c>
      <c r="M494" s="0" t="s">
        <v>3900</v>
      </c>
      <c r="N494" s="0" t="s">
        <v>98</v>
      </c>
      <c r="O494" s="0" t="s">
        <v>153</v>
      </c>
      <c r="P494" s="0" t="s">
        <v>153</v>
      </c>
      <c r="Q494" s="0" t="s">
        <v>154</v>
      </c>
      <c r="R494" s="0" t="s">
        <v>1173</v>
      </c>
      <c r="S494" s="0" t="s">
        <v>1255</v>
      </c>
      <c r="T494" s="0" t="s">
        <v>3341</v>
      </c>
      <c r="U494" s="0" t="s">
        <v>3342</v>
      </c>
      <c r="V494" s="0" t="s">
        <v>3343</v>
      </c>
      <c r="W494" s="0" t="s">
        <v>3344</v>
      </c>
      <c r="X494" s="0" t="s">
        <v>3345</v>
      </c>
      <c r="Y494" s="0" t="s">
        <v>3342</v>
      </c>
      <c r="Z494" s="0" t="s">
        <v>3901</v>
      </c>
      <c r="AA494" s="0" t="s">
        <v>3769</v>
      </c>
      <c r="AB494" s="0" t="s">
        <v>3902</v>
      </c>
      <c r="AC494" s="0" t="s">
        <v>19</v>
      </c>
      <c r="AD494" s="0" t="s">
        <v>19</v>
      </c>
      <c r="AE494" s="0" t="s">
        <v>61</v>
      </c>
      <c r="AF494" s="0" t="s">
        <v>22</v>
      </c>
      <c r="AG494" s="0" t="s">
        <v>22</v>
      </c>
      <c r="AH494" s="0" t="s">
        <v>22</v>
      </c>
      <c r="AI494" s="0" t="s">
        <v>22</v>
      </c>
      <c r="AJ494" s="0" t="s">
        <v>3562</v>
      </c>
      <c r="AK494" s="0" t="s">
        <v>3563</v>
      </c>
    </row>
    <row customHeight="1" ht="11.25">
      <c r="A495" s="0" t="s">
        <v>22</v>
      </c>
      <c r="B495" s="0" t="s">
        <v>48</v>
      </c>
      <c r="C495" s="0" t="s">
        <v>50</v>
      </c>
      <c r="D495" s="0" t="s">
        <v>22</v>
      </c>
      <c r="E495" s="0" t="s">
        <v>3903</v>
      </c>
      <c r="F495" s="0" t="s">
        <v>1191</v>
      </c>
      <c r="G495" s="0" t="s">
        <v>1171</v>
      </c>
      <c r="H495" s="0" t="s">
        <v>1171</v>
      </c>
      <c r="I495" s="0" t="s">
        <v>1172</v>
      </c>
      <c r="J495" s="0" t="s">
        <v>3398</v>
      </c>
      <c r="K495" s="0" t="s">
        <v>3399</v>
      </c>
      <c r="L495" s="0" t="s">
        <v>1301</v>
      </c>
      <c r="M495" s="0" t="s">
        <v>3904</v>
      </c>
      <c r="N495" s="0" t="s">
        <v>98</v>
      </c>
      <c r="O495" s="0" t="s">
        <v>1171</v>
      </c>
      <c r="P495" s="0" t="s">
        <v>1171</v>
      </c>
      <c r="Q495" s="0" t="s">
        <v>1172</v>
      </c>
      <c r="R495" s="0" t="s">
        <v>3398</v>
      </c>
      <c r="S495" s="0" t="s">
        <v>3399</v>
      </c>
      <c r="T495" s="0" t="s">
        <v>3341</v>
      </c>
      <c r="U495" s="0" t="s">
        <v>3342</v>
      </c>
      <c r="V495" s="0" t="s">
        <v>3343</v>
      </c>
      <c r="W495" s="0" t="s">
        <v>3344</v>
      </c>
      <c r="X495" s="0" t="s">
        <v>3345</v>
      </c>
      <c r="Y495" s="0" t="s">
        <v>3342</v>
      </c>
      <c r="Z495" s="0" t="s">
        <v>3905</v>
      </c>
      <c r="AA495" s="0" t="s">
        <v>3710</v>
      </c>
      <c r="AB495" s="0" t="s">
        <v>3906</v>
      </c>
      <c r="AC495" s="0" t="s">
        <v>19</v>
      </c>
      <c r="AD495" s="0" t="s">
        <v>19</v>
      </c>
      <c r="AE495" s="0" t="s">
        <v>61</v>
      </c>
      <c r="AF495" s="0" t="s">
        <v>22</v>
      </c>
      <c r="AG495" s="0" t="s">
        <v>22</v>
      </c>
      <c r="AH495" s="0" t="s">
        <v>22</v>
      </c>
      <c r="AI495" s="0" t="s">
        <v>22</v>
      </c>
      <c r="AJ495" s="0" t="s">
        <v>3562</v>
      </c>
      <c r="AK495" s="0" t="s">
        <v>3563</v>
      </c>
    </row>
    <row customHeight="1" ht="11.25">
      <c r="A496" s="0" t="s">
        <v>22</v>
      </c>
      <c r="B496" s="0" t="s">
        <v>48</v>
      </c>
      <c r="C496" s="0" t="s">
        <v>50</v>
      </c>
      <c r="D496" s="0" t="s">
        <v>22</v>
      </c>
      <c r="E496" s="0" t="s">
        <v>3903</v>
      </c>
      <c r="F496" s="0" t="s">
        <v>1191</v>
      </c>
      <c r="G496" s="0" t="s">
        <v>153</v>
      </c>
      <c r="H496" s="0" t="s">
        <v>153</v>
      </c>
      <c r="I496" s="0" t="s">
        <v>154</v>
      </c>
      <c r="J496" s="0" t="s">
        <v>3398</v>
      </c>
      <c r="K496" s="0" t="s">
        <v>3416</v>
      </c>
      <c r="L496" s="0" t="s">
        <v>1301</v>
      </c>
      <c r="M496" s="0" t="s">
        <v>3904</v>
      </c>
      <c r="N496" s="0" t="s">
        <v>98</v>
      </c>
      <c r="O496" s="0" t="s">
        <v>153</v>
      </c>
      <c r="P496" s="0" t="s">
        <v>153</v>
      </c>
      <c r="Q496" s="0" t="s">
        <v>154</v>
      </c>
      <c r="R496" s="0" t="s">
        <v>3398</v>
      </c>
      <c r="S496" s="0" t="s">
        <v>3416</v>
      </c>
      <c r="T496" s="0" t="s">
        <v>3341</v>
      </c>
      <c r="U496" s="0" t="s">
        <v>3342</v>
      </c>
      <c r="V496" s="0" t="s">
        <v>3343</v>
      </c>
      <c r="W496" s="0" t="s">
        <v>3344</v>
      </c>
      <c r="X496" s="0" t="s">
        <v>3345</v>
      </c>
      <c r="Y496" s="0" t="s">
        <v>3342</v>
      </c>
      <c r="Z496" s="0" t="s">
        <v>3905</v>
      </c>
      <c r="AA496" s="0" t="s">
        <v>3710</v>
      </c>
      <c r="AB496" s="0" t="s">
        <v>3906</v>
      </c>
      <c r="AC496" s="0" t="s">
        <v>19</v>
      </c>
      <c r="AD496" s="0" t="s">
        <v>19</v>
      </c>
      <c r="AE496" s="0" t="s">
        <v>61</v>
      </c>
      <c r="AF496" s="0" t="s">
        <v>22</v>
      </c>
      <c r="AG496" s="0" t="s">
        <v>22</v>
      </c>
      <c r="AH496" s="0" t="s">
        <v>22</v>
      </c>
      <c r="AI496" s="0" t="s">
        <v>22</v>
      </c>
      <c r="AJ496" s="0" t="s">
        <v>3562</v>
      </c>
      <c r="AK496" s="0" t="s">
        <v>3563</v>
      </c>
    </row>
    <row customHeight="1" ht="11.25">
      <c r="A497" s="0" t="s">
        <v>22</v>
      </c>
      <c r="B497" s="0" t="s">
        <v>48</v>
      </c>
      <c r="C497" s="0" t="s">
        <v>50</v>
      </c>
      <c r="D497" s="0" t="s">
        <v>22</v>
      </c>
      <c r="E497" s="0" t="s">
        <v>3907</v>
      </c>
      <c r="F497" s="0" t="s">
        <v>1191</v>
      </c>
      <c r="G497" s="0" t="s">
        <v>1171</v>
      </c>
      <c r="H497" s="0" t="s">
        <v>1171</v>
      </c>
      <c r="I497" s="0" t="s">
        <v>1172</v>
      </c>
      <c r="J497" s="0" t="s">
        <v>1173</v>
      </c>
      <c r="K497" s="0" t="s">
        <v>1174</v>
      </c>
      <c r="L497" s="0" t="s">
        <v>3908</v>
      </c>
      <c r="M497" s="0" t="s">
        <v>109</v>
      </c>
      <c r="N497" s="0" t="s">
        <v>98</v>
      </c>
      <c r="O497" s="0" t="s">
        <v>1171</v>
      </c>
      <c r="P497" s="0" t="s">
        <v>1171</v>
      </c>
      <c r="Q497" s="0" t="s">
        <v>1172</v>
      </c>
      <c r="R497" s="0" t="s">
        <v>1173</v>
      </c>
      <c r="S497" s="0" t="s">
        <v>1174</v>
      </c>
      <c r="T497" s="0" t="s">
        <v>3341</v>
      </c>
      <c r="U497" s="0" t="s">
        <v>3342</v>
      </c>
      <c r="V497" s="0" t="s">
        <v>3343</v>
      </c>
      <c r="W497" s="0" t="s">
        <v>3344</v>
      </c>
      <c r="X497" s="0" t="s">
        <v>3345</v>
      </c>
      <c r="Y497" s="0" t="s">
        <v>3342</v>
      </c>
      <c r="Z497" s="0" t="s">
        <v>3909</v>
      </c>
      <c r="AA497" s="0" t="s">
        <v>3910</v>
      </c>
      <c r="AB497" s="0" t="s">
        <v>3911</v>
      </c>
      <c r="AC497" s="0" t="s">
        <v>19</v>
      </c>
      <c r="AD497" s="0" t="s">
        <v>19</v>
      </c>
      <c r="AE497" s="0" t="s">
        <v>61</v>
      </c>
      <c r="AF497" s="0" t="s">
        <v>22</v>
      </c>
      <c r="AG497" s="0" t="s">
        <v>22</v>
      </c>
      <c r="AH497" s="0" t="s">
        <v>22</v>
      </c>
      <c r="AI497" s="0" t="s">
        <v>22</v>
      </c>
      <c r="AJ497" s="0" t="s">
        <v>3562</v>
      </c>
      <c r="AK497" s="0" t="s">
        <v>3563</v>
      </c>
    </row>
    <row customHeight="1" ht="11.25">
      <c r="A498" s="0" t="s">
        <v>22</v>
      </c>
      <c r="B498" s="0" t="s">
        <v>48</v>
      </c>
      <c r="C498" s="0" t="s">
        <v>50</v>
      </c>
      <c r="D498" s="0" t="s">
        <v>22</v>
      </c>
      <c r="E498" s="0" t="s">
        <v>3907</v>
      </c>
      <c r="F498" s="0" t="s">
        <v>1191</v>
      </c>
      <c r="G498" s="0" t="s">
        <v>153</v>
      </c>
      <c r="H498" s="0" t="s">
        <v>153</v>
      </c>
      <c r="I498" s="0" t="s">
        <v>154</v>
      </c>
      <c r="J498" s="0" t="s">
        <v>1173</v>
      </c>
      <c r="K498" s="0" t="s">
        <v>1255</v>
      </c>
      <c r="L498" s="0" t="s">
        <v>3908</v>
      </c>
      <c r="M498" s="0" t="s">
        <v>109</v>
      </c>
      <c r="N498" s="0" t="s">
        <v>98</v>
      </c>
      <c r="O498" s="0" t="s">
        <v>153</v>
      </c>
      <c r="P498" s="0" t="s">
        <v>153</v>
      </c>
      <c r="Q498" s="0" t="s">
        <v>154</v>
      </c>
      <c r="R498" s="0" t="s">
        <v>1173</v>
      </c>
      <c r="S498" s="0" t="s">
        <v>1255</v>
      </c>
      <c r="T498" s="0" t="s">
        <v>3341</v>
      </c>
      <c r="U498" s="0" t="s">
        <v>3342</v>
      </c>
      <c r="V498" s="0" t="s">
        <v>3343</v>
      </c>
      <c r="W498" s="0" t="s">
        <v>3344</v>
      </c>
      <c r="X498" s="0" t="s">
        <v>3345</v>
      </c>
      <c r="Y498" s="0" t="s">
        <v>3342</v>
      </c>
      <c r="Z498" s="0" t="s">
        <v>3909</v>
      </c>
      <c r="AA498" s="0" t="s">
        <v>3910</v>
      </c>
      <c r="AB498" s="0" t="s">
        <v>3911</v>
      </c>
      <c r="AC498" s="0" t="s">
        <v>19</v>
      </c>
      <c r="AD498" s="0" t="s">
        <v>19</v>
      </c>
      <c r="AE498" s="0" t="s">
        <v>61</v>
      </c>
      <c r="AF498" s="0" t="s">
        <v>22</v>
      </c>
      <c r="AG498" s="0" t="s">
        <v>22</v>
      </c>
      <c r="AH498" s="0" t="s">
        <v>22</v>
      </c>
      <c r="AI498" s="0" t="s">
        <v>22</v>
      </c>
      <c r="AJ498" s="0" t="s">
        <v>3562</v>
      </c>
      <c r="AK498" s="0" t="s">
        <v>3563</v>
      </c>
    </row>
    <row customHeight="1" ht="11.25">
      <c r="A499" s="0" t="s">
        <v>22</v>
      </c>
      <c r="B499" s="0" t="s">
        <v>48</v>
      </c>
      <c r="C499" s="0" t="s">
        <v>50</v>
      </c>
      <c r="D499" s="0" t="s">
        <v>22</v>
      </c>
      <c r="E499" s="0" t="s">
        <v>3912</v>
      </c>
      <c r="F499" s="0" t="s">
        <v>1191</v>
      </c>
      <c r="G499" s="0" t="s">
        <v>1171</v>
      </c>
      <c r="H499" s="0" t="s">
        <v>1171</v>
      </c>
      <c r="I499" s="0" t="s">
        <v>1172</v>
      </c>
      <c r="J499" s="0" t="s">
        <v>1173</v>
      </c>
      <c r="K499" s="0" t="s">
        <v>1174</v>
      </c>
      <c r="L499" s="0" t="s">
        <v>3913</v>
      </c>
      <c r="M499" s="0" t="s">
        <v>1155</v>
      </c>
      <c r="N499" s="0" t="s">
        <v>98</v>
      </c>
      <c r="O499" s="0" t="s">
        <v>1171</v>
      </c>
      <c r="P499" s="0" t="s">
        <v>1171</v>
      </c>
      <c r="Q499" s="0" t="s">
        <v>1172</v>
      </c>
      <c r="R499" s="0" t="s">
        <v>1173</v>
      </c>
      <c r="S499" s="0" t="s">
        <v>1174</v>
      </c>
      <c r="T499" s="0" t="s">
        <v>3341</v>
      </c>
      <c r="U499" s="0" t="s">
        <v>3342</v>
      </c>
      <c r="V499" s="0" t="s">
        <v>3343</v>
      </c>
      <c r="W499" s="0" t="s">
        <v>3344</v>
      </c>
      <c r="X499" s="0" t="s">
        <v>3345</v>
      </c>
      <c r="Y499" s="0" t="s">
        <v>3342</v>
      </c>
      <c r="Z499" s="0" t="s">
        <v>3914</v>
      </c>
      <c r="AA499" s="0" t="s">
        <v>3724</v>
      </c>
      <c r="AB499" s="0" t="s">
        <v>3915</v>
      </c>
      <c r="AC499" s="0" t="s">
        <v>19</v>
      </c>
      <c r="AD499" s="0" t="s">
        <v>19</v>
      </c>
      <c r="AE499" s="0" t="s">
        <v>61</v>
      </c>
      <c r="AF499" s="0" t="s">
        <v>22</v>
      </c>
      <c r="AG499" s="0" t="s">
        <v>22</v>
      </c>
      <c r="AH499" s="0" t="s">
        <v>22</v>
      </c>
      <c r="AI499" s="0" t="s">
        <v>22</v>
      </c>
      <c r="AJ499" s="0" t="s">
        <v>3562</v>
      </c>
      <c r="AK499" s="0" t="s">
        <v>3563</v>
      </c>
    </row>
    <row customHeight="1" ht="11.25">
      <c r="A500" s="0" t="s">
        <v>22</v>
      </c>
      <c r="B500" s="0" t="s">
        <v>48</v>
      </c>
      <c r="C500" s="0" t="s">
        <v>50</v>
      </c>
      <c r="D500" s="0" t="s">
        <v>22</v>
      </c>
      <c r="E500" s="0" t="s">
        <v>3912</v>
      </c>
      <c r="F500" s="0" t="s">
        <v>1191</v>
      </c>
      <c r="G500" s="0" t="s">
        <v>153</v>
      </c>
      <c r="H500" s="0" t="s">
        <v>153</v>
      </c>
      <c r="I500" s="0" t="s">
        <v>154</v>
      </c>
      <c r="J500" s="0" t="s">
        <v>1173</v>
      </c>
      <c r="K500" s="0" t="s">
        <v>1255</v>
      </c>
      <c r="L500" s="0" t="s">
        <v>3913</v>
      </c>
      <c r="M500" s="0" t="s">
        <v>1155</v>
      </c>
      <c r="N500" s="0" t="s">
        <v>98</v>
      </c>
      <c r="O500" s="0" t="s">
        <v>153</v>
      </c>
      <c r="P500" s="0" t="s">
        <v>153</v>
      </c>
      <c r="Q500" s="0" t="s">
        <v>154</v>
      </c>
      <c r="R500" s="0" t="s">
        <v>1173</v>
      </c>
      <c r="S500" s="0" t="s">
        <v>1255</v>
      </c>
      <c r="T500" s="0" t="s">
        <v>3341</v>
      </c>
      <c r="U500" s="0" t="s">
        <v>3342</v>
      </c>
      <c r="V500" s="0" t="s">
        <v>3343</v>
      </c>
      <c r="W500" s="0" t="s">
        <v>3344</v>
      </c>
      <c r="X500" s="0" t="s">
        <v>3345</v>
      </c>
      <c r="Y500" s="0" t="s">
        <v>3342</v>
      </c>
      <c r="Z500" s="0" t="s">
        <v>3914</v>
      </c>
      <c r="AA500" s="0" t="s">
        <v>3724</v>
      </c>
      <c r="AB500" s="0" t="s">
        <v>3915</v>
      </c>
      <c r="AC500" s="0" t="s">
        <v>19</v>
      </c>
      <c r="AD500" s="0" t="s">
        <v>19</v>
      </c>
      <c r="AE500" s="0" t="s">
        <v>61</v>
      </c>
      <c r="AF500" s="0" t="s">
        <v>22</v>
      </c>
      <c r="AG500" s="0" t="s">
        <v>22</v>
      </c>
      <c r="AH500" s="0" t="s">
        <v>22</v>
      </c>
      <c r="AI500" s="0" t="s">
        <v>22</v>
      </c>
      <c r="AJ500" s="0" t="s">
        <v>3562</v>
      </c>
      <c r="AK500" s="0" t="s">
        <v>3563</v>
      </c>
    </row>
    <row customHeight="1" ht="11.25">
      <c r="A501" s="0" t="s">
        <v>22</v>
      </c>
      <c r="B501" s="0" t="s">
        <v>48</v>
      </c>
      <c r="C501" s="0" t="s">
        <v>50</v>
      </c>
      <c r="D501" s="0" t="s">
        <v>22</v>
      </c>
      <c r="E501" s="0" t="s">
        <v>3916</v>
      </c>
      <c r="F501" s="0" t="s">
        <v>1191</v>
      </c>
      <c r="G501" s="0" t="s">
        <v>1171</v>
      </c>
      <c r="H501" s="0" t="s">
        <v>1171</v>
      </c>
      <c r="I501" s="0" t="s">
        <v>1172</v>
      </c>
      <c r="J501" s="0" t="s">
        <v>1173</v>
      </c>
      <c r="K501" s="0" t="s">
        <v>1174</v>
      </c>
      <c r="L501" s="0" t="s">
        <v>3691</v>
      </c>
      <c r="M501" s="0" t="s">
        <v>1155</v>
      </c>
      <c r="N501" s="0" t="s">
        <v>98</v>
      </c>
      <c r="O501" s="0" t="s">
        <v>1171</v>
      </c>
      <c r="P501" s="0" t="s">
        <v>1171</v>
      </c>
      <c r="Q501" s="0" t="s">
        <v>1172</v>
      </c>
      <c r="R501" s="0" t="s">
        <v>1173</v>
      </c>
      <c r="S501" s="0" t="s">
        <v>1174</v>
      </c>
      <c r="T501" s="0" t="s">
        <v>3341</v>
      </c>
      <c r="U501" s="0" t="s">
        <v>3342</v>
      </c>
      <c r="V501" s="0" t="s">
        <v>3343</v>
      </c>
      <c r="W501" s="0" t="s">
        <v>3344</v>
      </c>
      <c r="X501" s="0" t="s">
        <v>3345</v>
      </c>
      <c r="Y501" s="0" t="s">
        <v>3342</v>
      </c>
      <c r="Z501" s="0" t="s">
        <v>3917</v>
      </c>
      <c r="AA501" s="0" t="s">
        <v>3918</v>
      </c>
      <c r="AB501" s="0" t="s">
        <v>3919</v>
      </c>
      <c r="AC501" s="0" t="s">
        <v>19</v>
      </c>
      <c r="AD501" s="0" t="s">
        <v>19</v>
      </c>
      <c r="AE501" s="0" t="s">
        <v>61</v>
      </c>
      <c r="AF501" s="0" t="s">
        <v>22</v>
      </c>
      <c r="AG501" s="0" t="s">
        <v>22</v>
      </c>
      <c r="AH501" s="0" t="s">
        <v>22</v>
      </c>
      <c r="AI501" s="0" t="s">
        <v>22</v>
      </c>
      <c r="AJ501" s="0" t="s">
        <v>3562</v>
      </c>
      <c r="AK501" s="0" t="s">
        <v>3563</v>
      </c>
    </row>
    <row customHeight="1" ht="11.25">
      <c r="A502" s="0" t="s">
        <v>22</v>
      </c>
      <c r="B502" s="0" t="s">
        <v>48</v>
      </c>
      <c r="C502" s="0" t="s">
        <v>50</v>
      </c>
      <c r="D502" s="0" t="s">
        <v>22</v>
      </c>
      <c r="E502" s="0" t="s">
        <v>3916</v>
      </c>
      <c r="F502" s="0" t="s">
        <v>1191</v>
      </c>
      <c r="G502" s="0" t="s">
        <v>153</v>
      </c>
      <c r="H502" s="0" t="s">
        <v>153</v>
      </c>
      <c r="I502" s="0" t="s">
        <v>154</v>
      </c>
      <c r="J502" s="0" t="s">
        <v>1173</v>
      </c>
      <c r="K502" s="0" t="s">
        <v>1255</v>
      </c>
      <c r="L502" s="0" t="s">
        <v>3691</v>
      </c>
      <c r="M502" s="0" t="s">
        <v>1155</v>
      </c>
      <c r="N502" s="0" t="s">
        <v>98</v>
      </c>
      <c r="O502" s="0" t="s">
        <v>153</v>
      </c>
      <c r="P502" s="0" t="s">
        <v>153</v>
      </c>
      <c r="Q502" s="0" t="s">
        <v>154</v>
      </c>
      <c r="R502" s="0" t="s">
        <v>1173</v>
      </c>
      <c r="S502" s="0" t="s">
        <v>1255</v>
      </c>
      <c r="T502" s="0" t="s">
        <v>3341</v>
      </c>
      <c r="U502" s="0" t="s">
        <v>3342</v>
      </c>
      <c r="V502" s="0" t="s">
        <v>3343</v>
      </c>
      <c r="W502" s="0" t="s">
        <v>3344</v>
      </c>
      <c r="X502" s="0" t="s">
        <v>3345</v>
      </c>
      <c r="Y502" s="0" t="s">
        <v>3342</v>
      </c>
      <c r="Z502" s="0" t="s">
        <v>3917</v>
      </c>
      <c r="AA502" s="0" t="s">
        <v>3918</v>
      </c>
      <c r="AB502" s="0" t="s">
        <v>3919</v>
      </c>
      <c r="AC502" s="0" t="s">
        <v>19</v>
      </c>
      <c r="AD502" s="0" t="s">
        <v>19</v>
      </c>
      <c r="AE502" s="0" t="s">
        <v>61</v>
      </c>
      <c r="AF502" s="0" t="s">
        <v>22</v>
      </c>
      <c r="AG502" s="0" t="s">
        <v>22</v>
      </c>
      <c r="AH502" s="0" t="s">
        <v>22</v>
      </c>
      <c r="AI502" s="0" t="s">
        <v>22</v>
      </c>
      <c r="AJ502" s="0" t="s">
        <v>3562</v>
      </c>
      <c r="AK502" s="0" t="s">
        <v>3563</v>
      </c>
    </row>
    <row customHeight="1" ht="11.25">
      <c r="A503" s="0" t="s">
        <v>22</v>
      </c>
      <c r="B503" s="0" t="s">
        <v>48</v>
      </c>
      <c r="C503" s="0" t="s">
        <v>50</v>
      </c>
      <c r="D503" s="0" t="s">
        <v>22</v>
      </c>
      <c r="E503" s="0" t="s">
        <v>3920</v>
      </c>
      <c r="F503" s="0" t="s">
        <v>1191</v>
      </c>
      <c r="G503" s="0" t="s">
        <v>1171</v>
      </c>
      <c r="H503" s="0" t="s">
        <v>1171</v>
      </c>
      <c r="I503" s="0" t="s">
        <v>1172</v>
      </c>
      <c r="J503" s="0" t="s">
        <v>3398</v>
      </c>
      <c r="K503" s="0" t="s">
        <v>3399</v>
      </c>
      <c r="L503" s="0" t="s">
        <v>3921</v>
      </c>
      <c r="M503" s="0" t="s">
        <v>3922</v>
      </c>
      <c r="N503" s="0" t="s">
        <v>98</v>
      </c>
      <c r="O503" s="0" t="s">
        <v>1171</v>
      </c>
      <c r="P503" s="0" t="s">
        <v>1171</v>
      </c>
      <c r="Q503" s="0" t="s">
        <v>1172</v>
      </c>
      <c r="R503" s="0" t="s">
        <v>3398</v>
      </c>
      <c r="S503" s="0" t="s">
        <v>3399</v>
      </c>
      <c r="T503" s="0" t="s">
        <v>3341</v>
      </c>
      <c r="U503" s="0" t="s">
        <v>3342</v>
      </c>
      <c r="V503" s="0" t="s">
        <v>3343</v>
      </c>
      <c r="W503" s="0" t="s">
        <v>3344</v>
      </c>
      <c r="X503" s="0" t="s">
        <v>3345</v>
      </c>
      <c r="Y503" s="0" t="s">
        <v>3342</v>
      </c>
      <c r="Z503" s="0" t="s">
        <v>3923</v>
      </c>
      <c r="AA503" s="0" t="s">
        <v>3924</v>
      </c>
      <c r="AB503" s="0" t="s">
        <v>3925</v>
      </c>
      <c r="AC503" s="0" t="s">
        <v>19</v>
      </c>
      <c r="AD503" s="0" t="s">
        <v>19</v>
      </c>
      <c r="AE503" s="0" t="s">
        <v>61</v>
      </c>
      <c r="AF503" s="0" t="s">
        <v>22</v>
      </c>
      <c r="AG503" s="0" t="s">
        <v>22</v>
      </c>
      <c r="AH503" s="0" t="s">
        <v>22</v>
      </c>
      <c r="AI503" s="0" t="s">
        <v>22</v>
      </c>
      <c r="AJ503" s="0" t="s">
        <v>3562</v>
      </c>
      <c r="AK503" s="0" t="s">
        <v>3563</v>
      </c>
    </row>
    <row customHeight="1" ht="11.25">
      <c r="A504" s="0" t="s">
        <v>22</v>
      </c>
      <c r="B504" s="0" t="s">
        <v>48</v>
      </c>
      <c r="C504" s="0" t="s">
        <v>50</v>
      </c>
      <c r="D504" s="0" t="s">
        <v>22</v>
      </c>
      <c r="E504" s="0" t="s">
        <v>3920</v>
      </c>
      <c r="F504" s="0" t="s">
        <v>1191</v>
      </c>
      <c r="G504" s="0" t="s">
        <v>153</v>
      </c>
      <c r="H504" s="0" t="s">
        <v>153</v>
      </c>
      <c r="I504" s="0" t="s">
        <v>154</v>
      </c>
      <c r="J504" s="0" t="s">
        <v>3398</v>
      </c>
      <c r="K504" s="0" t="s">
        <v>3416</v>
      </c>
      <c r="L504" s="0" t="s">
        <v>3921</v>
      </c>
      <c r="M504" s="0" t="s">
        <v>3922</v>
      </c>
      <c r="N504" s="0" t="s">
        <v>98</v>
      </c>
      <c r="O504" s="0" t="s">
        <v>153</v>
      </c>
      <c r="P504" s="0" t="s">
        <v>153</v>
      </c>
      <c r="Q504" s="0" t="s">
        <v>154</v>
      </c>
      <c r="R504" s="0" t="s">
        <v>3398</v>
      </c>
      <c r="S504" s="0" t="s">
        <v>3416</v>
      </c>
      <c r="T504" s="0" t="s">
        <v>3341</v>
      </c>
      <c r="U504" s="0" t="s">
        <v>3342</v>
      </c>
      <c r="V504" s="0" t="s">
        <v>3343</v>
      </c>
      <c r="W504" s="0" t="s">
        <v>3344</v>
      </c>
      <c r="X504" s="0" t="s">
        <v>3345</v>
      </c>
      <c r="Y504" s="0" t="s">
        <v>3342</v>
      </c>
      <c r="Z504" s="0" t="s">
        <v>3923</v>
      </c>
      <c r="AA504" s="0" t="s">
        <v>3924</v>
      </c>
      <c r="AB504" s="0" t="s">
        <v>3925</v>
      </c>
      <c r="AC504" s="0" t="s">
        <v>19</v>
      </c>
      <c r="AD504" s="0" t="s">
        <v>19</v>
      </c>
      <c r="AE504" s="0" t="s">
        <v>61</v>
      </c>
      <c r="AF504" s="0" t="s">
        <v>22</v>
      </c>
      <c r="AG504" s="0" t="s">
        <v>22</v>
      </c>
      <c r="AH504" s="0" t="s">
        <v>22</v>
      </c>
      <c r="AI504" s="0" t="s">
        <v>22</v>
      </c>
      <c r="AJ504" s="0" t="s">
        <v>3562</v>
      </c>
      <c r="AK504" s="0" t="s">
        <v>3563</v>
      </c>
    </row>
    <row customHeight="1" ht="11.25">
      <c r="A505" s="0" t="s">
        <v>22</v>
      </c>
      <c r="B505" s="0" t="s">
        <v>48</v>
      </c>
      <c r="C505" s="0" t="s">
        <v>50</v>
      </c>
      <c r="D505" s="0" t="s">
        <v>22</v>
      </c>
      <c r="E505" s="0" t="s">
        <v>3926</v>
      </c>
      <c r="F505" s="0" t="s">
        <v>1191</v>
      </c>
      <c r="G505" s="0" t="s">
        <v>1171</v>
      </c>
      <c r="H505" s="0" t="s">
        <v>1171</v>
      </c>
      <c r="I505" s="0" t="s">
        <v>1172</v>
      </c>
      <c r="J505" s="0" t="s">
        <v>3398</v>
      </c>
      <c r="K505" s="0" t="s">
        <v>3399</v>
      </c>
      <c r="L505" s="0" t="s">
        <v>3927</v>
      </c>
      <c r="M505" s="0" t="s">
        <v>3928</v>
      </c>
      <c r="N505" s="0" t="s">
        <v>98</v>
      </c>
      <c r="O505" s="0" t="s">
        <v>1171</v>
      </c>
      <c r="P505" s="0" t="s">
        <v>1171</v>
      </c>
      <c r="Q505" s="0" t="s">
        <v>1172</v>
      </c>
      <c r="R505" s="0" t="s">
        <v>3398</v>
      </c>
      <c r="S505" s="0" t="s">
        <v>3399</v>
      </c>
      <c r="T505" s="0" t="s">
        <v>3341</v>
      </c>
      <c r="U505" s="0" t="s">
        <v>3342</v>
      </c>
      <c r="V505" s="0" t="s">
        <v>3343</v>
      </c>
      <c r="W505" s="0" t="s">
        <v>3344</v>
      </c>
      <c r="X505" s="0" t="s">
        <v>3345</v>
      </c>
      <c r="Y505" s="0" t="s">
        <v>3342</v>
      </c>
      <c r="Z505" s="0" t="s">
        <v>3929</v>
      </c>
      <c r="AA505" s="0" t="s">
        <v>3769</v>
      </c>
      <c r="AB505" s="0" t="s">
        <v>3930</v>
      </c>
      <c r="AC505" s="0" t="s">
        <v>19</v>
      </c>
      <c r="AD505" s="0" t="s">
        <v>19</v>
      </c>
      <c r="AE505" s="0" t="s">
        <v>61</v>
      </c>
      <c r="AF505" s="0" t="s">
        <v>22</v>
      </c>
      <c r="AG505" s="0" t="s">
        <v>22</v>
      </c>
      <c r="AH505" s="0" t="s">
        <v>22</v>
      </c>
      <c r="AI505" s="0" t="s">
        <v>22</v>
      </c>
      <c r="AJ505" s="0" t="s">
        <v>3562</v>
      </c>
      <c r="AK505" s="0" t="s">
        <v>3563</v>
      </c>
    </row>
    <row customHeight="1" ht="11.25">
      <c r="A506" s="0" t="s">
        <v>22</v>
      </c>
      <c r="B506" s="0" t="s">
        <v>48</v>
      </c>
      <c r="C506" s="0" t="s">
        <v>50</v>
      </c>
      <c r="D506" s="0" t="s">
        <v>22</v>
      </c>
      <c r="E506" s="0" t="s">
        <v>3926</v>
      </c>
      <c r="F506" s="0" t="s">
        <v>1191</v>
      </c>
      <c r="G506" s="0" t="s">
        <v>153</v>
      </c>
      <c r="H506" s="0" t="s">
        <v>153</v>
      </c>
      <c r="I506" s="0" t="s">
        <v>154</v>
      </c>
      <c r="J506" s="0" t="s">
        <v>3398</v>
      </c>
      <c r="K506" s="0" t="s">
        <v>3416</v>
      </c>
      <c r="L506" s="0" t="s">
        <v>3927</v>
      </c>
      <c r="M506" s="0" t="s">
        <v>3928</v>
      </c>
      <c r="N506" s="0" t="s">
        <v>98</v>
      </c>
      <c r="O506" s="0" t="s">
        <v>153</v>
      </c>
      <c r="P506" s="0" t="s">
        <v>153</v>
      </c>
      <c r="Q506" s="0" t="s">
        <v>154</v>
      </c>
      <c r="R506" s="0" t="s">
        <v>3398</v>
      </c>
      <c r="S506" s="0" t="s">
        <v>3416</v>
      </c>
      <c r="T506" s="0" t="s">
        <v>3341</v>
      </c>
      <c r="U506" s="0" t="s">
        <v>3342</v>
      </c>
      <c r="V506" s="0" t="s">
        <v>3343</v>
      </c>
      <c r="W506" s="0" t="s">
        <v>3344</v>
      </c>
      <c r="X506" s="0" t="s">
        <v>3345</v>
      </c>
      <c r="Y506" s="0" t="s">
        <v>3342</v>
      </c>
      <c r="Z506" s="0" t="s">
        <v>3929</v>
      </c>
      <c r="AA506" s="0" t="s">
        <v>3769</v>
      </c>
      <c r="AB506" s="0" t="s">
        <v>3930</v>
      </c>
      <c r="AC506" s="0" t="s">
        <v>19</v>
      </c>
      <c r="AD506" s="0" t="s">
        <v>19</v>
      </c>
      <c r="AE506" s="0" t="s">
        <v>61</v>
      </c>
      <c r="AF506" s="0" t="s">
        <v>22</v>
      </c>
      <c r="AG506" s="0" t="s">
        <v>22</v>
      </c>
      <c r="AH506" s="0" t="s">
        <v>22</v>
      </c>
      <c r="AI506" s="0" t="s">
        <v>22</v>
      </c>
      <c r="AJ506" s="0" t="s">
        <v>3562</v>
      </c>
      <c r="AK506" s="0" t="s">
        <v>3563</v>
      </c>
    </row>
    <row customHeight="1" ht="11.25">
      <c r="A507" s="0" t="s">
        <v>22</v>
      </c>
      <c r="B507" s="0" t="s">
        <v>48</v>
      </c>
      <c r="C507" s="0" t="s">
        <v>50</v>
      </c>
      <c r="D507" s="0" t="s">
        <v>22</v>
      </c>
      <c r="E507" s="0" t="s">
        <v>3931</v>
      </c>
      <c r="F507" s="0" t="s">
        <v>1191</v>
      </c>
      <c r="G507" s="0" t="s">
        <v>1171</v>
      </c>
      <c r="H507" s="0" t="s">
        <v>1171</v>
      </c>
      <c r="I507" s="0" t="s">
        <v>1172</v>
      </c>
      <c r="J507" s="0" t="s">
        <v>3398</v>
      </c>
      <c r="K507" s="0" t="s">
        <v>3399</v>
      </c>
      <c r="L507" s="0" t="s">
        <v>3932</v>
      </c>
      <c r="M507" s="0" t="s">
        <v>159</v>
      </c>
      <c r="N507" s="0" t="s">
        <v>98</v>
      </c>
      <c r="O507" s="0" t="s">
        <v>1171</v>
      </c>
      <c r="P507" s="0" t="s">
        <v>1171</v>
      </c>
      <c r="Q507" s="0" t="s">
        <v>1172</v>
      </c>
      <c r="R507" s="0" t="s">
        <v>3398</v>
      </c>
      <c r="S507" s="0" t="s">
        <v>3399</v>
      </c>
      <c r="T507" s="0" t="s">
        <v>3341</v>
      </c>
      <c r="U507" s="0" t="s">
        <v>3933</v>
      </c>
      <c r="V507" s="0" t="s">
        <v>3343</v>
      </c>
      <c r="W507" s="0" t="s">
        <v>3344</v>
      </c>
      <c r="X507" s="0" t="s">
        <v>3345</v>
      </c>
      <c r="Y507" s="0" t="s">
        <v>3342</v>
      </c>
      <c r="Z507" s="0" t="s">
        <v>3934</v>
      </c>
      <c r="AA507" s="0" t="s">
        <v>3710</v>
      </c>
      <c r="AB507" s="0" t="s">
        <v>3935</v>
      </c>
      <c r="AC507" s="0" t="s">
        <v>19</v>
      </c>
      <c r="AD507" s="0" t="s">
        <v>19</v>
      </c>
      <c r="AE507" s="0" t="s">
        <v>61</v>
      </c>
      <c r="AF507" s="0" t="s">
        <v>22</v>
      </c>
      <c r="AG507" s="0" t="s">
        <v>22</v>
      </c>
      <c r="AH507" s="0" t="s">
        <v>22</v>
      </c>
      <c r="AI507" s="0" t="s">
        <v>22</v>
      </c>
      <c r="AJ507" s="0" t="s">
        <v>3562</v>
      </c>
      <c r="AK507" s="0" t="s">
        <v>3563</v>
      </c>
    </row>
    <row customHeight="1" ht="11.25">
      <c r="A508" s="0" t="s">
        <v>22</v>
      </c>
      <c r="B508" s="0" t="s">
        <v>48</v>
      </c>
      <c r="C508" s="0" t="s">
        <v>50</v>
      </c>
      <c r="D508" s="0" t="s">
        <v>22</v>
      </c>
      <c r="E508" s="0" t="s">
        <v>3931</v>
      </c>
      <c r="F508" s="0" t="s">
        <v>1191</v>
      </c>
      <c r="G508" s="0" t="s">
        <v>153</v>
      </c>
      <c r="H508" s="0" t="s">
        <v>153</v>
      </c>
      <c r="I508" s="0" t="s">
        <v>154</v>
      </c>
      <c r="J508" s="0" t="s">
        <v>3398</v>
      </c>
      <c r="K508" s="0" t="s">
        <v>3416</v>
      </c>
      <c r="L508" s="0" t="s">
        <v>3932</v>
      </c>
      <c r="M508" s="0" t="s">
        <v>159</v>
      </c>
      <c r="N508" s="0" t="s">
        <v>98</v>
      </c>
      <c r="O508" s="0" t="s">
        <v>153</v>
      </c>
      <c r="P508" s="0" t="s">
        <v>153</v>
      </c>
      <c r="Q508" s="0" t="s">
        <v>154</v>
      </c>
      <c r="R508" s="0" t="s">
        <v>3398</v>
      </c>
      <c r="S508" s="0" t="s">
        <v>3416</v>
      </c>
      <c r="T508" s="0" t="s">
        <v>3341</v>
      </c>
      <c r="U508" s="0" t="s">
        <v>3933</v>
      </c>
      <c r="V508" s="0" t="s">
        <v>3343</v>
      </c>
      <c r="W508" s="0" t="s">
        <v>3344</v>
      </c>
      <c r="X508" s="0" t="s">
        <v>3345</v>
      </c>
      <c r="Y508" s="0" t="s">
        <v>3342</v>
      </c>
      <c r="Z508" s="0" t="s">
        <v>3934</v>
      </c>
      <c r="AA508" s="0" t="s">
        <v>3710</v>
      </c>
      <c r="AB508" s="0" t="s">
        <v>3935</v>
      </c>
      <c r="AC508" s="0" t="s">
        <v>19</v>
      </c>
      <c r="AD508" s="0" t="s">
        <v>19</v>
      </c>
      <c r="AE508" s="0" t="s">
        <v>61</v>
      </c>
      <c r="AF508" s="0" t="s">
        <v>22</v>
      </c>
      <c r="AG508" s="0" t="s">
        <v>22</v>
      </c>
      <c r="AH508" s="0" t="s">
        <v>22</v>
      </c>
      <c r="AI508" s="0" t="s">
        <v>22</v>
      </c>
      <c r="AJ508" s="0" t="s">
        <v>3562</v>
      </c>
      <c r="AK508" s="0" t="s">
        <v>3563</v>
      </c>
    </row>
    <row customHeight="1" ht="11.25">
      <c r="A509" s="0" t="s">
        <v>22</v>
      </c>
      <c r="B509" s="0" t="s">
        <v>48</v>
      </c>
      <c r="C509" s="0" t="s">
        <v>50</v>
      </c>
      <c r="D509" s="0" t="s">
        <v>22</v>
      </c>
      <c r="E509" s="0" t="s">
        <v>3936</v>
      </c>
      <c r="F509" s="0" t="s">
        <v>1191</v>
      </c>
      <c r="G509" s="0" t="s">
        <v>1171</v>
      </c>
      <c r="H509" s="0" t="s">
        <v>1171</v>
      </c>
      <c r="I509" s="0" t="s">
        <v>1172</v>
      </c>
      <c r="J509" s="0" t="s">
        <v>3398</v>
      </c>
      <c r="K509" s="0" t="s">
        <v>3399</v>
      </c>
      <c r="L509" s="0" t="s">
        <v>3937</v>
      </c>
      <c r="M509" s="0" t="s">
        <v>162</v>
      </c>
      <c r="N509" s="0" t="s">
        <v>98</v>
      </c>
      <c r="O509" s="0" t="s">
        <v>1171</v>
      </c>
      <c r="P509" s="0" t="s">
        <v>1171</v>
      </c>
      <c r="Q509" s="0" t="s">
        <v>1172</v>
      </c>
      <c r="R509" s="0" t="s">
        <v>3398</v>
      </c>
      <c r="S509" s="0" t="s">
        <v>3399</v>
      </c>
      <c r="T509" s="0" t="s">
        <v>3341</v>
      </c>
      <c r="U509" s="0" t="s">
        <v>3342</v>
      </c>
      <c r="V509" s="0" t="s">
        <v>3343</v>
      </c>
      <c r="W509" s="0" t="s">
        <v>3344</v>
      </c>
      <c r="X509" s="0" t="s">
        <v>3345</v>
      </c>
      <c r="Y509" s="0" t="s">
        <v>3342</v>
      </c>
      <c r="Z509" s="0" t="s">
        <v>3938</v>
      </c>
      <c r="AA509" s="0" t="s">
        <v>3394</v>
      </c>
      <c r="AB509" s="0" t="s">
        <v>3939</v>
      </c>
      <c r="AC509" s="0" t="s">
        <v>19</v>
      </c>
      <c r="AD509" s="0" t="s">
        <v>19</v>
      </c>
      <c r="AE509" s="0" t="s">
        <v>61</v>
      </c>
      <c r="AF509" s="0" t="s">
        <v>22</v>
      </c>
      <c r="AG509" s="0" t="s">
        <v>22</v>
      </c>
      <c r="AH509" s="0" t="s">
        <v>22</v>
      </c>
      <c r="AI509" s="0" t="s">
        <v>22</v>
      </c>
      <c r="AJ509" s="0" t="s">
        <v>3562</v>
      </c>
      <c r="AK509" s="0" t="s">
        <v>3563</v>
      </c>
    </row>
    <row customHeight="1" ht="11.25">
      <c r="A510" s="0" t="s">
        <v>22</v>
      </c>
      <c r="B510" s="0" t="s">
        <v>48</v>
      </c>
      <c r="C510" s="0" t="s">
        <v>50</v>
      </c>
      <c r="D510" s="0" t="s">
        <v>22</v>
      </c>
      <c r="E510" s="0" t="s">
        <v>3936</v>
      </c>
      <c r="F510" s="0" t="s">
        <v>1191</v>
      </c>
      <c r="G510" s="0" t="s">
        <v>153</v>
      </c>
      <c r="H510" s="0" t="s">
        <v>153</v>
      </c>
      <c r="I510" s="0" t="s">
        <v>154</v>
      </c>
      <c r="J510" s="0" t="s">
        <v>3398</v>
      </c>
      <c r="K510" s="0" t="s">
        <v>3416</v>
      </c>
      <c r="L510" s="0" t="s">
        <v>3937</v>
      </c>
      <c r="M510" s="0" t="s">
        <v>162</v>
      </c>
      <c r="N510" s="0" t="s">
        <v>98</v>
      </c>
      <c r="O510" s="0" t="s">
        <v>153</v>
      </c>
      <c r="P510" s="0" t="s">
        <v>153</v>
      </c>
      <c r="Q510" s="0" t="s">
        <v>154</v>
      </c>
      <c r="R510" s="0" t="s">
        <v>3398</v>
      </c>
      <c r="S510" s="0" t="s">
        <v>3416</v>
      </c>
      <c r="T510" s="0" t="s">
        <v>3341</v>
      </c>
      <c r="U510" s="0" t="s">
        <v>3342</v>
      </c>
      <c r="V510" s="0" t="s">
        <v>3343</v>
      </c>
      <c r="W510" s="0" t="s">
        <v>3344</v>
      </c>
      <c r="X510" s="0" t="s">
        <v>3345</v>
      </c>
      <c r="Y510" s="0" t="s">
        <v>3342</v>
      </c>
      <c r="Z510" s="0" t="s">
        <v>3938</v>
      </c>
      <c r="AA510" s="0" t="s">
        <v>3394</v>
      </c>
      <c r="AB510" s="0" t="s">
        <v>3939</v>
      </c>
      <c r="AC510" s="0" t="s">
        <v>19</v>
      </c>
      <c r="AD510" s="0" t="s">
        <v>19</v>
      </c>
      <c r="AE510" s="0" t="s">
        <v>61</v>
      </c>
      <c r="AF510" s="0" t="s">
        <v>22</v>
      </c>
      <c r="AG510" s="0" t="s">
        <v>22</v>
      </c>
      <c r="AH510" s="0" t="s">
        <v>22</v>
      </c>
      <c r="AI510" s="0" t="s">
        <v>22</v>
      </c>
      <c r="AJ510" s="0" t="s">
        <v>3562</v>
      </c>
      <c r="AK510" s="0" t="s">
        <v>3563</v>
      </c>
    </row>
    <row customHeight="1" ht="11.25">
      <c r="A511" s="0" t="s">
        <v>22</v>
      </c>
      <c r="B511" s="0" t="s">
        <v>48</v>
      </c>
      <c r="C511" s="0" t="s">
        <v>50</v>
      </c>
      <c r="D511" s="0" t="s">
        <v>22</v>
      </c>
      <c r="E511" s="0" t="s">
        <v>3940</v>
      </c>
      <c r="F511" s="0" t="s">
        <v>1191</v>
      </c>
      <c r="G511" s="0" t="s">
        <v>1171</v>
      </c>
      <c r="H511" s="0" t="s">
        <v>1171</v>
      </c>
      <c r="I511" s="0" t="s">
        <v>1172</v>
      </c>
      <c r="J511" s="0" t="s">
        <v>3398</v>
      </c>
      <c r="K511" s="0" t="s">
        <v>3399</v>
      </c>
      <c r="L511" s="0" t="s">
        <v>3937</v>
      </c>
      <c r="M511" s="0" t="s">
        <v>1889</v>
      </c>
      <c r="N511" s="0" t="s">
        <v>98</v>
      </c>
      <c r="O511" s="0" t="s">
        <v>1171</v>
      </c>
      <c r="P511" s="0" t="s">
        <v>1171</v>
      </c>
      <c r="Q511" s="0" t="s">
        <v>1172</v>
      </c>
      <c r="R511" s="0" t="s">
        <v>3398</v>
      </c>
      <c r="S511" s="0" t="s">
        <v>3399</v>
      </c>
      <c r="T511" s="0" t="s">
        <v>3341</v>
      </c>
      <c r="U511" s="0" t="s">
        <v>3342</v>
      </c>
      <c r="V511" s="0" t="s">
        <v>3343</v>
      </c>
      <c r="W511" s="0" t="s">
        <v>3344</v>
      </c>
      <c r="X511" s="0" t="s">
        <v>3345</v>
      </c>
      <c r="Y511" s="0" t="s">
        <v>3342</v>
      </c>
      <c r="Z511" s="0" t="s">
        <v>3941</v>
      </c>
      <c r="AA511" s="0" t="s">
        <v>3779</v>
      </c>
      <c r="AB511" s="0" t="s">
        <v>3942</v>
      </c>
      <c r="AC511" s="0" t="s">
        <v>19</v>
      </c>
      <c r="AD511" s="0" t="s">
        <v>19</v>
      </c>
      <c r="AE511" s="0" t="s">
        <v>61</v>
      </c>
      <c r="AF511" s="0" t="s">
        <v>22</v>
      </c>
      <c r="AG511" s="0" t="s">
        <v>22</v>
      </c>
      <c r="AH511" s="0" t="s">
        <v>22</v>
      </c>
      <c r="AI511" s="0" t="s">
        <v>22</v>
      </c>
      <c r="AJ511" s="0" t="s">
        <v>3562</v>
      </c>
      <c r="AK511" s="0" t="s">
        <v>3563</v>
      </c>
    </row>
    <row customHeight="1" ht="11.25">
      <c r="A512" s="0" t="s">
        <v>22</v>
      </c>
      <c r="B512" s="0" t="s">
        <v>48</v>
      </c>
      <c r="C512" s="0" t="s">
        <v>50</v>
      </c>
      <c r="D512" s="0" t="s">
        <v>22</v>
      </c>
      <c r="E512" s="0" t="s">
        <v>3940</v>
      </c>
      <c r="F512" s="0" t="s">
        <v>1191</v>
      </c>
      <c r="G512" s="0" t="s">
        <v>153</v>
      </c>
      <c r="H512" s="0" t="s">
        <v>153</v>
      </c>
      <c r="I512" s="0" t="s">
        <v>154</v>
      </c>
      <c r="J512" s="0" t="s">
        <v>3398</v>
      </c>
      <c r="K512" s="0" t="s">
        <v>3416</v>
      </c>
      <c r="L512" s="0" t="s">
        <v>3937</v>
      </c>
      <c r="M512" s="0" t="s">
        <v>1889</v>
      </c>
      <c r="N512" s="0" t="s">
        <v>98</v>
      </c>
      <c r="O512" s="0" t="s">
        <v>153</v>
      </c>
      <c r="P512" s="0" t="s">
        <v>153</v>
      </c>
      <c r="Q512" s="0" t="s">
        <v>154</v>
      </c>
      <c r="R512" s="0" t="s">
        <v>3398</v>
      </c>
      <c r="S512" s="0" t="s">
        <v>3416</v>
      </c>
      <c r="T512" s="0" t="s">
        <v>3341</v>
      </c>
      <c r="U512" s="0" t="s">
        <v>3342</v>
      </c>
      <c r="V512" s="0" t="s">
        <v>3343</v>
      </c>
      <c r="W512" s="0" t="s">
        <v>3344</v>
      </c>
      <c r="X512" s="0" t="s">
        <v>3345</v>
      </c>
      <c r="Y512" s="0" t="s">
        <v>3342</v>
      </c>
      <c r="Z512" s="0" t="s">
        <v>3941</v>
      </c>
      <c r="AA512" s="0" t="s">
        <v>3779</v>
      </c>
      <c r="AB512" s="0" t="s">
        <v>3942</v>
      </c>
      <c r="AC512" s="0" t="s">
        <v>19</v>
      </c>
      <c r="AD512" s="0" t="s">
        <v>19</v>
      </c>
      <c r="AE512" s="0" t="s">
        <v>61</v>
      </c>
      <c r="AF512" s="0" t="s">
        <v>22</v>
      </c>
      <c r="AG512" s="0" t="s">
        <v>22</v>
      </c>
      <c r="AH512" s="0" t="s">
        <v>22</v>
      </c>
      <c r="AI512" s="0" t="s">
        <v>22</v>
      </c>
      <c r="AJ512" s="0" t="s">
        <v>3562</v>
      </c>
      <c r="AK512" s="0" t="s">
        <v>3563</v>
      </c>
    </row>
    <row customHeight="1" ht="11.25">
      <c r="A513" s="0" t="s">
        <v>22</v>
      </c>
      <c r="B513" s="0" t="s">
        <v>48</v>
      </c>
      <c r="C513" s="0" t="s">
        <v>50</v>
      </c>
      <c r="D513" s="0" t="s">
        <v>22</v>
      </c>
      <c r="E513" s="0" t="s">
        <v>3943</v>
      </c>
      <c r="F513" s="0" t="s">
        <v>1191</v>
      </c>
      <c r="G513" s="0" t="s">
        <v>1171</v>
      </c>
      <c r="H513" s="0" t="s">
        <v>1171</v>
      </c>
      <c r="I513" s="0" t="s">
        <v>1172</v>
      </c>
      <c r="J513" s="0" t="s">
        <v>3398</v>
      </c>
      <c r="K513" s="0" t="s">
        <v>3399</v>
      </c>
      <c r="L513" s="0" t="s">
        <v>3921</v>
      </c>
      <c r="M513" s="0" t="s">
        <v>139</v>
      </c>
      <c r="N513" s="0" t="s">
        <v>98</v>
      </c>
      <c r="O513" s="0" t="s">
        <v>1171</v>
      </c>
      <c r="P513" s="0" t="s">
        <v>1171</v>
      </c>
      <c r="Q513" s="0" t="s">
        <v>1172</v>
      </c>
      <c r="R513" s="0" t="s">
        <v>3398</v>
      </c>
      <c r="S513" s="0" t="s">
        <v>3399</v>
      </c>
      <c r="T513" s="0" t="s">
        <v>3341</v>
      </c>
      <c r="U513" s="0" t="s">
        <v>3342</v>
      </c>
      <c r="V513" s="0" t="s">
        <v>3343</v>
      </c>
      <c r="W513" s="0" t="s">
        <v>3344</v>
      </c>
      <c r="X513" s="0" t="s">
        <v>3345</v>
      </c>
      <c r="Y513" s="0" t="s">
        <v>3342</v>
      </c>
      <c r="Z513" s="0" t="s">
        <v>3944</v>
      </c>
      <c r="AA513" s="0" t="s">
        <v>3394</v>
      </c>
      <c r="AB513" s="0" t="s">
        <v>3945</v>
      </c>
      <c r="AC513" s="0" t="s">
        <v>19</v>
      </c>
      <c r="AD513" s="0" t="s">
        <v>19</v>
      </c>
      <c r="AE513" s="0" t="s">
        <v>61</v>
      </c>
      <c r="AF513" s="0" t="s">
        <v>22</v>
      </c>
      <c r="AG513" s="0" t="s">
        <v>22</v>
      </c>
      <c r="AH513" s="0" t="s">
        <v>22</v>
      </c>
      <c r="AI513" s="0" t="s">
        <v>22</v>
      </c>
      <c r="AJ513" s="0" t="s">
        <v>3562</v>
      </c>
      <c r="AK513" s="0" t="s">
        <v>3563</v>
      </c>
    </row>
    <row customHeight="1" ht="11.25">
      <c r="A514" s="0" t="s">
        <v>22</v>
      </c>
      <c r="B514" s="0" t="s">
        <v>48</v>
      </c>
      <c r="C514" s="0" t="s">
        <v>50</v>
      </c>
      <c r="D514" s="0" t="s">
        <v>22</v>
      </c>
      <c r="E514" s="0" t="s">
        <v>3943</v>
      </c>
      <c r="F514" s="0" t="s">
        <v>1191</v>
      </c>
      <c r="G514" s="0" t="s">
        <v>153</v>
      </c>
      <c r="H514" s="0" t="s">
        <v>153</v>
      </c>
      <c r="I514" s="0" t="s">
        <v>154</v>
      </c>
      <c r="J514" s="0" t="s">
        <v>3398</v>
      </c>
      <c r="K514" s="0" t="s">
        <v>3416</v>
      </c>
      <c r="L514" s="0" t="s">
        <v>3921</v>
      </c>
      <c r="M514" s="0" t="s">
        <v>139</v>
      </c>
      <c r="N514" s="0" t="s">
        <v>98</v>
      </c>
      <c r="O514" s="0" t="s">
        <v>153</v>
      </c>
      <c r="P514" s="0" t="s">
        <v>153</v>
      </c>
      <c r="Q514" s="0" t="s">
        <v>154</v>
      </c>
      <c r="R514" s="0" t="s">
        <v>3398</v>
      </c>
      <c r="S514" s="0" t="s">
        <v>3416</v>
      </c>
      <c r="T514" s="0" t="s">
        <v>3341</v>
      </c>
      <c r="U514" s="0" t="s">
        <v>3342</v>
      </c>
      <c r="V514" s="0" t="s">
        <v>3343</v>
      </c>
      <c r="W514" s="0" t="s">
        <v>3344</v>
      </c>
      <c r="X514" s="0" t="s">
        <v>3345</v>
      </c>
      <c r="Y514" s="0" t="s">
        <v>3342</v>
      </c>
      <c r="Z514" s="0" t="s">
        <v>3944</v>
      </c>
      <c r="AA514" s="0" t="s">
        <v>3394</v>
      </c>
      <c r="AB514" s="0" t="s">
        <v>3945</v>
      </c>
      <c r="AC514" s="0" t="s">
        <v>19</v>
      </c>
      <c r="AD514" s="0" t="s">
        <v>19</v>
      </c>
      <c r="AE514" s="0" t="s">
        <v>61</v>
      </c>
      <c r="AF514" s="0" t="s">
        <v>22</v>
      </c>
      <c r="AG514" s="0" t="s">
        <v>22</v>
      </c>
      <c r="AH514" s="0" t="s">
        <v>22</v>
      </c>
      <c r="AI514" s="0" t="s">
        <v>22</v>
      </c>
      <c r="AJ514" s="0" t="s">
        <v>3562</v>
      </c>
      <c r="AK514" s="0" t="s">
        <v>3563</v>
      </c>
    </row>
    <row customHeight="1" ht="11.25">
      <c r="A515" s="0" t="s">
        <v>22</v>
      </c>
      <c r="B515" s="0" t="s">
        <v>48</v>
      </c>
      <c r="C515" s="0" t="s">
        <v>50</v>
      </c>
      <c r="D515" s="0" t="s">
        <v>22</v>
      </c>
      <c r="E515" s="0" t="s">
        <v>3946</v>
      </c>
      <c r="F515" s="0" t="s">
        <v>1191</v>
      </c>
      <c r="G515" s="0" t="s">
        <v>1171</v>
      </c>
      <c r="H515" s="0" t="s">
        <v>1171</v>
      </c>
      <c r="I515" s="0" t="s">
        <v>1172</v>
      </c>
      <c r="J515" s="0" t="s">
        <v>3398</v>
      </c>
      <c r="K515" s="0" t="s">
        <v>3399</v>
      </c>
      <c r="L515" s="0" t="s">
        <v>3947</v>
      </c>
      <c r="M515" s="0" t="s">
        <v>1155</v>
      </c>
      <c r="N515" s="0" t="s">
        <v>98</v>
      </c>
      <c r="O515" s="0" t="s">
        <v>1171</v>
      </c>
      <c r="P515" s="0" t="s">
        <v>1171</v>
      </c>
      <c r="Q515" s="0" t="s">
        <v>1172</v>
      </c>
      <c r="R515" s="0" t="s">
        <v>3398</v>
      </c>
      <c r="S515" s="0" t="s">
        <v>3399</v>
      </c>
      <c r="T515" s="0" t="s">
        <v>3341</v>
      </c>
      <c r="U515" s="0" t="s">
        <v>3342</v>
      </c>
      <c r="V515" s="0" t="s">
        <v>3343</v>
      </c>
      <c r="W515" s="0" t="s">
        <v>3344</v>
      </c>
      <c r="X515" s="0" t="s">
        <v>3345</v>
      </c>
      <c r="Y515" s="0" t="s">
        <v>3342</v>
      </c>
      <c r="Z515" s="0" t="s">
        <v>3948</v>
      </c>
      <c r="AA515" s="0" t="s">
        <v>3671</v>
      </c>
      <c r="AB515" s="0" t="s">
        <v>3949</v>
      </c>
      <c r="AC515" s="0" t="s">
        <v>19</v>
      </c>
      <c r="AD515" s="0" t="s">
        <v>19</v>
      </c>
      <c r="AE515" s="0" t="s">
        <v>61</v>
      </c>
      <c r="AF515" s="0" t="s">
        <v>22</v>
      </c>
      <c r="AG515" s="0" t="s">
        <v>22</v>
      </c>
      <c r="AH515" s="0" t="s">
        <v>22</v>
      </c>
      <c r="AI515" s="0" t="s">
        <v>22</v>
      </c>
      <c r="AJ515" s="0" t="s">
        <v>3562</v>
      </c>
      <c r="AK515" s="0" t="s">
        <v>3563</v>
      </c>
    </row>
    <row customHeight="1" ht="11.25">
      <c r="A516" s="0" t="s">
        <v>22</v>
      </c>
      <c r="B516" s="0" t="s">
        <v>48</v>
      </c>
      <c r="C516" s="0" t="s">
        <v>50</v>
      </c>
      <c r="D516" s="0" t="s">
        <v>22</v>
      </c>
      <c r="E516" s="0" t="s">
        <v>3946</v>
      </c>
      <c r="F516" s="0" t="s">
        <v>1191</v>
      </c>
      <c r="G516" s="0" t="s">
        <v>153</v>
      </c>
      <c r="H516" s="0" t="s">
        <v>153</v>
      </c>
      <c r="I516" s="0" t="s">
        <v>154</v>
      </c>
      <c r="J516" s="0" t="s">
        <v>3398</v>
      </c>
      <c r="K516" s="0" t="s">
        <v>3416</v>
      </c>
      <c r="L516" s="0" t="s">
        <v>3947</v>
      </c>
      <c r="M516" s="0" t="s">
        <v>1155</v>
      </c>
      <c r="N516" s="0" t="s">
        <v>98</v>
      </c>
      <c r="O516" s="0" t="s">
        <v>153</v>
      </c>
      <c r="P516" s="0" t="s">
        <v>153</v>
      </c>
      <c r="Q516" s="0" t="s">
        <v>154</v>
      </c>
      <c r="R516" s="0" t="s">
        <v>3398</v>
      </c>
      <c r="S516" s="0" t="s">
        <v>3416</v>
      </c>
      <c r="T516" s="0" t="s">
        <v>3341</v>
      </c>
      <c r="U516" s="0" t="s">
        <v>3342</v>
      </c>
      <c r="V516" s="0" t="s">
        <v>3343</v>
      </c>
      <c r="W516" s="0" t="s">
        <v>3344</v>
      </c>
      <c r="X516" s="0" t="s">
        <v>3345</v>
      </c>
      <c r="Y516" s="0" t="s">
        <v>3342</v>
      </c>
      <c r="Z516" s="0" t="s">
        <v>3948</v>
      </c>
      <c r="AA516" s="0" t="s">
        <v>3671</v>
      </c>
      <c r="AB516" s="0" t="s">
        <v>3949</v>
      </c>
      <c r="AC516" s="0" t="s">
        <v>19</v>
      </c>
      <c r="AD516" s="0" t="s">
        <v>19</v>
      </c>
      <c r="AE516" s="0" t="s">
        <v>61</v>
      </c>
      <c r="AF516" s="0" t="s">
        <v>22</v>
      </c>
      <c r="AG516" s="0" t="s">
        <v>22</v>
      </c>
      <c r="AH516" s="0" t="s">
        <v>22</v>
      </c>
      <c r="AI516" s="0" t="s">
        <v>22</v>
      </c>
      <c r="AJ516" s="0" t="s">
        <v>3562</v>
      </c>
      <c r="AK516" s="0" t="s">
        <v>3563</v>
      </c>
    </row>
    <row customHeight="1" ht="11.25">
      <c r="A517" s="0" t="s">
        <v>22</v>
      </c>
      <c r="B517" s="0" t="s">
        <v>48</v>
      </c>
      <c r="C517" s="0" t="s">
        <v>50</v>
      </c>
      <c r="D517" s="0" t="s">
        <v>22</v>
      </c>
      <c r="E517" s="0" t="s">
        <v>3950</v>
      </c>
      <c r="F517" s="0" t="s">
        <v>1191</v>
      </c>
      <c r="G517" s="0" t="s">
        <v>1171</v>
      </c>
      <c r="H517" s="0" t="s">
        <v>1171</v>
      </c>
      <c r="I517" s="0" t="s">
        <v>1172</v>
      </c>
      <c r="J517" s="0" t="s">
        <v>1173</v>
      </c>
      <c r="K517" s="0" t="s">
        <v>1174</v>
      </c>
      <c r="L517" s="0" t="s">
        <v>3951</v>
      </c>
      <c r="M517" s="0" t="s">
        <v>1155</v>
      </c>
      <c r="N517" s="0" t="s">
        <v>98</v>
      </c>
      <c r="O517" s="0" t="s">
        <v>1171</v>
      </c>
      <c r="P517" s="0" t="s">
        <v>1171</v>
      </c>
      <c r="Q517" s="0" t="s">
        <v>1172</v>
      </c>
      <c r="R517" s="0" t="s">
        <v>1173</v>
      </c>
      <c r="S517" s="0" t="s">
        <v>1174</v>
      </c>
      <c r="T517" s="0" t="s">
        <v>3341</v>
      </c>
      <c r="U517" s="0" t="s">
        <v>3342</v>
      </c>
      <c r="V517" s="0" t="s">
        <v>3343</v>
      </c>
      <c r="W517" s="0" t="s">
        <v>3344</v>
      </c>
      <c r="X517" s="0" t="s">
        <v>3345</v>
      </c>
      <c r="Y517" s="0" t="s">
        <v>3342</v>
      </c>
      <c r="Z517" s="0" t="s">
        <v>3952</v>
      </c>
      <c r="AA517" s="0" t="s">
        <v>3671</v>
      </c>
      <c r="AB517" s="0" t="s">
        <v>3953</v>
      </c>
      <c r="AC517" s="0" t="s">
        <v>19</v>
      </c>
      <c r="AD517" s="0" t="s">
        <v>19</v>
      </c>
      <c r="AE517" s="0" t="s">
        <v>61</v>
      </c>
      <c r="AF517" s="0" t="s">
        <v>22</v>
      </c>
      <c r="AG517" s="0" t="s">
        <v>22</v>
      </c>
      <c r="AH517" s="0" t="s">
        <v>22</v>
      </c>
      <c r="AI517" s="0" t="s">
        <v>22</v>
      </c>
      <c r="AJ517" s="0" t="s">
        <v>3562</v>
      </c>
      <c r="AK517" s="0" t="s">
        <v>3563</v>
      </c>
    </row>
    <row customHeight="1" ht="11.25">
      <c r="A518" s="0" t="s">
        <v>22</v>
      </c>
      <c r="B518" s="0" t="s">
        <v>48</v>
      </c>
      <c r="C518" s="0" t="s">
        <v>50</v>
      </c>
      <c r="D518" s="0" t="s">
        <v>22</v>
      </c>
      <c r="E518" s="0" t="s">
        <v>3950</v>
      </c>
      <c r="F518" s="0" t="s">
        <v>1191</v>
      </c>
      <c r="G518" s="0" t="s">
        <v>153</v>
      </c>
      <c r="H518" s="0" t="s">
        <v>153</v>
      </c>
      <c r="I518" s="0" t="s">
        <v>154</v>
      </c>
      <c r="J518" s="0" t="s">
        <v>1173</v>
      </c>
      <c r="K518" s="0" t="s">
        <v>1255</v>
      </c>
      <c r="L518" s="0" t="s">
        <v>3951</v>
      </c>
      <c r="M518" s="0" t="s">
        <v>1155</v>
      </c>
      <c r="N518" s="0" t="s">
        <v>98</v>
      </c>
      <c r="O518" s="0" t="s">
        <v>153</v>
      </c>
      <c r="P518" s="0" t="s">
        <v>153</v>
      </c>
      <c r="Q518" s="0" t="s">
        <v>154</v>
      </c>
      <c r="R518" s="0" t="s">
        <v>1173</v>
      </c>
      <c r="S518" s="0" t="s">
        <v>1255</v>
      </c>
      <c r="T518" s="0" t="s">
        <v>3341</v>
      </c>
      <c r="U518" s="0" t="s">
        <v>3342</v>
      </c>
      <c r="V518" s="0" t="s">
        <v>3343</v>
      </c>
      <c r="W518" s="0" t="s">
        <v>3344</v>
      </c>
      <c r="X518" s="0" t="s">
        <v>3345</v>
      </c>
      <c r="Y518" s="0" t="s">
        <v>3342</v>
      </c>
      <c r="Z518" s="0" t="s">
        <v>3952</v>
      </c>
      <c r="AA518" s="0" t="s">
        <v>3671</v>
      </c>
      <c r="AB518" s="0" t="s">
        <v>3953</v>
      </c>
      <c r="AC518" s="0" t="s">
        <v>19</v>
      </c>
      <c r="AD518" s="0" t="s">
        <v>19</v>
      </c>
      <c r="AE518" s="0" t="s">
        <v>61</v>
      </c>
      <c r="AF518" s="0" t="s">
        <v>22</v>
      </c>
      <c r="AG518" s="0" t="s">
        <v>22</v>
      </c>
      <c r="AH518" s="0" t="s">
        <v>22</v>
      </c>
      <c r="AI518" s="0" t="s">
        <v>22</v>
      </c>
      <c r="AJ518" s="0" t="s">
        <v>3562</v>
      </c>
      <c r="AK518" s="0" t="s">
        <v>3563</v>
      </c>
    </row>
    <row customHeight="1" ht="11.25">
      <c r="A519" s="0" t="s">
        <v>22</v>
      </c>
      <c r="B519" s="0" t="s">
        <v>48</v>
      </c>
      <c r="C519" s="0" t="s">
        <v>50</v>
      </c>
      <c r="D519" s="0" t="s">
        <v>22</v>
      </c>
      <c r="E519" s="0" t="s">
        <v>3954</v>
      </c>
      <c r="F519" s="0" t="s">
        <v>1191</v>
      </c>
      <c r="G519" s="0" t="s">
        <v>1171</v>
      </c>
      <c r="H519" s="0" t="s">
        <v>1171</v>
      </c>
      <c r="I519" s="0" t="s">
        <v>1172</v>
      </c>
      <c r="J519" s="0" t="s">
        <v>1173</v>
      </c>
      <c r="K519" s="0" t="s">
        <v>1174</v>
      </c>
      <c r="L519" s="0" t="s">
        <v>3955</v>
      </c>
      <c r="M519" s="0" t="s">
        <v>1155</v>
      </c>
      <c r="N519" s="0" t="s">
        <v>98</v>
      </c>
      <c r="O519" s="0" t="s">
        <v>1171</v>
      </c>
      <c r="P519" s="0" t="s">
        <v>1171</v>
      </c>
      <c r="Q519" s="0" t="s">
        <v>1172</v>
      </c>
      <c r="R519" s="0" t="s">
        <v>1173</v>
      </c>
      <c r="S519" s="0" t="s">
        <v>1174</v>
      </c>
      <c r="T519" s="0" t="s">
        <v>3341</v>
      </c>
      <c r="U519" s="0" t="s">
        <v>3342</v>
      </c>
      <c r="V519" s="0" t="s">
        <v>3343</v>
      </c>
      <c r="W519" s="0" t="s">
        <v>3344</v>
      </c>
      <c r="X519" s="0" t="s">
        <v>3345</v>
      </c>
      <c r="Y519" s="0" t="s">
        <v>3342</v>
      </c>
      <c r="Z519" s="0" t="s">
        <v>3956</v>
      </c>
      <c r="AA519" s="0" t="s">
        <v>3671</v>
      </c>
      <c r="AB519" s="0" t="s">
        <v>3957</v>
      </c>
      <c r="AC519" s="0" t="s">
        <v>19</v>
      </c>
      <c r="AD519" s="0" t="s">
        <v>19</v>
      </c>
      <c r="AE519" s="0" t="s">
        <v>61</v>
      </c>
      <c r="AF519" s="0" t="s">
        <v>22</v>
      </c>
      <c r="AG519" s="0" t="s">
        <v>22</v>
      </c>
      <c r="AH519" s="0" t="s">
        <v>22</v>
      </c>
      <c r="AI519" s="0" t="s">
        <v>22</v>
      </c>
      <c r="AJ519" s="0" t="s">
        <v>3562</v>
      </c>
      <c r="AK519" s="0" t="s">
        <v>3563</v>
      </c>
    </row>
    <row customHeight="1" ht="11.25">
      <c r="A520" s="0" t="s">
        <v>22</v>
      </c>
      <c r="B520" s="0" t="s">
        <v>48</v>
      </c>
      <c r="C520" s="0" t="s">
        <v>50</v>
      </c>
      <c r="D520" s="0" t="s">
        <v>22</v>
      </c>
      <c r="E520" s="0" t="s">
        <v>3954</v>
      </c>
      <c r="F520" s="0" t="s">
        <v>1191</v>
      </c>
      <c r="G520" s="0" t="s">
        <v>153</v>
      </c>
      <c r="H520" s="0" t="s">
        <v>153</v>
      </c>
      <c r="I520" s="0" t="s">
        <v>154</v>
      </c>
      <c r="J520" s="0" t="s">
        <v>1173</v>
      </c>
      <c r="K520" s="0" t="s">
        <v>1255</v>
      </c>
      <c r="L520" s="0" t="s">
        <v>3955</v>
      </c>
      <c r="M520" s="0" t="s">
        <v>1155</v>
      </c>
      <c r="N520" s="0" t="s">
        <v>98</v>
      </c>
      <c r="O520" s="0" t="s">
        <v>153</v>
      </c>
      <c r="P520" s="0" t="s">
        <v>153</v>
      </c>
      <c r="Q520" s="0" t="s">
        <v>154</v>
      </c>
      <c r="R520" s="0" t="s">
        <v>1173</v>
      </c>
      <c r="S520" s="0" t="s">
        <v>1255</v>
      </c>
      <c r="T520" s="0" t="s">
        <v>3341</v>
      </c>
      <c r="U520" s="0" t="s">
        <v>3342</v>
      </c>
      <c r="V520" s="0" t="s">
        <v>3343</v>
      </c>
      <c r="W520" s="0" t="s">
        <v>3344</v>
      </c>
      <c r="X520" s="0" t="s">
        <v>3345</v>
      </c>
      <c r="Y520" s="0" t="s">
        <v>3342</v>
      </c>
      <c r="Z520" s="0" t="s">
        <v>3956</v>
      </c>
      <c r="AA520" s="0" t="s">
        <v>3671</v>
      </c>
      <c r="AB520" s="0" t="s">
        <v>3957</v>
      </c>
      <c r="AC520" s="0" t="s">
        <v>19</v>
      </c>
      <c r="AD520" s="0" t="s">
        <v>19</v>
      </c>
      <c r="AE520" s="0" t="s">
        <v>61</v>
      </c>
      <c r="AF520" s="0" t="s">
        <v>22</v>
      </c>
      <c r="AG520" s="0" t="s">
        <v>22</v>
      </c>
      <c r="AH520" s="0" t="s">
        <v>22</v>
      </c>
      <c r="AI520" s="0" t="s">
        <v>22</v>
      </c>
      <c r="AJ520" s="0" t="s">
        <v>3562</v>
      </c>
      <c r="AK520" s="0" t="s">
        <v>3563</v>
      </c>
    </row>
    <row customHeight="1" ht="11.25">
      <c r="A521" s="0" t="s">
        <v>22</v>
      </c>
      <c r="B521" s="0" t="s">
        <v>48</v>
      </c>
      <c r="C521" s="0" t="s">
        <v>50</v>
      </c>
      <c r="D521" s="0" t="s">
        <v>22</v>
      </c>
      <c r="E521" s="0" t="s">
        <v>3958</v>
      </c>
      <c r="F521" s="0" t="s">
        <v>1191</v>
      </c>
      <c r="G521" s="0" t="s">
        <v>1171</v>
      </c>
      <c r="H521" s="0" t="s">
        <v>1171</v>
      </c>
      <c r="I521" s="0" t="s">
        <v>1172</v>
      </c>
      <c r="J521" s="0" t="s">
        <v>3414</v>
      </c>
      <c r="K521" s="0" t="s">
        <v>3415</v>
      </c>
      <c r="L521" s="0" t="s">
        <v>3890</v>
      </c>
      <c r="M521" s="0" t="s">
        <v>1155</v>
      </c>
      <c r="N521" s="0" t="s">
        <v>98</v>
      </c>
      <c r="O521" s="0" t="s">
        <v>1171</v>
      </c>
      <c r="P521" s="0" t="s">
        <v>1171</v>
      </c>
      <c r="Q521" s="0" t="s">
        <v>1172</v>
      </c>
      <c r="R521" s="0" t="s">
        <v>3414</v>
      </c>
      <c r="S521" s="0" t="s">
        <v>3415</v>
      </c>
      <c r="T521" s="0" t="s">
        <v>3341</v>
      </c>
      <c r="U521" s="0" t="s">
        <v>3342</v>
      </c>
      <c r="V521" s="0" t="s">
        <v>3343</v>
      </c>
      <c r="W521" s="0" t="s">
        <v>3344</v>
      </c>
      <c r="X521" s="0" t="s">
        <v>3345</v>
      </c>
      <c r="Y521" s="0" t="s">
        <v>3342</v>
      </c>
      <c r="Z521" s="0" t="s">
        <v>3959</v>
      </c>
      <c r="AA521" s="0" t="s">
        <v>3960</v>
      </c>
      <c r="AB521" s="0" t="s">
        <v>3961</v>
      </c>
      <c r="AC521" s="0" t="s">
        <v>19</v>
      </c>
      <c r="AD521" s="0" t="s">
        <v>19</v>
      </c>
      <c r="AE521" s="0" t="s">
        <v>61</v>
      </c>
      <c r="AF521" s="0" t="s">
        <v>22</v>
      </c>
      <c r="AG521" s="0" t="s">
        <v>22</v>
      </c>
      <c r="AH521" s="0" t="s">
        <v>22</v>
      </c>
      <c r="AI521" s="0" t="s">
        <v>22</v>
      </c>
      <c r="AJ521" s="0" t="s">
        <v>3562</v>
      </c>
      <c r="AK521" s="0" t="s">
        <v>3563</v>
      </c>
    </row>
    <row customHeight="1" ht="11.25">
      <c r="A522" s="0" t="s">
        <v>22</v>
      </c>
      <c r="B522" s="0" t="s">
        <v>48</v>
      </c>
      <c r="C522" s="0" t="s">
        <v>50</v>
      </c>
      <c r="D522" s="0" t="s">
        <v>22</v>
      </c>
      <c r="E522" s="0" t="s">
        <v>3958</v>
      </c>
      <c r="F522" s="0" t="s">
        <v>1191</v>
      </c>
      <c r="G522" s="0" t="s">
        <v>153</v>
      </c>
      <c r="H522" s="0" t="s">
        <v>153</v>
      </c>
      <c r="I522" s="0" t="s">
        <v>154</v>
      </c>
      <c r="J522" s="0" t="s">
        <v>3414</v>
      </c>
      <c r="K522" s="0" t="s">
        <v>3424</v>
      </c>
      <c r="L522" s="0" t="s">
        <v>3890</v>
      </c>
      <c r="M522" s="0" t="s">
        <v>1155</v>
      </c>
      <c r="N522" s="0" t="s">
        <v>98</v>
      </c>
      <c r="O522" s="0" t="s">
        <v>153</v>
      </c>
      <c r="P522" s="0" t="s">
        <v>153</v>
      </c>
      <c r="Q522" s="0" t="s">
        <v>154</v>
      </c>
      <c r="R522" s="0" t="s">
        <v>3414</v>
      </c>
      <c r="S522" s="0" t="s">
        <v>3424</v>
      </c>
      <c r="T522" s="0" t="s">
        <v>3341</v>
      </c>
      <c r="U522" s="0" t="s">
        <v>3342</v>
      </c>
      <c r="V522" s="0" t="s">
        <v>3343</v>
      </c>
      <c r="W522" s="0" t="s">
        <v>3344</v>
      </c>
      <c r="X522" s="0" t="s">
        <v>3345</v>
      </c>
      <c r="Y522" s="0" t="s">
        <v>3342</v>
      </c>
      <c r="Z522" s="0" t="s">
        <v>3959</v>
      </c>
      <c r="AA522" s="0" t="s">
        <v>3960</v>
      </c>
      <c r="AB522" s="0" t="s">
        <v>3961</v>
      </c>
      <c r="AC522" s="0" t="s">
        <v>19</v>
      </c>
      <c r="AD522" s="0" t="s">
        <v>19</v>
      </c>
      <c r="AE522" s="0" t="s">
        <v>61</v>
      </c>
      <c r="AF522" s="0" t="s">
        <v>22</v>
      </c>
      <c r="AG522" s="0" t="s">
        <v>22</v>
      </c>
      <c r="AH522" s="0" t="s">
        <v>22</v>
      </c>
      <c r="AI522" s="0" t="s">
        <v>22</v>
      </c>
      <c r="AJ522" s="0" t="s">
        <v>3562</v>
      </c>
      <c r="AK522" s="0" t="s">
        <v>3563</v>
      </c>
    </row>
    <row customHeight="1" ht="11.25">
      <c r="A523" s="0" t="s">
        <v>22</v>
      </c>
      <c r="B523" s="0" t="s">
        <v>48</v>
      </c>
      <c r="C523" s="0" t="s">
        <v>50</v>
      </c>
      <c r="D523" s="0" t="s">
        <v>22</v>
      </c>
      <c r="E523" s="0" t="s">
        <v>3962</v>
      </c>
      <c r="F523" s="0" t="s">
        <v>1191</v>
      </c>
      <c r="G523" s="0" t="s">
        <v>1171</v>
      </c>
      <c r="H523" s="0" t="s">
        <v>1171</v>
      </c>
      <c r="I523" s="0" t="s">
        <v>1172</v>
      </c>
      <c r="J523" s="0" t="s">
        <v>3414</v>
      </c>
      <c r="K523" s="0" t="s">
        <v>3415</v>
      </c>
      <c r="L523" s="0" t="s">
        <v>3963</v>
      </c>
      <c r="M523" s="0" t="s">
        <v>1155</v>
      </c>
      <c r="N523" s="0" t="s">
        <v>98</v>
      </c>
      <c r="O523" s="0" t="s">
        <v>1171</v>
      </c>
      <c r="P523" s="0" t="s">
        <v>1171</v>
      </c>
      <c r="Q523" s="0" t="s">
        <v>1172</v>
      </c>
      <c r="R523" s="0" t="s">
        <v>3414</v>
      </c>
      <c r="S523" s="0" t="s">
        <v>3415</v>
      </c>
      <c r="T523" s="0" t="s">
        <v>3341</v>
      </c>
      <c r="U523" s="0" t="s">
        <v>3342</v>
      </c>
      <c r="V523" s="0" t="s">
        <v>3343</v>
      </c>
      <c r="W523" s="0" t="s">
        <v>3344</v>
      </c>
      <c r="X523" s="0" t="s">
        <v>3345</v>
      </c>
      <c r="Y523" s="0" t="s">
        <v>3342</v>
      </c>
      <c r="Z523" s="0" t="s">
        <v>3964</v>
      </c>
      <c r="AA523" s="0" t="s">
        <v>3960</v>
      </c>
      <c r="AB523" s="0" t="s">
        <v>3965</v>
      </c>
      <c r="AC523" s="0" t="s">
        <v>19</v>
      </c>
      <c r="AD523" s="0" t="s">
        <v>19</v>
      </c>
      <c r="AE523" s="0" t="s">
        <v>61</v>
      </c>
      <c r="AF523" s="0" t="s">
        <v>22</v>
      </c>
      <c r="AG523" s="0" t="s">
        <v>22</v>
      </c>
      <c r="AH523" s="0" t="s">
        <v>22</v>
      </c>
      <c r="AI523" s="0" t="s">
        <v>22</v>
      </c>
      <c r="AJ523" s="0" t="s">
        <v>3562</v>
      </c>
      <c r="AK523" s="0" t="s">
        <v>3563</v>
      </c>
    </row>
    <row customHeight="1" ht="11.25">
      <c r="A524" s="0" t="s">
        <v>22</v>
      </c>
      <c r="B524" s="0" t="s">
        <v>48</v>
      </c>
      <c r="C524" s="0" t="s">
        <v>50</v>
      </c>
      <c r="D524" s="0" t="s">
        <v>22</v>
      </c>
      <c r="E524" s="0" t="s">
        <v>3962</v>
      </c>
      <c r="F524" s="0" t="s">
        <v>1191</v>
      </c>
      <c r="G524" s="0" t="s">
        <v>153</v>
      </c>
      <c r="H524" s="0" t="s">
        <v>153</v>
      </c>
      <c r="I524" s="0" t="s">
        <v>154</v>
      </c>
      <c r="J524" s="0" t="s">
        <v>3414</v>
      </c>
      <c r="K524" s="0" t="s">
        <v>3424</v>
      </c>
      <c r="L524" s="0" t="s">
        <v>3963</v>
      </c>
      <c r="M524" s="0" t="s">
        <v>1155</v>
      </c>
      <c r="N524" s="0" t="s">
        <v>98</v>
      </c>
      <c r="O524" s="0" t="s">
        <v>153</v>
      </c>
      <c r="P524" s="0" t="s">
        <v>153</v>
      </c>
      <c r="Q524" s="0" t="s">
        <v>154</v>
      </c>
      <c r="R524" s="0" t="s">
        <v>3414</v>
      </c>
      <c r="S524" s="0" t="s">
        <v>3424</v>
      </c>
      <c r="T524" s="0" t="s">
        <v>3341</v>
      </c>
      <c r="U524" s="0" t="s">
        <v>3342</v>
      </c>
      <c r="V524" s="0" t="s">
        <v>3343</v>
      </c>
      <c r="W524" s="0" t="s">
        <v>3344</v>
      </c>
      <c r="X524" s="0" t="s">
        <v>3345</v>
      </c>
      <c r="Y524" s="0" t="s">
        <v>3342</v>
      </c>
      <c r="Z524" s="0" t="s">
        <v>3964</v>
      </c>
      <c r="AA524" s="0" t="s">
        <v>3960</v>
      </c>
      <c r="AB524" s="0" t="s">
        <v>3965</v>
      </c>
      <c r="AC524" s="0" t="s">
        <v>19</v>
      </c>
      <c r="AD524" s="0" t="s">
        <v>19</v>
      </c>
      <c r="AE524" s="0" t="s">
        <v>61</v>
      </c>
      <c r="AF524" s="0" t="s">
        <v>22</v>
      </c>
      <c r="AG524" s="0" t="s">
        <v>22</v>
      </c>
      <c r="AH524" s="0" t="s">
        <v>22</v>
      </c>
      <c r="AI524" s="0" t="s">
        <v>22</v>
      </c>
      <c r="AJ524" s="0" t="s">
        <v>3562</v>
      </c>
      <c r="AK524" s="0" t="s">
        <v>3563</v>
      </c>
    </row>
    <row customHeight="1" ht="11.25">
      <c r="A525" s="0" t="s">
        <v>22</v>
      </c>
      <c r="B525" s="0" t="s">
        <v>48</v>
      </c>
      <c r="C525" s="0" t="s">
        <v>50</v>
      </c>
      <c r="D525" s="0" t="s">
        <v>22</v>
      </c>
      <c r="E525" s="0" t="s">
        <v>3966</v>
      </c>
      <c r="F525" s="0" t="s">
        <v>1191</v>
      </c>
      <c r="G525" s="0" t="s">
        <v>1171</v>
      </c>
      <c r="H525" s="0" t="s">
        <v>1171</v>
      </c>
      <c r="I525" s="0" t="s">
        <v>1172</v>
      </c>
      <c r="J525" s="0" t="s">
        <v>3414</v>
      </c>
      <c r="K525" s="0" t="s">
        <v>3415</v>
      </c>
      <c r="L525" s="0" t="s">
        <v>3967</v>
      </c>
      <c r="M525" s="0" t="s">
        <v>1155</v>
      </c>
      <c r="N525" s="0" t="s">
        <v>98</v>
      </c>
      <c r="O525" s="0" t="s">
        <v>1171</v>
      </c>
      <c r="P525" s="0" t="s">
        <v>1171</v>
      </c>
      <c r="Q525" s="0" t="s">
        <v>1172</v>
      </c>
      <c r="R525" s="0" t="s">
        <v>3414</v>
      </c>
      <c r="S525" s="0" t="s">
        <v>3415</v>
      </c>
      <c r="T525" s="0" t="s">
        <v>3341</v>
      </c>
      <c r="U525" s="0" t="s">
        <v>3342</v>
      </c>
      <c r="V525" s="0" t="s">
        <v>3343</v>
      </c>
      <c r="W525" s="0" t="s">
        <v>3344</v>
      </c>
      <c r="X525" s="0" t="s">
        <v>3345</v>
      </c>
      <c r="Y525" s="0" t="s">
        <v>3342</v>
      </c>
      <c r="Z525" s="0" t="s">
        <v>3968</v>
      </c>
      <c r="AA525" s="0" t="s">
        <v>3960</v>
      </c>
      <c r="AB525" s="0" t="s">
        <v>3969</v>
      </c>
      <c r="AC525" s="0" t="s">
        <v>19</v>
      </c>
      <c r="AD525" s="0" t="s">
        <v>19</v>
      </c>
      <c r="AE525" s="0" t="s">
        <v>61</v>
      </c>
      <c r="AF525" s="0" t="s">
        <v>22</v>
      </c>
      <c r="AG525" s="0" t="s">
        <v>22</v>
      </c>
      <c r="AH525" s="0" t="s">
        <v>22</v>
      </c>
      <c r="AI525" s="0" t="s">
        <v>22</v>
      </c>
      <c r="AJ525" s="0" t="s">
        <v>3562</v>
      </c>
      <c r="AK525" s="0" t="s">
        <v>3563</v>
      </c>
    </row>
    <row customHeight="1" ht="11.25">
      <c r="A526" s="0" t="s">
        <v>22</v>
      </c>
      <c r="B526" s="0" t="s">
        <v>48</v>
      </c>
      <c r="C526" s="0" t="s">
        <v>50</v>
      </c>
      <c r="D526" s="0" t="s">
        <v>22</v>
      </c>
      <c r="E526" s="0" t="s">
        <v>3966</v>
      </c>
      <c r="F526" s="0" t="s">
        <v>1191</v>
      </c>
      <c r="G526" s="0" t="s">
        <v>153</v>
      </c>
      <c r="H526" s="0" t="s">
        <v>153</v>
      </c>
      <c r="I526" s="0" t="s">
        <v>154</v>
      </c>
      <c r="J526" s="0" t="s">
        <v>3414</v>
      </c>
      <c r="K526" s="0" t="s">
        <v>3424</v>
      </c>
      <c r="L526" s="0" t="s">
        <v>3967</v>
      </c>
      <c r="M526" s="0" t="s">
        <v>1155</v>
      </c>
      <c r="N526" s="0" t="s">
        <v>98</v>
      </c>
      <c r="O526" s="0" t="s">
        <v>153</v>
      </c>
      <c r="P526" s="0" t="s">
        <v>153</v>
      </c>
      <c r="Q526" s="0" t="s">
        <v>154</v>
      </c>
      <c r="R526" s="0" t="s">
        <v>3414</v>
      </c>
      <c r="S526" s="0" t="s">
        <v>3424</v>
      </c>
      <c r="T526" s="0" t="s">
        <v>3341</v>
      </c>
      <c r="U526" s="0" t="s">
        <v>3342</v>
      </c>
      <c r="V526" s="0" t="s">
        <v>3343</v>
      </c>
      <c r="W526" s="0" t="s">
        <v>3344</v>
      </c>
      <c r="X526" s="0" t="s">
        <v>3345</v>
      </c>
      <c r="Y526" s="0" t="s">
        <v>3342</v>
      </c>
      <c r="Z526" s="0" t="s">
        <v>3968</v>
      </c>
      <c r="AA526" s="0" t="s">
        <v>3960</v>
      </c>
      <c r="AB526" s="0" t="s">
        <v>3969</v>
      </c>
      <c r="AC526" s="0" t="s">
        <v>19</v>
      </c>
      <c r="AD526" s="0" t="s">
        <v>19</v>
      </c>
      <c r="AE526" s="0" t="s">
        <v>61</v>
      </c>
      <c r="AF526" s="0" t="s">
        <v>22</v>
      </c>
      <c r="AG526" s="0" t="s">
        <v>22</v>
      </c>
      <c r="AH526" s="0" t="s">
        <v>22</v>
      </c>
      <c r="AI526" s="0" t="s">
        <v>22</v>
      </c>
      <c r="AJ526" s="0" t="s">
        <v>3562</v>
      </c>
      <c r="AK526" s="0" t="s">
        <v>3563</v>
      </c>
    </row>
    <row customHeight="1" ht="11.25">
      <c r="A527" s="0" t="s">
        <v>22</v>
      </c>
      <c r="B527" s="0" t="s">
        <v>48</v>
      </c>
      <c r="C527" s="0" t="s">
        <v>50</v>
      </c>
      <c r="D527" s="0" t="s">
        <v>22</v>
      </c>
      <c r="E527" s="0" t="s">
        <v>3970</v>
      </c>
      <c r="F527" s="0" t="s">
        <v>1191</v>
      </c>
      <c r="G527" s="0" t="s">
        <v>1171</v>
      </c>
      <c r="H527" s="0" t="s">
        <v>1171</v>
      </c>
      <c r="I527" s="0" t="s">
        <v>1172</v>
      </c>
      <c r="J527" s="0" t="s">
        <v>3373</v>
      </c>
      <c r="K527" s="0" t="s">
        <v>3374</v>
      </c>
      <c r="L527" s="0" t="s">
        <v>3971</v>
      </c>
      <c r="M527" s="0" t="s">
        <v>1155</v>
      </c>
      <c r="N527" s="0" t="s">
        <v>98</v>
      </c>
      <c r="O527" s="0" t="s">
        <v>1171</v>
      </c>
      <c r="P527" s="0" t="s">
        <v>1171</v>
      </c>
      <c r="Q527" s="0" t="s">
        <v>1172</v>
      </c>
      <c r="R527" s="0" t="s">
        <v>3373</v>
      </c>
      <c r="S527" s="0" t="s">
        <v>3374</v>
      </c>
      <c r="T527" s="0" t="s">
        <v>3341</v>
      </c>
      <c r="U527" s="0" t="s">
        <v>3342</v>
      </c>
      <c r="V527" s="0" t="s">
        <v>3343</v>
      </c>
      <c r="W527" s="0" t="s">
        <v>3344</v>
      </c>
      <c r="X527" s="0" t="s">
        <v>3345</v>
      </c>
      <c r="Y527" s="0" t="s">
        <v>3342</v>
      </c>
      <c r="Z527" s="0" t="s">
        <v>3972</v>
      </c>
      <c r="AA527" s="0" t="s">
        <v>3377</v>
      </c>
      <c r="AB527" s="0" t="s">
        <v>3973</v>
      </c>
      <c r="AC527" s="0" t="s">
        <v>19</v>
      </c>
      <c r="AD527" s="0" t="s">
        <v>19</v>
      </c>
      <c r="AE527" s="0" t="s">
        <v>61</v>
      </c>
      <c r="AF527" s="0" t="s">
        <v>22</v>
      </c>
      <c r="AG527" s="0" t="s">
        <v>22</v>
      </c>
      <c r="AH527" s="0" t="s">
        <v>22</v>
      </c>
      <c r="AI527" s="0" t="s">
        <v>22</v>
      </c>
      <c r="AJ527" s="0" t="s">
        <v>3974</v>
      </c>
      <c r="AK527" s="0" t="s">
        <v>3380</v>
      </c>
    </row>
    <row customHeight="1" ht="11.25">
      <c r="A528" s="0" t="s">
        <v>22</v>
      </c>
      <c r="B528" s="0" t="s">
        <v>48</v>
      </c>
      <c r="C528" s="0" t="s">
        <v>50</v>
      </c>
      <c r="D528" s="0" t="s">
        <v>22</v>
      </c>
      <c r="E528" s="0" t="s">
        <v>3970</v>
      </c>
      <c r="F528" s="0" t="s">
        <v>1191</v>
      </c>
      <c r="G528" s="0" t="s">
        <v>153</v>
      </c>
      <c r="H528" s="0" t="s">
        <v>153</v>
      </c>
      <c r="I528" s="0" t="s">
        <v>154</v>
      </c>
      <c r="J528" s="0" t="s">
        <v>3373</v>
      </c>
      <c r="K528" s="0" t="s">
        <v>3381</v>
      </c>
      <c r="L528" s="0" t="s">
        <v>3971</v>
      </c>
      <c r="M528" s="0" t="s">
        <v>1155</v>
      </c>
      <c r="N528" s="0" t="s">
        <v>98</v>
      </c>
      <c r="O528" s="0" t="s">
        <v>153</v>
      </c>
      <c r="P528" s="0" t="s">
        <v>153</v>
      </c>
      <c r="Q528" s="0" t="s">
        <v>154</v>
      </c>
      <c r="R528" s="0" t="s">
        <v>3373</v>
      </c>
      <c r="S528" s="0" t="s">
        <v>3381</v>
      </c>
      <c r="T528" s="0" t="s">
        <v>3341</v>
      </c>
      <c r="U528" s="0" t="s">
        <v>3342</v>
      </c>
      <c r="V528" s="0" t="s">
        <v>3343</v>
      </c>
      <c r="W528" s="0" t="s">
        <v>3344</v>
      </c>
      <c r="X528" s="0" t="s">
        <v>3345</v>
      </c>
      <c r="Y528" s="0" t="s">
        <v>3342</v>
      </c>
      <c r="Z528" s="0" t="s">
        <v>3972</v>
      </c>
      <c r="AA528" s="0" t="s">
        <v>3377</v>
      </c>
      <c r="AB528" s="0" t="s">
        <v>3973</v>
      </c>
      <c r="AC528" s="0" t="s">
        <v>19</v>
      </c>
      <c r="AD528" s="0" t="s">
        <v>19</v>
      </c>
      <c r="AE528" s="0" t="s">
        <v>61</v>
      </c>
      <c r="AF528" s="0" t="s">
        <v>22</v>
      </c>
      <c r="AG528" s="0" t="s">
        <v>22</v>
      </c>
      <c r="AH528" s="0" t="s">
        <v>22</v>
      </c>
      <c r="AI528" s="0" t="s">
        <v>22</v>
      </c>
      <c r="AJ528" s="0" t="s">
        <v>3974</v>
      </c>
      <c r="AK528" s="0" t="s">
        <v>3380</v>
      </c>
    </row>
    <row customHeight="1" ht="11.25">
      <c r="A529" s="0" t="s">
        <v>22</v>
      </c>
      <c r="B529" s="0" t="s">
        <v>48</v>
      </c>
      <c r="C529" s="0" t="s">
        <v>50</v>
      </c>
      <c r="D529" s="0" t="s">
        <v>22</v>
      </c>
      <c r="E529" s="0" t="s">
        <v>3975</v>
      </c>
      <c r="F529" s="0" t="s">
        <v>1191</v>
      </c>
      <c r="G529" s="0" t="s">
        <v>1171</v>
      </c>
      <c r="H529" s="0" t="s">
        <v>1171</v>
      </c>
      <c r="I529" s="0" t="s">
        <v>1172</v>
      </c>
      <c r="J529" s="0" t="s">
        <v>3414</v>
      </c>
      <c r="K529" s="0" t="s">
        <v>3415</v>
      </c>
      <c r="L529" s="0" t="s">
        <v>3967</v>
      </c>
      <c r="M529" s="0" t="s">
        <v>98</v>
      </c>
      <c r="N529" s="0" t="s">
        <v>98</v>
      </c>
      <c r="O529" s="0" t="s">
        <v>1171</v>
      </c>
      <c r="P529" s="0" t="s">
        <v>1171</v>
      </c>
      <c r="Q529" s="0" t="s">
        <v>1172</v>
      </c>
      <c r="R529" s="0" t="s">
        <v>3414</v>
      </c>
      <c r="S529" s="0" t="s">
        <v>3415</v>
      </c>
      <c r="T529" s="0" t="s">
        <v>3341</v>
      </c>
      <c r="U529" s="0" t="s">
        <v>3342</v>
      </c>
      <c r="V529" s="0" t="s">
        <v>3343</v>
      </c>
      <c r="W529" s="0" t="s">
        <v>3344</v>
      </c>
      <c r="X529" s="0" t="s">
        <v>3345</v>
      </c>
      <c r="Y529" s="0" t="s">
        <v>3342</v>
      </c>
      <c r="Z529" s="0" t="s">
        <v>3976</v>
      </c>
      <c r="AA529" s="0" t="s">
        <v>3977</v>
      </c>
      <c r="AB529" s="0" t="s">
        <v>3978</v>
      </c>
      <c r="AC529" s="0" t="s">
        <v>19</v>
      </c>
      <c r="AD529" s="0" t="s">
        <v>19</v>
      </c>
      <c r="AE529" s="0" t="s">
        <v>61</v>
      </c>
      <c r="AF529" s="0" t="s">
        <v>22</v>
      </c>
      <c r="AG529" s="0" t="s">
        <v>22</v>
      </c>
      <c r="AH529" s="0" t="s">
        <v>22</v>
      </c>
      <c r="AI529" s="0" t="s">
        <v>22</v>
      </c>
      <c r="AJ529" s="0" t="s">
        <v>3562</v>
      </c>
      <c r="AK529" s="0" t="s">
        <v>3563</v>
      </c>
    </row>
    <row customHeight="1" ht="11.25">
      <c r="A530" s="0" t="s">
        <v>22</v>
      </c>
      <c r="B530" s="0" t="s">
        <v>48</v>
      </c>
      <c r="C530" s="0" t="s">
        <v>50</v>
      </c>
      <c r="D530" s="0" t="s">
        <v>22</v>
      </c>
      <c r="E530" s="0" t="s">
        <v>3975</v>
      </c>
      <c r="F530" s="0" t="s">
        <v>1191</v>
      </c>
      <c r="G530" s="0" t="s">
        <v>153</v>
      </c>
      <c r="H530" s="0" t="s">
        <v>153</v>
      </c>
      <c r="I530" s="0" t="s">
        <v>154</v>
      </c>
      <c r="J530" s="0" t="s">
        <v>3414</v>
      </c>
      <c r="K530" s="0" t="s">
        <v>3424</v>
      </c>
      <c r="L530" s="0" t="s">
        <v>3967</v>
      </c>
      <c r="M530" s="0" t="s">
        <v>98</v>
      </c>
      <c r="N530" s="0" t="s">
        <v>98</v>
      </c>
      <c r="O530" s="0" t="s">
        <v>153</v>
      </c>
      <c r="P530" s="0" t="s">
        <v>153</v>
      </c>
      <c r="Q530" s="0" t="s">
        <v>154</v>
      </c>
      <c r="R530" s="0" t="s">
        <v>3414</v>
      </c>
      <c r="S530" s="0" t="s">
        <v>3424</v>
      </c>
      <c r="T530" s="0" t="s">
        <v>3341</v>
      </c>
      <c r="U530" s="0" t="s">
        <v>3342</v>
      </c>
      <c r="V530" s="0" t="s">
        <v>3343</v>
      </c>
      <c r="W530" s="0" t="s">
        <v>3344</v>
      </c>
      <c r="X530" s="0" t="s">
        <v>3345</v>
      </c>
      <c r="Y530" s="0" t="s">
        <v>3342</v>
      </c>
      <c r="Z530" s="0" t="s">
        <v>3976</v>
      </c>
      <c r="AA530" s="0" t="s">
        <v>3977</v>
      </c>
      <c r="AB530" s="0" t="s">
        <v>3978</v>
      </c>
      <c r="AC530" s="0" t="s">
        <v>19</v>
      </c>
      <c r="AD530" s="0" t="s">
        <v>19</v>
      </c>
      <c r="AE530" s="0" t="s">
        <v>61</v>
      </c>
      <c r="AF530" s="0" t="s">
        <v>22</v>
      </c>
      <c r="AG530" s="0" t="s">
        <v>22</v>
      </c>
      <c r="AH530" s="0" t="s">
        <v>22</v>
      </c>
      <c r="AI530" s="0" t="s">
        <v>22</v>
      </c>
      <c r="AJ530" s="0" t="s">
        <v>3562</v>
      </c>
      <c r="AK530" s="0" t="s">
        <v>3563</v>
      </c>
    </row>
    <row customHeight="1" ht="11.25">
      <c r="A531" s="0" t="s">
        <v>22</v>
      </c>
      <c r="B531" s="0" t="s">
        <v>48</v>
      </c>
      <c r="C531" s="0" t="s">
        <v>50</v>
      </c>
      <c r="D531" s="0" t="s">
        <v>22</v>
      </c>
      <c r="E531" s="0" t="s">
        <v>3979</v>
      </c>
      <c r="F531" s="0" t="s">
        <v>1191</v>
      </c>
      <c r="G531" s="0" t="s">
        <v>1171</v>
      </c>
      <c r="H531" s="0" t="s">
        <v>1171</v>
      </c>
      <c r="I531" s="0" t="s">
        <v>1172</v>
      </c>
      <c r="J531" s="0" t="s">
        <v>1173</v>
      </c>
      <c r="K531" s="0" t="s">
        <v>1174</v>
      </c>
      <c r="L531" s="0" t="s">
        <v>3980</v>
      </c>
      <c r="M531" s="0" t="s">
        <v>1155</v>
      </c>
      <c r="N531" s="0" t="s">
        <v>98</v>
      </c>
      <c r="O531" s="0" t="s">
        <v>1171</v>
      </c>
      <c r="P531" s="0" t="s">
        <v>1171</v>
      </c>
      <c r="Q531" s="0" t="s">
        <v>1172</v>
      </c>
      <c r="R531" s="0" t="s">
        <v>1173</v>
      </c>
      <c r="S531" s="0" t="s">
        <v>1174</v>
      </c>
      <c r="T531" s="0" t="s">
        <v>3341</v>
      </c>
      <c r="U531" s="0" t="s">
        <v>3342</v>
      </c>
      <c r="V531" s="0" t="s">
        <v>3343</v>
      </c>
      <c r="W531" s="0" t="s">
        <v>3344</v>
      </c>
      <c r="X531" s="0" t="s">
        <v>3345</v>
      </c>
      <c r="Y531" s="0" t="s">
        <v>3342</v>
      </c>
      <c r="Z531" s="0" t="s">
        <v>3981</v>
      </c>
      <c r="AA531" s="0" t="s">
        <v>3676</v>
      </c>
      <c r="AB531" s="0" t="s">
        <v>3982</v>
      </c>
      <c r="AC531" s="0" t="s">
        <v>19</v>
      </c>
      <c r="AD531" s="0" t="s">
        <v>19</v>
      </c>
      <c r="AE531" s="0" t="s">
        <v>61</v>
      </c>
      <c r="AF531" s="0" t="s">
        <v>22</v>
      </c>
      <c r="AG531" s="0" t="s">
        <v>22</v>
      </c>
      <c r="AH531" s="0" t="s">
        <v>22</v>
      </c>
      <c r="AI531" s="0" t="s">
        <v>22</v>
      </c>
      <c r="AJ531" s="0" t="s">
        <v>3562</v>
      </c>
      <c r="AK531" s="0" t="s">
        <v>3563</v>
      </c>
    </row>
    <row customHeight="1" ht="11.25">
      <c r="A532" s="0" t="s">
        <v>22</v>
      </c>
      <c r="B532" s="0" t="s">
        <v>48</v>
      </c>
      <c r="C532" s="0" t="s">
        <v>50</v>
      </c>
      <c r="D532" s="0" t="s">
        <v>22</v>
      </c>
      <c r="E532" s="0" t="s">
        <v>3979</v>
      </c>
      <c r="F532" s="0" t="s">
        <v>1191</v>
      </c>
      <c r="G532" s="0" t="s">
        <v>153</v>
      </c>
      <c r="H532" s="0" t="s">
        <v>153</v>
      </c>
      <c r="I532" s="0" t="s">
        <v>154</v>
      </c>
      <c r="J532" s="0" t="s">
        <v>1173</v>
      </c>
      <c r="K532" s="0" t="s">
        <v>1255</v>
      </c>
      <c r="L532" s="0" t="s">
        <v>3980</v>
      </c>
      <c r="M532" s="0" t="s">
        <v>1155</v>
      </c>
      <c r="N532" s="0" t="s">
        <v>98</v>
      </c>
      <c r="O532" s="0" t="s">
        <v>153</v>
      </c>
      <c r="P532" s="0" t="s">
        <v>153</v>
      </c>
      <c r="Q532" s="0" t="s">
        <v>154</v>
      </c>
      <c r="R532" s="0" t="s">
        <v>1173</v>
      </c>
      <c r="S532" s="0" t="s">
        <v>1255</v>
      </c>
      <c r="T532" s="0" t="s">
        <v>3341</v>
      </c>
      <c r="U532" s="0" t="s">
        <v>3342</v>
      </c>
      <c r="V532" s="0" t="s">
        <v>3343</v>
      </c>
      <c r="W532" s="0" t="s">
        <v>3344</v>
      </c>
      <c r="X532" s="0" t="s">
        <v>3345</v>
      </c>
      <c r="Y532" s="0" t="s">
        <v>3342</v>
      </c>
      <c r="Z532" s="0" t="s">
        <v>3981</v>
      </c>
      <c r="AA532" s="0" t="s">
        <v>3676</v>
      </c>
      <c r="AB532" s="0" t="s">
        <v>3982</v>
      </c>
      <c r="AC532" s="0" t="s">
        <v>19</v>
      </c>
      <c r="AD532" s="0" t="s">
        <v>19</v>
      </c>
      <c r="AE532" s="0" t="s">
        <v>61</v>
      </c>
      <c r="AF532" s="0" t="s">
        <v>22</v>
      </c>
      <c r="AG532" s="0" t="s">
        <v>22</v>
      </c>
      <c r="AH532" s="0" t="s">
        <v>22</v>
      </c>
      <c r="AI532" s="0" t="s">
        <v>22</v>
      </c>
      <c r="AJ532" s="0" t="s">
        <v>3562</v>
      </c>
      <c r="AK532" s="0" t="s">
        <v>3563</v>
      </c>
    </row>
    <row customHeight="1" ht="11.25">
      <c r="A533" s="0" t="s">
        <v>22</v>
      </c>
      <c r="B533" s="0" t="s">
        <v>48</v>
      </c>
      <c r="C533" s="0" t="s">
        <v>50</v>
      </c>
      <c r="D533" s="0" t="s">
        <v>22</v>
      </c>
      <c r="E533" s="0" t="s">
        <v>3983</v>
      </c>
      <c r="F533" s="0" t="s">
        <v>1191</v>
      </c>
      <c r="G533" s="0" t="s">
        <v>1171</v>
      </c>
      <c r="H533" s="0" t="s">
        <v>1171</v>
      </c>
      <c r="I533" s="0" t="s">
        <v>1172</v>
      </c>
      <c r="J533" s="0" t="s">
        <v>3412</v>
      </c>
      <c r="K533" s="0" t="s">
        <v>3413</v>
      </c>
      <c r="L533" s="0" t="s">
        <v>3984</v>
      </c>
      <c r="M533" s="0" t="s">
        <v>1155</v>
      </c>
      <c r="N533" s="0" t="s">
        <v>98</v>
      </c>
      <c r="O533" s="0" t="s">
        <v>1171</v>
      </c>
      <c r="P533" s="0" t="s">
        <v>1171</v>
      </c>
      <c r="Q533" s="0" t="s">
        <v>1172</v>
      </c>
      <c r="R533" s="0" t="s">
        <v>3412</v>
      </c>
      <c r="S533" s="0" t="s">
        <v>3413</v>
      </c>
      <c r="T533" s="0" t="s">
        <v>3341</v>
      </c>
      <c r="U533" s="0" t="s">
        <v>3342</v>
      </c>
      <c r="V533" s="0" t="s">
        <v>3343</v>
      </c>
      <c r="W533" s="0" t="s">
        <v>3344</v>
      </c>
      <c r="X533" s="0" t="s">
        <v>3345</v>
      </c>
      <c r="Y533" s="0" t="s">
        <v>3342</v>
      </c>
      <c r="Z533" s="0" t="s">
        <v>3985</v>
      </c>
      <c r="AA533" s="0" t="s">
        <v>3986</v>
      </c>
      <c r="AB533" s="0" t="s">
        <v>3987</v>
      </c>
      <c r="AC533" s="0" t="s">
        <v>19</v>
      </c>
      <c r="AD533" s="0" t="s">
        <v>19</v>
      </c>
      <c r="AE533" s="0" t="s">
        <v>61</v>
      </c>
      <c r="AF533" s="0" t="s">
        <v>22</v>
      </c>
      <c r="AG533" s="0" t="s">
        <v>22</v>
      </c>
      <c r="AH533" s="0" t="s">
        <v>22</v>
      </c>
      <c r="AI533" s="0" t="s">
        <v>22</v>
      </c>
      <c r="AJ533" s="0" t="s">
        <v>3562</v>
      </c>
      <c r="AK533" s="0" t="s">
        <v>3563</v>
      </c>
    </row>
    <row customHeight="1" ht="11.25">
      <c r="A534" s="0" t="s">
        <v>22</v>
      </c>
      <c r="B534" s="0" t="s">
        <v>48</v>
      </c>
      <c r="C534" s="0" t="s">
        <v>50</v>
      </c>
      <c r="D534" s="0" t="s">
        <v>22</v>
      </c>
      <c r="E534" s="0" t="s">
        <v>3983</v>
      </c>
      <c r="F534" s="0" t="s">
        <v>1191</v>
      </c>
      <c r="G534" s="0" t="s">
        <v>153</v>
      </c>
      <c r="H534" s="0" t="s">
        <v>153</v>
      </c>
      <c r="I534" s="0" t="s">
        <v>154</v>
      </c>
      <c r="J534" s="0" t="s">
        <v>3412</v>
      </c>
      <c r="K534" s="0" t="s">
        <v>3423</v>
      </c>
      <c r="L534" s="0" t="s">
        <v>3984</v>
      </c>
      <c r="M534" s="0" t="s">
        <v>1155</v>
      </c>
      <c r="N534" s="0" t="s">
        <v>98</v>
      </c>
      <c r="O534" s="0" t="s">
        <v>153</v>
      </c>
      <c r="P534" s="0" t="s">
        <v>153</v>
      </c>
      <c r="Q534" s="0" t="s">
        <v>154</v>
      </c>
      <c r="R534" s="0" t="s">
        <v>3412</v>
      </c>
      <c r="S534" s="0" t="s">
        <v>3423</v>
      </c>
      <c r="T534" s="0" t="s">
        <v>3341</v>
      </c>
      <c r="U534" s="0" t="s">
        <v>3342</v>
      </c>
      <c r="V534" s="0" t="s">
        <v>3343</v>
      </c>
      <c r="W534" s="0" t="s">
        <v>3344</v>
      </c>
      <c r="X534" s="0" t="s">
        <v>3345</v>
      </c>
      <c r="Y534" s="0" t="s">
        <v>3342</v>
      </c>
      <c r="Z534" s="0" t="s">
        <v>3985</v>
      </c>
      <c r="AA534" s="0" t="s">
        <v>3986</v>
      </c>
      <c r="AB534" s="0" t="s">
        <v>3987</v>
      </c>
      <c r="AC534" s="0" t="s">
        <v>19</v>
      </c>
      <c r="AD534" s="0" t="s">
        <v>19</v>
      </c>
      <c r="AE534" s="0" t="s">
        <v>61</v>
      </c>
      <c r="AF534" s="0" t="s">
        <v>22</v>
      </c>
      <c r="AG534" s="0" t="s">
        <v>22</v>
      </c>
      <c r="AH534" s="0" t="s">
        <v>22</v>
      </c>
      <c r="AI534" s="0" t="s">
        <v>22</v>
      </c>
      <c r="AJ534" s="0" t="s">
        <v>3562</v>
      </c>
      <c r="AK534" s="0" t="s">
        <v>3563</v>
      </c>
    </row>
    <row customHeight="1" ht="11.25">
      <c r="A535" s="0" t="s">
        <v>22</v>
      </c>
      <c r="B535" s="0" t="s">
        <v>48</v>
      </c>
      <c r="C535" s="0" t="s">
        <v>50</v>
      </c>
      <c r="D535" s="0" t="s">
        <v>22</v>
      </c>
      <c r="E535" s="0" t="s">
        <v>3988</v>
      </c>
      <c r="F535" s="0" t="s">
        <v>1191</v>
      </c>
      <c r="G535" s="0" t="s">
        <v>1171</v>
      </c>
      <c r="H535" s="0" t="s">
        <v>1171</v>
      </c>
      <c r="I535" s="0" t="s">
        <v>1172</v>
      </c>
      <c r="J535" s="0" t="s">
        <v>3412</v>
      </c>
      <c r="K535" s="0" t="s">
        <v>3413</v>
      </c>
      <c r="L535" s="0" t="s">
        <v>3989</v>
      </c>
      <c r="M535" s="0" t="s">
        <v>1155</v>
      </c>
      <c r="N535" s="0" t="s">
        <v>98</v>
      </c>
      <c r="O535" s="0" t="s">
        <v>1171</v>
      </c>
      <c r="P535" s="0" t="s">
        <v>1171</v>
      </c>
      <c r="Q535" s="0" t="s">
        <v>1172</v>
      </c>
      <c r="R535" s="0" t="s">
        <v>3412</v>
      </c>
      <c r="S535" s="0" t="s">
        <v>3413</v>
      </c>
      <c r="T535" s="0" t="s">
        <v>3341</v>
      </c>
      <c r="U535" s="0" t="s">
        <v>3342</v>
      </c>
      <c r="V535" s="0" t="s">
        <v>3343</v>
      </c>
      <c r="W535" s="0" t="s">
        <v>3344</v>
      </c>
      <c r="X535" s="0" t="s">
        <v>3345</v>
      </c>
      <c r="Y535" s="0" t="s">
        <v>3342</v>
      </c>
      <c r="Z535" s="0" t="s">
        <v>3990</v>
      </c>
      <c r="AA535" s="0" t="s">
        <v>3681</v>
      </c>
      <c r="AB535" s="0" t="s">
        <v>3991</v>
      </c>
      <c r="AC535" s="0" t="s">
        <v>19</v>
      </c>
      <c r="AD535" s="0" t="s">
        <v>19</v>
      </c>
      <c r="AE535" s="0" t="s">
        <v>61</v>
      </c>
      <c r="AF535" s="0" t="s">
        <v>22</v>
      </c>
      <c r="AG535" s="0" t="s">
        <v>22</v>
      </c>
      <c r="AH535" s="0" t="s">
        <v>22</v>
      </c>
      <c r="AI535" s="0" t="s">
        <v>22</v>
      </c>
      <c r="AJ535" s="0" t="s">
        <v>3562</v>
      </c>
      <c r="AK535" s="0" t="s">
        <v>3563</v>
      </c>
    </row>
    <row customHeight="1" ht="11.25">
      <c r="A536" s="0" t="s">
        <v>22</v>
      </c>
      <c r="B536" s="0" t="s">
        <v>48</v>
      </c>
      <c r="C536" s="0" t="s">
        <v>50</v>
      </c>
      <c r="D536" s="0" t="s">
        <v>22</v>
      </c>
      <c r="E536" s="0" t="s">
        <v>3988</v>
      </c>
      <c r="F536" s="0" t="s">
        <v>1191</v>
      </c>
      <c r="G536" s="0" t="s">
        <v>153</v>
      </c>
      <c r="H536" s="0" t="s">
        <v>153</v>
      </c>
      <c r="I536" s="0" t="s">
        <v>154</v>
      </c>
      <c r="J536" s="0" t="s">
        <v>3412</v>
      </c>
      <c r="K536" s="0" t="s">
        <v>3423</v>
      </c>
      <c r="L536" s="0" t="s">
        <v>3989</v>
      </c>
      <c r="M536" s="0" t="s">
        <v>1155</v>
      </c>
      <c r="N536" s="0" t="s">
        <v>98</v>
      </c>
      <c r="O536" s="0" t="s">
        <v>153</v>
      </c>
      <c r="P536" s="0" t="s">
        <v>153</v>
      </c>
      <c r="Q536" s="0" t="s">
        <v>154</v>
      </c>
      <c r="R536" s="0" t="s">
        <v>3412</v>
      </c>
      <c r="S536" s="0" t="s">
        <v>3423</v>
      </c>
      <c r="T536" s="0" t="s">
        <v>3341</v>
      </c>
      <c r="U536" s="0" t="s">
        <v>3342</v>
      </c>
      <c r="V536" s="0" t="s">
        <v>3343</v>
      </c>
      <c r="W536" s="0" t="s">
        <v>3344</v>
      </c>
      <c r="X536" s="0" t="s">
        <v>3345</v>
      </c>
      <c r="Y536" s="0" t="s">
        <v>3342</v>
      </c>
      <c r="Z536" s="0" t="s">
        <v>3990</v>
      </c>
      <c r="AA536" s="0" t="s">
        <v>3681</v>
      </c>
      <c r="AB536" s="0" t="s">
        <v>3991</v>
      </c>
      <c r="AC536" s="0" t="s">
        <v>19</v>
      </c>
      <c r="AD536" s="0" t="s">
        <v>19</v>
      </c>
      <c r="AE536" s="0" t="s">
        <v>61</v>
      </c>
      <c r="AF536" s="0" t="s">
        <v>22</v>
      </c>
      <c r="AG536" s="0" t="s">
        <v>22</v>
      </c>
      <c r="AH536" s="0" t="s">
        <v>22</v>
      </c>
      <c r="AI536" s="0" t="s">
        <v>22</v>
      </c>
      <c r="AJ536" s="0" t="s">
        <v>3562</v>
      </c>
      <c r="AK536" s="0" t="s">
        <v>3563</v>
      </c>
    </row>
    <row customHeight="1" ht="11.25">
      <c r="A537" s="0" t="s">
        <v>22</v>
      </c>
      <c r="B537" s="0" t="s">
        <v>48</v>
      </c>
      <c r="C537" s="0" t="s">
        <v>50</v>
      </c>
      <c r="D537" s="0" t="s">
        <v>22</v>
      </c>
      <c r="E537" s="0" t="s">
        <v>3992</v>
      </c>
      <c r="F537" s="0" t="s">
        <v>1191</v>
      </c>
      <c r="G537" s="0" t="s">
        <v>1171</v>
      </c>
      <c r="H537" s="0" t="s">
        <v>1171</v>
      </c>
      <c r="I537" s="0" t="s">
        <v>1172</v>
      </c>
      <c r="J537" s="0" t="s">
        <v>3707</v>
      </c>
      <c r="K537" s="0" t="s">
        <v>3708</v>
      </c>
      <c r="L537" s="0" t="s">
        <v>3993</v>
      </c>
      <c r="M537" s="0" t="s">
        <v>1155</v>
      </c>
      <c r="N537" s="0" t="s">
        <v>98</v>
      </c>
      <c r="O537" s="0" t="s">
        <v>1171</v>
      </c>
      <c r="P537" s="0" t="s">
        <v>1171</v>
      </c>
      <c r="Q537" s="0" t="s">
        <v>1172</v>
      </c>
      <c r="R537" s="0" t="s">
        <v>3707</v>
      </c>
      <c r="S537" s="0" t="s">
        <v>3708</v>
      </c>
      <c r="T537" s="0" t="s">
        <v>3341</v>
      </c>
      <c r="U537" s="0" t="s">
        <v>3342</v>
      </c>
      <c r="V537" s="0" t="s">
        <v>3343</v>
      </c>
      <c r="W537" s="0" t="s">
        <v>3344</v>
      </c>
      <c r="X537" s="0" t="s">
        <v>3345</v>
      </c>
      <c r="Y537" s="0" t="s">
        <v>3342</v>
      </c>
      <c r="Z537" s="0" t="s">
        <v>3994</v>
      </c>
      <c r="AA537" s="0" t="s">
        <v>3710</v>
      </c>
      <c r="AB537" s="0" t="s">
        <v>3995</v>
      </c>
      <c r="AC537" s="0" t="s">
        <v>19</v>
      </c>
      <c r="AD537" s="0" t="s">
        <v>19</v>
      </c>
      <c r="AE537" s="0" t="s">
        <v>61</v>
      </c>
      <c r="AF537" s="0" t="s">
        <v>22</v>
      </c>
      <c r="AG537" s="0" t="s">
        <v>22</v>
      </c>
      <c r="AH537" s="0" t="s">
        <v>22</v>
      </c>
      <c r="AI537" s="0" t="s">
        <v>22</v>
      </c>
      <c r="AJ537" s="0" t="s">
        <v>3571</v>
      </c>
      <c r="AK537" s="0" t="s">
        <v>3712</v>
      </c>
    </row>
    <row customHeight="1" ht="11.25">
      <c r="A538" s="0" t="s">
        <v>22</v>
      </c>
      <c r="B538" s="0" t="s">
        <v>48</v>
      </c>
      <c r="C538" s="0" t="s">
        <v>50</v>
      </c>
      <c r="D538" s="0" t="s">
        <v>22</v>
      </c>
      <c r="E538" s="0" t="s">
        <v>3992</v>
      </c>
      <c r="F538" s="0" t="s">
        <v>1191</v>
      </c>
      <c r="G538" s="0" t="s">
        <v>153</v>
      </c>
      <c r="H538" s="0" t="s">
        <v>153</v>
      </c>
      <c r="I538" s="0" t="s">
        <v>154</v>
      </c>
      <c r="J538" s="0" t="s">
        <v>3707</v>
      </c>
      <c r="K538" s="0" t="s">
        <v>3713</v>
      </c>
      <c r="L538" s="0" t="s">
        <v>3993</v>
      </c>
      <c r="M538" s="0" t="s">
        <v>1155</v>
      </c>
      <c r="N538" s="0" t="s">
        <v>98</v>
      </c>
      <c r="O538" s="0" t="s">
        <v>153</v>
      </c>
      <c r="P538" s="0" t="s">
        <v>153</v>
      </c>
      <c r="Q538" s="0" t="s">
        <v>154</v>
      </c>
      <c r="R538" s="0" t="s">
        <v>3707</v>
      </c>
      <c r="S538" s="0" t="s">
        <v>3713</v>
      </c>
      <c r="T538" s="0" t="s">
        <v>3341</v>
      </c>
      <c r="U538" s="0" t="s">
        <v>3342</v>
      </c>
      <c r="V538" s="0" t="s">
        <v>3343</v>
      </c>
      <c r="W538" s="0" t="s">
        <v>3344</v>
      </c>
      <c r="X538" s="0" t="s">
        <v>3345</v>
      </c>
      <c r="Y538" s="0" t="s">
        <v>3342</v>
      </c>
      <c r="Z538" s="0" t="s">
        <v>3994</v>
      </c>
      <c r="AA538" s="0" t="s">
        <v>3710</v>
      </c>
      <c r="AB538" s="0" t="s">
        <v>3995</v>
      </c>
      <c r="AC538" s="0" t="s">
        <v>19</v>
      </c>
      <c r="AD538" s="0" t="s">
        <v>19</v>
      </c>
      <c r="AE538" s="0" t="s">
        <v>61</v>
      </c>
      <c r="AF538" s="0" t="s">
        <v>22</v>
      </c>
      <c r="AG538" s="0" t="s">
        <v>22</v>
      </c>
      <c r="AH538" s="0" t="s">
        <v>22</v>
      </c>
      <c r="AI538" s="0" t="s">
        <v>22</v>
      </c>
      <c r="AJ538" s="0" t="s">
        <v>3571</v>
      </c>
      <c r="AK538" s="0" t="s">
        <v>3712</v>
      </c>
    </row>
    <row customHeight="1" ht="11.25">
      <c r="A539" s="0" t="s">
        <v>22</v>
      </c>
      <c r="B539" s="0" t="s">
        <v>48</v>
      </c>
      <c r="C539" s="0" t="s">
        <v>50</v>
      </c>
      <c r="D539" s="0" t="s">
        <v>22</v>
      </c>
      <c r="E539" s="0" t="s">
        <v>3996</v>
      </c>
      <c r="F539" s="0" t="s">
        <v>1191</v>
      </c>
      <c r="G539" s="0" t="s">
        <v>1171</v>
      </c>
      <c r="H539" s="0" t="s">
        <v>1171</v>
      </c>
      <c r="I539" s="0" t="s">
        <v>1172</v>
      </c>
      <c r="J539" s="0" t="s">
        <v>1173</v>
      </c>
      <c r="K539" s="0" t="s">
        <v>1174</v>
      </c>
      <c r="L539" s="0" t="s">
        <v>3757</v>
      </c>
      <c r="M539" s="0" t="s">
        <v>1155</v>
      </c>
      <c r="N539" s="0" t="s">
        <v>98</v>
      </c>
      <c r="O539" s="0" t="s">
        <v>1171</v>
      </c>
      <c r="P539" s="0" t="s">
        <v>1171</v>
      </c>
      <c r="Q539" s="0" t="s">
        <v>1172</v>
      </c>
      <c r="R539" s="0" t="s">
        <v>1173</v>
      </c>
      <c r="S539" s="0" t="s">
        <v>1174</v>
      </c>
      <c r="T539" s="0" t="s">
        <v>3341</v>
      </c>
      <c r="U539" s="0" t="s">
        <v>3342</v>
      </c>
      <c r="V539" s="0" t="s">
        <v>3343</v>
      </c>
      <c r="W539" s="0" t="s">
        <v>3344</v>
      </c>
      <c r="X539" s="0" t="s">
        <v>3345</v>
      </c>
      <c r="Y539" s="0" t="s">
        <v>3342</v>
      </c>
      <c r="Z539" s="0" t="s">
        <v>3997</v>
      </c>
      <c r="AA539" s="0" t="s">
        <v>3998</v>
      </c>
      <c r="AB539" s="0" t="s">
        <v>3999</v>
      </c>
      <c r="AC539" s="0" t="s">
        <v>19</v>
      </c>
      <c r="AD539" s="0" t="s">
        <v>19</v>
      </c>
      <c r="AE539" s="0" t="s">
        <v>61</v>
      </c>
      <c r="AF539" s="0" t="s">
        <v>22</v>
      </c>
      <c r="AG539" s="0" t="s">
        <v>22</v>
      </c>
      <c r="AH539" s="0" t="s">
        <v>22</v>
      </c>
      <c r="AI539" s="0" t="s">
        <v>22</v>
      </c>
      <c r="AJ539" s="0" t="s">
        <v>3562</v>
      </c>
      <c r="AK539" s="0" t="s">
        <v>3563</v>
      </c>
    </row>
    <row customHeight="1" ht="11.25">
      <c r="A540" s="0" t="s">
        <v>22</v>
      </c>
      <c r="B540" s="0" t="s">
        <v>48</v>
      </c>
      <c r="C540" s="0" t="s">
        <v>50</v>
      </c>
      <c r="D540" s="0" t="s">
        <v>22</v>
      </c>
      <c r="E540" s="0" t="s">
        <v>3996</v>
      </c>
      <c r="F540" s="0" t="s">
        <v>1191</v>
      </c>
      <c r="G540" s="0" t="s">
        <v>153</v>
      </c>
      <c r="H540" s="0" t="s">
        <v>153</v>
      </c>
      <c r="I540" s="0" t="s">
        <v>154</v>
      </c>
      <c r="J540" s="0" t="s">
        <v>1173</v>
      </c>
      <c r="K540" s="0" t="s">
        <v>1255</v>
      </c>
      <c r="L540" s="0" t="s">
        <v>3757</v>
      </c>
      <c r="M540" s="0" t="s">
        <v>1155</v>
      </c>
      <c r="N540" s="0" t="s">
        <v>98</v>
      </c>
      <c r="O540" s="0" t="s">
        <v>153</v>
      </c>
      <c r="P540" s="0" t="s">
        <v>153</v>
      </c>
      <c r="Q540" s="0" t="s">
        <v>154</v>
      </c>
      <c r="R540" s="0" t="s">
        <v>1173</v>
      </c>
      <c r="S540" s="0" t="s">
        <v>1255</v>
      </c>
      <c r="T540" s="0" t="s">
        <v>3341</v>
      </c>
      <c r="U540" s="0" t="s">
        <v>3342</v>
      </c>
      <c r="V540" s="0" t="s">
        <v>3343</v>
      </c>
      <c r="W540" s="0" t="s">
        <v>3344</v>
      </c>
      <c r="X540" s="0" t="s">
        <v>3345</v>
      </c>
      <c r="Y540" s="0" t="s">
        <v>3342</v>
      </c>
      <c r="Z540" s="0" t="s">
        <v>3997</v>
      </c>
      <c r="AA540" s="0" t="s">
        <v>3998</v>
      </c>
      <c r="AB540" s="0" t="s">
        <v>3999</v>
      </c>
      <c r="AC540" s="0" t="s">
        <v>19</v>
      </c>
      <c r="AD540" s="0" t="s">
        <v>19</v>
      </c>
      <c r="AE540" s="0" t="s">
        <v>61</v>
      </c>
      <c r="AF540" s="0" t="s">
        <v>22</v>
      </c>
      <c r="AG540" s="0" t="s">
        <v>22</v>
      </c>
      <c r="AH540" s="0" t="s">
        <v>22</v>
      </c>
      <c r="AI540" s="0" t="s">
        <v>22</v>
      </c>
      <c r="AJ540" s="0" t="s">
        <v>3562</v>
      </c>
      <c r="AK540" s="0" t="s">
        <v>3563</v>
      </c>
    </row>
    <row customHeight="1" ht="11.25">
      <c r="A541" s="0" t="s">
        <v>22</v>
      </c>
      <c r="B541" s="0" t="s">
        <v>48</v>
      </c>
      <c r="C541" s="0" t="s">
        <v>50</v>
      </c>
      <c r="D541" s="0" t="s">
        <v>22</v>
      </c>
      <c r="E541" s="0" t="s">
        <v>4000</v>
      </c>
      <c r="F541" s="0" t="s">
        <v>1191</v>
      </c>
      <c r="G541" s="0" t="s">
        <v>1171</v>
      </c>
      <c r="H541" s="0" t="s">
        <v>1171</v>
      </c>
      <c r="I541" s="0" t="s">
        <v>1172</v>
      </c>
      <c r="J541" s="0" t="s">
        <v>1173</v>
      </c>
      <c r="K541" s="0" t="s">
        <v>1174</v>
      </c>
      <c r="L541" s="0" t="s">
        <v>3782</v>
      </c>
      <c r="M541" s="0" t="s">
        <v>1155</v>
      </c>
      <c r="N541" s="0" t="s">
        <v>98</v>
      </c>
      <c r="O541" s="0" t="s">
        <v>1171</v>
      </c>
      <c r="P541" s="0" t="s">
        <v>1171</v>
      </c>
      <c r="Q541" s="0" t="s">
        <v>1172</v>
      </c>
      <c r="R541" s="0" t="s">
        <v>1173</v>
      </c>
      <c r="S541" s="0" t="s">
        <v>1174</v>
      </c>
      <c r="T541" s="0" t="s">
        <v>3341</v>
      </c>
      <c r="U541" s="0" t="s">
        <v>3342</v>
      </c>
      <c r="V541" s="0" t="s">
        <v>3343</v>
      </c>
      <c r="W541" s="0" t="s">
        <v>3344</v>
      </c>
      <c r="X541" s="0" t="s">
        <v>3345</v>
      </c>
      <c r="Y541" s="0" t="s">
        <v>3342</v>
      </c>
      <c r="Z541" s="0" t="s">
        <v>4001</v>
      </c>
      <c r="AA541" s="0" t="s">
        <v>3790</v>
      </c>
      <c r="AB541" s="0" t="s">
        <v>4002</v>
      </c>
      <c r="AC541" s="0" t="s">
        <v>19</v>
      </c>
      <c r="AD541" s="0" t="s">
        <v>19</v>
      </c>
      <c r="AE541" s="0" t="s">
        <v>61</v>
      </c>
      <c r="AF541" s="0" t="s">
        <v>22</v>
      </c>
      <c r="AG541" s="0" t="s">
        <v>22</v>
      </c>
      <c r="AH541" s="0" t="s">
        <v>22</v>
      </c>
      <c r="AI541" s="0" t="s">
        <v>22</v>
      </c>
      <c r="AJ541" s="0" t="s">
        <v>3562</v>
      </c>
      <c r="AK541" s="0" t="s">
        <v>3563</v>
      </c>
    </row>
    <row customHeight="1" ht="11.25">
      <c r="A542" s="0" t="s">
        <v>22</v>
      </c>
      <c r="B542" s="0" t="s">
        <v>48</v>
      </c>
      <c r="C542" s="0" t="s">
        <v>50</v>
      </c>
      <c r="D542" s="0" t="s">
        <v>22</v>
      </c>
      <c r="E542" s="0" t="s">
        <v>4000</v>
      </c>
      <c r="F542" s="0" t="s">
        <v>1191</v>
      </c>
      <c r="G542" s="0" t="s">
        <v>153</v>
      </c>
      <c r="H542" s="0" t="s">
        <v>153</v>
      </c>
      <c r="I542" s="0" t="s">
        <v>154</v>
      </c>
      <c r="J542" s="0" t="s">
        <v>1173</v>
      </c>
      <c r="K542" s="0" t="s">
        <v>1255</v>
      </c>
      <c r="L542" s="0" t="s">
        <v>3782</v>
      </c>
      <c r="M542" s="0" t="s">
        <v>1155</v>
      </c>
      <c r="N542" s="0" t="s">
        <v>98</v>
      </c>
      <c r="O542" s="0" t="s">
        <v>153</v>
      </c>
      <c r="P542" s="0" t="s">
        <v>153</v>
      </c>
      <c r="Q542" s="0" t="s">
        <v>154</v>
      </c>
      <c r="R542" s="0" t="s">
        <v>1173</v>
      </c>
      <c r="S542" s="0" t="s">
        <v>1255</v>
      </c>
      <c r="T542" s="0" t="s">
        <v>3341</v>
      </c>
      <c r="U542" s="0" t="s">
        <v>3342</v>
      </c>
      <c r="V542" s="0" t="s">
        <v>3343</v>
      </c>
      <c r="W542" s="0" t="s">
        <v>3344</v>
      </c>
      <c r="X542" s="0" t="s">
        <v>3345</v>
      </c>
      <c r="Y542" s="0" t="s">
        <v>3342</v>
      </c>
      <c r="Z542" s="0" t="s">
        <v>4001</v>
      </c>
      <c r="AA542" s="0" t="s">
        <v>3790</v>
      </c>
      <c r="AB542" s="0" t="s">
        <v>4002</v>
      </c>
      <c r="AC542" s="0" t="s">
        <v>19</v>
      </c>
      <c r="AD542" s="0" t="s">
        <v>19</v>
      </c>
      <c r="AE542" s="0" t="s">
        <v>61</v>
      </c>
      <c r="AF542" s="0" t="s">
        <v>22</v>
      </c>
      <c r="AG542" s="0" t="s">
        <v>22</v>
      </c>
      <c r="AH542" s="0" t="s">
        <v>22</v>
      </c>
      <c r="AI542" s="0" t="s">
        <v>22</v>
      </c>
      <c r="AJ542" s="0" t="s">
        <v>3562</v>
      </c>
      <c r="AK542" s="0" t="s">
        <v>3563</v>
      </c>
    </row>
    <row customHeight="1" ht="11.25">
      <c r="A543" s="0" t="s">
        <v>22</v>
      </c>
      <c r="B543" s="0" t="s">
        <v>48</v>
      </c>
      <c r="C543" s="0" t="s">
        <v>50</v>
      </c>
      <c r="D543" s="0" t="s">
        <v>22</v>
      </c>
      <c r="E543" s="0" t="s">
        <v>4003</v>
      </c>
      <c r="F543" s="0" t="s">
        <v>1191</v>
      </c>
      <c r="G543" s="0" t="s">
        <v>1171</v>
      </c>
      <c r="H543" s="0" t="s">
        <v>1171</v>
      </c>
      <c r="I543" s="0" t="s">
        <v>1172</v>
      </c>
      <c r="J543" s="0" t="s">
        <v>1173</v>
      </c>
      <c r="K543" s="0" t="s">
        <v>1174</v>
      </c>
      <c r="L543" s="0" t="s">
        <v>4004</v>
      </c>
      <c r="M543" s="0" t="s">
        <v>1993</v>
      </c>
      <c r="N543" s="0" t="s">
        <v>98</v>
      </c>
      <c r="O543" s="0" t="s">
        <v>1171</v>
      </c>
      <c r="P543" s="0" t="s">
        <v>1171</v>
      </c>
      <c r="Q543" s="0" t="s">
        <v>1172</v>
      </c>
      <c r="R543" s="0" t="s">
        <v>1173</v>
      </c>
      <c r="S543" s="0" t="s">
        <v>1174</v>
      </c>
      <c r="T543" s="0" t="s">
        <v>3341</v>
      </c>
      <c r="U543" s="0" t="s">
        <v>3342</v>
      </c>
      <c r="V543" s="0" t="s">
        <v>3343</v>
      </c>
      <c r="W543" s="0" t="s">
        <v>3344</v>
      </c>
      <c r="X543" s="0" t="s">
        <v>3345</v>
      </c>
      <c r="Y543" s="0" t="s">
        <v>3342</v>
      </c>
      <c r="Z543" s="0" t="s">
        <v>4005</v>
      </c>
      <c r="AA543" s="0" t="s">
        <v>3779</v>
      </c>
      <c r="AB543" s="0" t="s">
        <v>4006</v>
      </c>
      <c r="AC543" s="0" t="s">
        <v>19</v>
      </c>
      <c r="AD543" s="0" t="s">
        <v>19</v>
      </c>
      <c r="AE543" s="0" t="s">
        <v>61</v>
      </c>
      <c r="AF543" s="0" t="s">
        <v>22</v>
      </c>
      <c r="AG543" s="0" t="s">
        <v>22</v>
      </c>
      <c r="AH543" s="0" t="s">
        <v>22</v>
      </c>
      <c r="AI543" s="0" t="s">
        <v>22</v>
      </c>
      <c r="AJ543" s="0" t="s">
        <v>3562</v>
      </c>
      <c r="AK543" s="0" t="s">
        <v>3563</v>
      </c>
    </row>
    <row customHeight="1" ht="11.25">
      <c r="A544" s="0" t="s">
        <v>22</v>
      </c>
      <c r="B544" s="0" t="s">
        <v>48</v>
      </c>
      <c r="C544" s="0" t="s">
        <v>50</v>
      </c>
      <c r="D544" s="0" t="s">
        <v>22</v>
      </c>
      <c r="E544" s="0" t="s">
        <v>4003</v>
      </c>
      <c r="F544" s="0" t="s">
        <v>1191</v>
      </c>
      <c r="G544" s="0" t="s">
        <v>153</v>
      </c>
      <c r="H544" s="0" t="s">
        <v>153</v>
      </c>
      <c r="I544" s="0" t="s">
        <v>154</v>
      </c>
      <c r="J544" s="0" t="s">
        <v>1173</v>
      </c>
      <c r="K544" s="0" t="s">
        <v>1255</v>
      </c>
      <c r="L544" s="0" t="s">
        <v>4004</v>
      </c>
      <c r="M544" s="0" t="s">
        <v>1993</v>
      </c>
      <c r="N544" s="0" t="s">
        <v>98</v>
      </c>
      <c r="O544" s="0" t="s">
        <v>153</v>
      </c>
      <c r="P544" s="0" t="s">
        <v>153</v>
      </c>
      <c r="Q544" s="0" t="s">
        <v>154</v>
      </c>
      <c r="R544" s="0" t="s">
        <v>1173</v>
      </c>
      <c r="S544" s="0" t="s">
        <v>1255</v>
      </c>
      <c r="T544" s="0" t="s">
        <v>3341</v>
      </c>
      <c r="U544" s="0" t="s">
        <v>3342</v>
      </c>
      <c r="V544" s="0" t="s">
        <v>3343</v>
      </c>
      <c r="W544" s="0" t="s">
        <v>3344</v>
      </c>
      <c r="X544" s="0" t="s">
        <v>3345</v>
      </c>
      <c r="Y544" s="0" t="s">
        <v>3342</v>
      </c>
      <c r="Z544" s="0" t="s">
        <v>4005</v>
      </c>
      <c r="AA544" s="0" t="s">
        <v>3779</v>
      </c>
      <c r="AB544" s="0" t="s">
        <v>4006</v>
      </c>
      <c r="AC544" s="0" t="s">
        <v>19</v>
      </c>
      <c r="AD544" s="0" t="s">
        <v>19</v>
      </c>
      <c r="AE544" s="0" t="s">
        <v>61</v>
      </c>
      <c r="AF544" s="0" t="s">
        <v>22</v>
      </c>
      <c r="AG544" s="0" t="s">
        <v>22</v>
      </c>
      <c r="AH544" s="0" t="s">
        <v>22</v>
      </c>
      <c r="AI544" s="0" t="s">
        <v>22</v>
      </c>
      <c r="AJ544" s="0" t="s">
        <v>3562</v>
      </c>
      <c r="AK544" s="0" t="s">
        <v>3563</v>
      </c>
    </row>
    <row customHeight="1" ht="11.25">
      <c r="A545" s="0" t="s">
        <v>22</v>
      </c>
      <c r="B545" s="0" t="s">
        <v>48</v>
      </c>
      <c r="C545" s="0" t="s">
        <v>50</v>
      </c>
      <c r="D545" s="0" t="s">
        <v>22</v>
      </c>
      <c r="E545" s="0" t="s">
        <v>4007</v>
      </c>
      <c r="F545" s="0" t="s">
        <v>1191</v>
      </c>
      <c r="G545" s="0" t="s">
        <v>1171</v>
      </c>
      <c r="H545" s="0" t="s">
        <v>1171</v>
      </c>
      <c r="I545" s="0" t="s">
        <v>1172</v>
      </c>
      <c r="J545" s="0" t="s">
        <v>1173</v>
      </c>
      <c r="K545" s="0" t="s">
        <v>1174</v>
      </c>
      <c r="L545" s="0" t="s">
        <v>4004</v>
      </c>
      <c r="M545" s="0" t="s">
        <v>179</v>
      </c>
      <c r="N545" s="0" t="s">
        <v>98</v>
      </c>
      <c r="O545" s="0" t="s">
        <v>1171</v>
      </c>
      <c r="P545" s="0" t="s">
        <v>1171</v>
      </c>
      <c r="Q545" s="0" t="s">
        <v>1172</v>
      </c>
      <c r="R545" s="0" t="s">
        <v>1173</v>
      </c>
      <c r="S545" s="0" t="s">
        <v>1174</v>
      </c>
      <c r="T545" s="0" t="s">
        <v>3341</v>
      </c>
      <c r="U545" s="0" t="s">
        <v>3342</v>
      </c>
      <c r="V545" s="0" t="s">
        <v>3343</v>
      </c>
      <c r="W545" s="0" t="s">
        <v>3344</v>
      </c>
      <c r="X545" s="0" t="s">
        <v>3345</v>
      </c>
      <c r="Y545" s="0" t="s">
        <v>3342</v>
      </c>
      <c r="Z545" s="0" t="s">
        <v>4008</v>
      </c>
      <c r="AA545" s="0" t="s">
        <v>3823</v>
      </c>
      <c r="AB545" s="0" t="s">
        <v>4009</v>
      </c>
      <c r="AC545" s="0" t="s">
        <v>19</v>
      </c>
      <c r="AD545" s="0" t="s">
        <v>19</v>
      </c>
      <c r="AE545" s="0" t="s">
        <v>61</v>
      </c>
      <c r="AF545" s="0" t="s">
        <v>22</v>
      </c>
      <c r="AG545" s="0" t="s">
        <v>22</v>
      </c>
      <c r="AH545" s="0" t="s">
        <v>22</v>
      </c>
      <c r="AI545" s="0" t="s">
        <v>22</v>
      </c>
      <c r="AJ545" s="0" t="s">
        <v>3562</v>
      </c>
      <c r="AK545" s="0" t="s">
        <v>3563</v>
      </c>
    </row>
    <row customHeight="1" ht="11.25">
      <c r="A546" s="0" t="s">
        <v>22</v>
      </c>
      <c r="B546" s="0" t="s">
        <v>48</v>
      </c>
      <c r="C546" s="0" t="s">
        <v>50</v>
      </c>
      <c r="D546" s="0" t="s">
        <v>22</v>
      </c>
      <c r="E546" s="0" t="s">
        <v>4007</v>
      </c>
      <c r="F546" s="0" t="s">
        <v>1191</v>
      </c>
      <c r="G546" s="0" t="s">
        <v>153</v>
      </c>
      <c r="H546" s="0" t="s">
        <v>153</v>
      </c>
      <c r="I546" s="0" t="s">
        <v>154</v>
      </c>
      <c r="J546" s="0" t="s">
        <v>1173</v>
      </c>
      <c r="K546" s="0" t="s">
        <v>1255</v>
      </c>
      <c r="L546" s="0" t="s">
        <v>4004</v>
      </c>
      <c r="M546" s="0" t="s">
        <v>179</v>
      </c>
      <c r="N546" s="0" t="s">
        <v>98</v>
      </c>
      <c r="O546" s="0" t="s">
        <v>153</v>
      </c>
      <c r="P546" s="0" t="s">
        <v>153</v>
      </c>
      <c r="Q546" s="0" t="s">
        <v>154</v>
      </c>
      <c r="R546" s="0" t="s">
        <v>1173</v>
      </c>
      <c r="S546" s="0" t="s">
        <v>1255</v>
      </c>
      <c r="T546" s="0" t="s">
        <v>3341</v>
      </c>
      <c r="U546" s="0" t="s">
        <v>3342</v>
      </c>
      <c r="V546" s="0" t="s">
        <v>3343</v>
      </c>
      <c r="W546" s="0" t="s">
        <v>3344</v>
      </c>
      <c r="X546" s="0" t="s">
        <v>3345</v>
      </c>
      <c r="Y546" s="0" t="s">
        <v>3342</v>
      </c>
      <c r="Z546" s="0" t="s">
        <v>4008</v>
      </c>
      <c r="AA546" s="0" t="s">
        <v>3823</v>
      </c>
      <c r="AB546" s="0" t="s">
        <v>4009</v>
      </c>
      <c r="AC546" s="0" t="s">
        <v>19</v>
      </c>
      <c r="AD546" s="0" t="s">
        <v>19</v>
      </c>
      <c r="AE546" s="0" t="s">
        <v>61</v>
      </c>
      <c r="AF546" s="0" t="s">
        <v>22</v>
      </c>
      <c r="AG546" s="0" t="s">
        <v>22</v>
      </c>
      <c r="AH546" s="0" t="s">
        <v>22</v>
      </c>
      <c r="AI546" s="0" t="s">
        <v>22</v>
      </c>
      <c r="AJ546" s="0" t="s">
        <v>3562</v>
      </c>
      <c r="AK546" s="0" t="s">
        <v>3563</v>
      </c>
    </row>
    <row customHeight="1" ht="11.25">
      <c r="A547" s="0" t="s">
        <v>22</v>
      </c>
      <c r="B547" s="0" t="s">
        <v>48</v>
      </c>
      <c r="C547" s="0" t="s">
        <v>50</v>
      </c>
      <c r="D547" s="0" t="s">
        <v>22</v>
      </c>
      <c r="E547" s="0" t="s">
        <v>4010</v>
      </c>
      <c r="F547" s="0" t="s">
        <v>1191</v>
      </c>
      <c r="G547" s="0" t="s">
        <v>1171</v>
      </c>
      <c r="H547" s="0" t="s">
        <v>1171</v>
      </c>
      <c r="I547" s="0" t="s">
        <v>1172</v>
      </c>
      <c r="J547" s="0" t="s">
        <v>1173</v>
      </c>
      <c r="K547" s="0" t="s">
        <v>1174</v>
      </c>
      <c r="L547" s="0" t="s">
        <v>4011</v>
      </c>
      <c r="M547" s="0" t="s">
        <v>1155</v>
      </c>
      <c r="N547" s="0" t="s">
        <v>98</v>
      </c>
      <c r="O547" s="0" t="s">
        <v>1171</v>
      </c>
      <c r="P547" s="0" t="s">
        <v>1171</v>
      </c>
      <c r="Q547" s="0" t="s">
        <v>1172</v>
      </c>
      <c r="R547" s="0" t="s">
        <v>1173</v>
      </c>
      <c r="S547" s="0" t="s">
        <v>1174</v>
      </c>
      <c r="T547" s="0" t="s">
        <v>3341</v>
      </c>
      <c r="U547" s="0" t="s">
        <v>3342</v>
      </c>
      <c r="V547" s="0" t="s">
        <v>3343</v>
      </c>
      <c r="W547" s="0" t="s">
        <v>3344</v>
      </c>
      <c r="X547" s="0" t="s">
        <v>3345</v>
      </c>
      <c r="Y547" s="0" t="s">
        <v>3342</v>
      </c>
      <c r="Z547" s="0" t="s">
        <v>4012</v>
      </c>
      <c r="AA547" s="0" t="s">
        <v>3681</v>
      </c>
      <c r="AB547" s="0" t="s">
        <v>4013</v>
      </c>
      <c r="AC547" s="0" t="s">
        <v>19</v>
      </c>
      <c r="AD547" s="0" t="s">
        <v>19</v>
      </c>
      <c r="AE547" s="0" t="s">
        <v>61</v>
      </c>
      <c r="AF547" s="0" t="s">
        <v>22</v>
      </c>
      <c r="AG547" s="0" t="s">
        <v>22</v>
      </c>
      <c r="AH547" s="0" t="s">
        <v>22</v>
      </c>
      <c r="AI547" s="0" t="s">
        <v>22</v>
      </c>
      <c r="AJ547" s="0" t="s">
        <v>3562</v>
      </c>
      <c r="AK547" s="0" t="s">
        <v>3563</v>
      </c>
    </row>
    <row customHeight="1" ht="11.25">
      <c r="A548" s="0" t="s">
        <v>22</v>
      </c>
      <c r="B548" s="0" t="s">
        <v>48</v>
      </c>
      <c r="C548" s="0" t="s">
        <v>50</v>
      </c>
      <c r="D548" s="0" t="s">
        <v>22</v>
      </c>
      <c r="E548" s="0" t="s">
        <v>4010</v>
      </c>
      <c r="F548" s="0" t="s">
        <v>1191</v>
      </c>
      <c r="G548" s="0" t="s">
        <v>153</v>
      </c>
      <c r="H548" s="0" t="s">
        <v>153</v>
      </c>
      <c r="I548" s="0" t="s">
        <v>154</v>
      </c>
      <c r="J548" s="0" t="s">
        <v>1173</v>
      </c>
      <c r="K548" s="0" t="s">
        <v>1255</v>
      </c>
      <c r="L548" s="0" t="s">
        <v>4011</v>
      </c>
      <c r="M548" s="0" t="s">
        <v>1155</v>
      </c>
      <c r="N548" s="0" t="s">
        <v>98</v>
      </c>
      <c r="O548" s="0" t="s">
        <v>153</v>
      </c>
      <c r="P548" s="0" t="s">
        <v>153</v>
      </c>
      <c r="Q548" s="0" t="s">
        <v>154</v>
      </c>
      <c r="R548" s="0" t="s">
        <v>1173</v>
      </c>
      <c r="S548" s="0" t="s">
        <v>1255</v>
      </c>
      <c r="T548" s="0" t="s">
        <v>3341</v>
      </c>
      <c r="U548" s="0" t="s">
        <v>3342</v>
      </c>
      <c r="V548" s="0" t="s">
        <v>3343</v>
      </c>
      <c r="W548" s="0" t="s">
        <v>3344</v>
      </c>
      <c r="X548" s="0" t="s">
        <v>3345</v>
      </c>
      <c r="Y548" s="0" t="s">
        <v>3342</v>
      </c>
      <c r="Z548" s="0" t="s">
        <v>4012</v>
      </c>
      <c r="AA548" s="0" t="s">
        <v>3681</v>
      </c>
      <c r="AB548" s="0" t="s">
        <v>4013</v>
      </c>
      <c r="AC548" s="0" t="s">
        <v>19</v>
      </c>
      <c r="AD548" s="0" t="s">
        <v>19</v>
      </c>
      <c r="AE548" s="0" t="s">
        <v>61</v>
      </c>
      <c r="AF548" s="0" t="s">
        <v>22</v>
      </c>
      <c r="AG548" s="0" t="s">
        <v>22</v>
      </c>
      <c r="AH548" s="0" t="s">
        <v>22</v>
      </c>
      <c r="AI548" s="0" t="s">
        <v>22</v>
      </c>
      <c r="AJ548" s="0" t="s">
        <v>3562</v>
      </c>
      <c r="AK548" s="0" t="s">
        <v>3563</v>
      </c>
    </row>
    <row customHeight="1" ht="11.25">
      <c r="A549" s="0" t="s">
        <v>22</v>
      </c>
      <c r="B549" s="0" t="s">
        <v>48</v>
      </c>
      <c r="C549" s="0" t="s">
        <v>50</v>
      </c>
      <c r="D549" s="0" t="s">
        <v>22</v>
      </c>
      <c r="E549" s="0" t="s">
        <v>4014</v>
      </c>
      <c r="F549" s="0" t="s">
        <v>1191</v>
      </c>
      <c r="G549" s="0" t="s">
        <v>1171</v>
      </c>
      <c r="H549" s="0" t="s">
        <v>1171</v>
      </c>
      <c r="I549" s="0" t="s">
        <v>1172</v>
      </c>
      <c r="J549" s="0" t="s">
        <v>1173</v>
      </c>
      <c r="K549" s="0" t="s">
        <v>1174</v>
      </c>
      <c r="L549" s="0" t="s">
        <v>4015</v>
      </c>
      <c r="M549" s="0" t="s">
        <v>1155</v>
      </c>
      <c r="N549" s="0" t="s">
        <v>98</v>
      </c>
      <c r="O549" s="0" t="s">
        <v>1171</v>
      </c>
      <c r="P549" s="0" t="s">
        <v>1171</v>
      </c>
      <c r="Q549" s="0" t="s">
        <v>1172</v>
      </c>
      <c r="R549" s="0" t="s">
        <v>1173</v>
      </c>
      <c r="S549" s="0" t="s">
        <v>1174</v>
      </c>
      <c r="T549" s="0" t="s">
        <v>3341</v>
      </c>
      <c r="U549" s="0" t="s">
        <v>3342</v>
      </c>
      <c r="V549" s="0" t="s">
        <v>3343</v>
      </c>
      <c r="W549" s="0" t="s">
        <v>3344</v>
      </c>
      <c r="X549" s="0" t="s">
        <v>3345</v>
      </c>
      <c r="Y549" s="0" t="s">
        <v>3342</v>
      </c>
      <c r="Z549" s="0" t="s">
        <v>4016</v>
      </c>
      <c r="AA549" s="0" t="s">
        <v>3681</v>
      </c>
      <c r="AB549" s="0" t="s">
        <v>4017</v>
      </c>
      <c r="AC549" s="0" t="s">
        <v>19</v>
      </c>
      <c r="AD549" s="0" t="s">
        <v>19</v>
      </c>
      <c r="AE549" s="0" t="s">
        <v>61</v>
      </c>
      <c r="AF549" s="0" t="s">
        <v>22</v>
      </c>
      <c r="AG549" s="0" t="s">
        <v>22</v>
      </c>
      <c r="AH549" s="0" t="s">
        <v>22</v>
      </c>
      <c r="AI549" s="0" t="s">
        <v>22</v>
      </c>
      <c r="AJ549" s="0" t="s">
        <v>3562</v>
      </c>
      <c r="AK549" s="0" t="s">
        <v>3563</v>
      </c>
    </row>
    <row customHeight="1" ht="11.25">
      <c r="A550" s="0" t="s">
        <v>22</v>
      </c>
      <c r="B550" s="0" t="s">
        <v>48</v>
      </c>
      <c r="C550" s="0" t="s">
        <v>50</v>
      </c>
      <c r="D550" s="0" t="s">
        <v>22</v>
      </c>
      <c r="E550" s="0" t="s">
        <v>4014</v>
      </c>
      <c r="F550" s="0" t="s">
        <v>1191</v>
      </c>
      <c r="G550" s="0" t="s">
        <v>153</v>
      </c>
      <c r="H550" s="0" t="s">
        <v>153</v>
      </c>
      <c r="I550" s="0" t="s">
        <v>154</v>
      </c>
      <c r="J550" s="0" t="s">
        <v>1173</v>
      </c>
      <c r="K550" s="0" t="s">
        <v>1255</v>
      </c>
      <c r="L550" s="0" t="s">
        <v>4015</v>
      </c>
      <c r="M550" s="0" t="s">
        <v>1155</v>
      </c>
      <c r="N550" s="0" t="s">
        <v>98</v>
      </c>
      <c r="O550" s="0" t="s">
        <v>153</v>
      </c>
      <c r="P550" s="0" t="s">
        <v>153</v>
      </c>
      <c r="Q550" s="0" t="s">
        <v>154</v>
      </c>
      <c r="R550" s="0" t="s">
        <v>1173</v>
      </c>
      <c r="S550" s="0" t="s">
        <v>1255</v>
      </c>
      <c r="T550" s="0" t="s">
        <v>3341</v>
      </c>
      <c r="U550" s="0" t="s">
        <v>3342</v>
      </c>
      <c r="V550" s="0" t="s">
        <v>3343</v>
      </c>
      <c r="W550" s="0" t="s">
        <v>3344</v>
      </c>
      <c r="X550" s="0" t="s">
        <v>3345</v>
      </c>
      <c r="Y550" s="0" t="s">
        <v>3342</v>
      </c>
      <c r="Z550" s="0" t="s">
        <v>4016</v>
      </c>
      <c r="AA550" s="0" t="s">
        <v>3681</v>
      </c>
      <c r="AB550" s="0" t="s">
        <v>4017</v>
      </c>
      <c r="AC550" s="0" t="s">
        <v>19</v>
      </c>
      <c r="AD550" s="0" t="s">
        <v>19</v>
      </c>
      <c r="AE550" s="0" t="s">
        <v>61</v>
      </c>
      <c r="AF550" s="0" t="s">
        <v>22</v>
      </c>
      <c r="AG550" s="0" t="s">
        <v>22</v>
      </c>
      <c r="AH550" s="0" t="s">
        <v>22</v>
      </c>
      <c r="AI550" s="0" t="s">
        <v>22</v>
      </c>
      <c r="AJ550" s="0" t="s">
        <v>3562</v>
      </c>
      <c r="AK550" s="0" t="s">
        <v>3563</v>
      </c>
    </row>
    <row customHeight="1" ht="11.25">
      <c r="A551" s="0" t="s">
        <v>22</v>
      </c>
      <c r="B551" s="0" t="s">
        <v>48</v>
      </c>
      <c r="C551" s="0" t="s">
        <v>50</v>
      </c>
      <c r="D551" s="0" t="s">
        <v>22</v>
      </c>
      <c r="E551" s="0" t="s">
        <v>4018</v>
      </c>
      <c r="F551" s="0" t="s">
        <v>1191</v>
      </c>
      <c r="G551" s="0" t="s">
        <v>1171</v>
      </c>
      <c r="H551" s="0" t="s">
        <v>1171</v>
      </c>
      <c r="I551" s="0" t="s">
        <v>1172</v>
      </c>
      <c r="J551" s="0" t="s">
        <v>1173</v>
      </c>
      <c r="K551" s="0" t="s">
        <v>1174</v>
      </c>
      <c r="L551" s="0" t="s">
        <v>4019</v>
      </c>
      <c r="M551" s="0" t="s">
        <v>1155</v>
      </c>
      <c r="N551" s="0" t="s">
        <v>98</v>
      </c>
      <c r="O551" s="0" t="s">
        <v>1171</v>
      </c>
      <c r="P551" s="0" t="s">
        <v>1171</v>
      </c>
      <c r="Q551" s="0" t="s">
        <v>1172</v>
      </c>
      <c r="R551" s="0" t="s">
        <v>1173</v>
      </c>
      <c r="S551" s="0" t="s">
        <v>1174</v>
      </c>
      <c r="T551" s="0" t="s">
        <v>3341</v>
      </c>
      <c r="U551" s="0" t="s">
        <v>3342</v>
      </c>
      <c r="V551" s="0" t="s">
        <v>3343</v>
      </c>
      <c r="W551" s="0" t="s">
        <v>3344</v>
      </c>
      <c r="X551" s="0" t="s">
        <v>3345</v>
      </c>
      <c r="Y551" s="0" t="s">
        <v>3342</v>
      </c>
      <c r="Z551" s="0" t="s">
        <v>4020</v>
      </c>
      <c r="AA551" s="0" t="s">
        <v>4021</v>
      </c>
      <c r="AB551" s="0" t="s">
        <v>4022</v>
      </c>
      <c r="AC551" s="0" t="s">
        <v>19</v>
      </c>
      <c r="AD551" s="0" t="s">
        <v>19</v>
      </c>
      <c r="AE551" s="0" t="s">
        <v>61</v>
      </c>
      <c r="AF551" s="0" t="s">
        <v>22</v>
      </c>
      <c r="AG551" s="0" t="s">
        <v>22</v>
      </c>
      <c r="AH551" s="0" t="s">
        <v>22</v>
      </c>
      <c r="AI551" s="0" t="s">
        <v>22</v>
      </c>
      <c r="AJ551" s="0" t="s">
        <v>3562</v>
      </c>
      <c r="AK551" s="0" t="s">
        <v>3563</v>
      </c>
    </row>
    <row customHeight="1" ht="11.25">
      <c r="A552" s="0" t="s">
        <v>22</v>
      </c>
      <c r="B552" s="0" t="s">
        <v>48</v>
      </c>
      <c r="C552" s="0" t="s">
        <v>50</v>
      </c>
      <c r="D552" s="0" t="s">
        <v>22</v>
      </c>
      <c r="E552" s="0" t="s">
        <v>4018</v>
      </c>
      <c r="F552" s="0" t="s">
        <v>1191</v>
      </c>
      <c r="G552" s="0" t="s">
        <v>153</v>
      </c>
      <c r="H552" s="0" t="s">
        <v>153</v>
      </c>
      <c r="I552" s="0" t="s">
        <v>154</v>
      </c>
      <c r="J552" s="0" t="s">
        <v>1173</v>
      </c>
      <c r="K552" s="0" t="s">
        <v>1255</v>
      </c>
      <c r="L552" s="0" t="s">
        <v>4019</v>
      </c>
      <c r="M552" s="0" t="s">
        <v>1155</v>
      </c>
      <c r="N552" s="0" t="s">
        <v>98</v>
      </c>
      <c r="O552" s="0" t="s">
        <v>153</v>
      </c>
      <c r="P552" s="0" t="s">
        <v>153</v>
      </c>
      <c r="Q552" s="0" t="s">
        <v>154</v>
      </c>
      <c r="R552" s="0" t="s">
        <v>1173</v>
      </c>
      <c r="S552" s="0" t="s">
        <v>1255</v>
      </c>
      <c r="T552" s="0" t="s">
        <v>3341</v>
      </c>
      <c r="U552" s="0" t="s">
        <v>3342</v>
      </c>
      <c r="V552" s="0" t="s">
        <v>3343</v>
      </c>
      <c r="W552" s="0" t="s">
        <v>3344</v>
      </c>
      <c r="X552" s="0" t="s">
        <v>3345</v>
      </c>
      <c r="Y552" s="0" t="s">
        <v>3342</v>
      </c>
      <c r="Z552" s="0" t="s">
        <v>4020</v>
      </c>
      <c r="AA552" s="0" t="s">
        <v>4021</v>
      </c>
      <c r="AB552" s="0" t="s">
        <v>4022</v>
      </c>
      <c r="AC552" s="0" t="s">
        <v>19</v>
      </c>
      <c r="AD552" s="0" t="s">
        <v>19</v>
      </c>
      <c r="AE552" s="0" t="s">
        <v>61</v>
      </c>
      <c r="AF552" s="0" t="s">
        <v>22</v>
      </c>
      <c r="AG552" s="0" t="s">
        <v>22</v>
      </c>
      <c r="AH552" s="0" t="s">
        <v>22</v>
      </c>
      <c r="AI552" s="0" t="s">
        <v>22</v>
      </c>
      <c r="AJ552" s="0" t="s">
        <v>3562</v>
      </c>
      <c r="AK552" s="0" t="s">
        <v>3563</v>
      </c>
    </row>
    <row customHeight="1" ht="11.25">
      <c r="A553" s="0" t="s">
        <v>22</v>
      </c>
      <c r="B553" s="0" t="s">
        <v>48</v>
      </c>
      <c r="C553" s="0" t="s">
        <v>50</v>
      </c>
      <c r="D553" s="0" t="s">
        <v>22</v>
      </c>
      <c r="E553" s="0" t="s">
        <v>4023</v>
      </c>
      <c r="F553" s="0" t="s">
        <v>1191</v>
      </c>
      <c r="G553" s="0" t="s">
        <v>1171</v>
      </c>
      <c r="H553" s="0" t="s">
        <v>1171</v>
      </c>
      <c r="I553" s="0" t="s">
        <v>1172</v>
      </c>
      <c r="J553" s="0" t="s">
        <v>1173</v>
      </c>
      <c r="K553" s="0" t="s">
        <v>1174</v>
      </c>
      <c r="L553" s="0" t="s">
        <v>4024</v>
      </c>
      <c r="M553" s="0" t="s">
        <v>1155</v>
      </c>
      <c r="N553" s="0" t="s">
        <v>98</v>
      </c>
      <c r="O553" s="0" t="s">
        <v>1171</v>
      </c>
      <c r="P553" s="0" t="s">
        <v>1171</v>
      </c>
      <c r="Q553" s="0" t="s">
        <v>1172</v>
      </c>
      <c r="R553" s="0" t="s">
        <v>1173</v>
      </c>
      <c r="S553" s="0" t="s">
        <v>1174</v>
      </c>
      <c r="T553" s="0" t="s">
        <v>3341</v>
      </c>
      <c r="U553" s="0" t="s">
        <v>3342</v>
      </c>
      <c r="V553" s="0" t="s">
        <v>3343</v>
      </c>
      <c r="W553" s="0" t="s">
        <v>3344</v>
      </c>
      <c r="X553" s="0" t="s">
        <v>3345</v>
      </c>
      <c r="Y553" s="0" t="s">
        <v>3342</v>
      </c>
      <c r="Z553" s="0" t="s">
        <v>4025</v>
      </c>
      <c r="AA553" s="0" t="s">
        <v>3676</v>
      </c>
      <c r="AB553" s="0" t="s">
        <v>4026</v>
      </c>
      <c r="AC553" s="0" t="s">
        <v>19</v>
      </c>
      <c r="AD553" s="0" t="s">
        <v>19</v>
      </c>
      <c r="AE553" s="0" t="s">
        <v>61</v>
      </c>
      <c r="AF553" s="0" t="s">
        <v>22</v>
      </c>
      <c r="AG553" s="0" t="s">
        <v>22</v>
      </c>
      <c r="AH553" s="0" t="s">
        <v>22</v>
      </c>
      <c r="AI553" s="0" t="s">
        <v>22</v>
      </c>
      <c r="AJ553" s="0" t="s">
        <v>3562</v>
      </c>
      <c r="AK553" s="0" t="s">
        <v>3563</v>
      </c>
    </row>
    <row customHeight="1" ht="11.25">
      <c r="A554" s="0" t="s">
        <v>22</v>
      </c>
      <c r="B554" s="0" t="s">
        <v>48</v>
      </c>
      <c r="C554" s="0" t="s">
        <v>50</v>
      </c>
      <c r="D554" s="0" t="s">
        <v>22</v>
      </c>
      <c r="E554" s="0" t="s">
        <v>4023</v>
      </c>
      <c r="F554" s="0" t="s">
        <v>1191</v>
      </c>
      <c r="G554" s="0" t="s">
        <v>153</v>
      </c>
      <c r="H554" s="0" t="s">
        <v>153</v>
      </c>
      <c r="I554" s="0" t="s">
        <v>154</v>
      </c>
      <c r="J554" s="0" t="s">
        <v>1173</v>
      </c>
      <c r="K554" s="0" t="s">
        <v>1255</v>
      </c>
      <c r="L554" s="0" t="s">
        <v>4024</v>
      </c>
      <c r="M554" s="0" t="s">
        <v>1155</v>
      </c>
      <c r="N554" s="0" t="s">
        <v>98</v>
      </c>
      <c r="O554" s="0" t="s">
        <v>153</v>
      </c>
      <c r="P554" s="0" t="s">
        <v>153</v>
      </c>
      <c r="Q554" s="0" t="s">
        <v>154</v>
      </c>
      <c r="R554" s="0" t="s">
        <v>1173</v>
      </c>
      <c r="S554" s="0" t="s">
        <v>1255</v>
      </c>
      <c r="T554" s="0" t="s">
        <v>3341</v>
      </c>
      <c r="U554" s="0" t="s">
        <v>3342</v>
      </c>
      <c r="V554" s="0" t="s">
        <v>3343</v>
      </c>
      <c r="W554" s="0" t="s">
        <v>3344</v>
      </c>
      <c r="X554" s="0" t="s">
        <v>3345</v>
      </c>
      <c r="Y554" s="0" t="s">
        <v>3342</v>
      </c>
      <c r="Z554" s="0" t="s">
        <v>4025</v>
      </c>
      <c r="AA554" s="0" t="s">
        <v>3676</v>
      </c>
      <c r="AB554" s="0" t="s">
        <v>4026</v>
      </c>
      <c r="AC554" s="0" t="s">
        <v>19</v>
      </c>
      <c r="AD554" s="0" t="s">
        <v>19</v>
      </c>
      <c r="AE554" s="0" t="s">
        <v>61</v>
      </c>
      <c r="AF554" s="0" t="s">
        <v>22</v>
      </c>
      <c r="AG554" s="0" t="s">
        <v>22</v>
      </c>
      <c r="AH554" s="0" t="s">
        <v>22</v>
      </c>
      <c r="AI554" s="0" t="s">
        <v>22</v>
      </c>
      <c r="AJ554" s="0" t="s">
        <v>3562</v>
      </c>
      <c r="AK554" s="0" t="s">
        <v>3563</v>
      </c>
    </row>
    <row customHeight="1" ht="11.25">
      <c r="A555" s="0" t="s">
        <v>22</v>
      </c>
      <c r="B555" s="0" t="s">
        <v>48</v>
      </c>
      <c r="C555" s="0" t="s">
        <v>50</v>
      </c>
      <c r="D555" s="0" t="s">
        <v>22</v>
      </c>
      <c r="E555" s="0" t="s">
        <v>4027</v>
      </c>
      <c r="F555" s="0" t="s">
        <v>1191</v>
      </c>
      <c r="G555" s="0" t="s">
        <v>1171</v>
      </c>
      <c r="H555" s="0" t="s">
        <v>1171</v>
      </c>
      <c r="I555" s="0" t="s">
        <v>1172</v>
      </c>
      <c r="J555" s="0" t="s">
        <v>1173</v>
      </c>
      <c r="K555" s="0" t="s">
        <v>1174</v>
      </c>
      <c r="L555" s="0" t="s">
        <v>4028</v>
      </c>
      <c r="M555" s="0" t="s">
        <v>1155</v>
      </c>
      <c r="N555" s="0" t="s">
        <v>98</v>
      </c>
      <c r="O555" s="0" t="s">
        <v>1171</v>
      </c>
      <c r="P555" s="0" t="s">
        <v>1171</v>
      </c>
      <c r="Q555" s="0" t="s">
        <v>1172</v>
      </c>
      <c r="R555" s="0" t="s">
        <v>1173</v>
      </c>
      <c r="S555" s="0" t="s">
        <v>1174</v>
      </c>
      <c r="T555" s="0" t="s">
        <v>3341</v>
      </c>
      <c r="U555" s="0" t="s">
        <v>3342</v>
      </c>
      <c r="V555" s="0" t="s">
        <v>3343</v>
      </c>
      <c r="W555" s="0" t="s">
        <v>3344</v>
      </c>
      <c r="X555" s="0" t="s">
        <v>3345</v>
      </c>
      <c r="Y555" s="0" t="s">
        <v>3342</v>
      </c>
      <c r="Z555" s="0" t="s">
        <v>4029</v>
      </c>
      <c r="AA555" s="0" t="s">
        <v>3357</v>
      </c>
      <c r="AB555" s="0" t="s">
        <v>4030</v>
      </c>
      <c r="AC555" s="0" t="s">
        <v>19</v>
      </c>
      <c r="AD555" s="0" t="s">
        <v>19</v>
      </c>
      <c r="AE555" s="0" t="s">
        <v>61</v>
      </c>
      <c r="AF555" s="0" t="s">
        <v>22</v>
      </c>
      <c r="AG555" s="0" t="s">
        <v>22</v>
      </c>
      <c r="AH555" s="0" t="s">
        <v>22</v>
      </c>
      <c r="AI555" s="0" t="s">
        <v>22</v>
      </c>
      <c r="AJ555" s="0" t="s">
        <v>3562</v>
      </c>
      <c r="AK555" s="0" t="s">
        <v>3563</v>
      </c>
    </row>
    <row customHeight="1" ht="11.25">
      <c r="A556" s="0" t="s">
        <v>22</v>
      </c>
      <c r="B556" s="0" t="s">
        <v>48</v>
      </c>
      <c r="C556" s="0" t="s">
        <v>50</v>
      </c>
      <c r="D556" s="0" t="s">
        <v>22</v>
      </c>
      <c r="E556" s="0" t="s">
        <v>4027</v>
      </c>
      <c r="F556" s="0" t="s">
        <v>1191</v>
      </c>
      <c r="G556" s="0" t="s">
        <v>153</v>
      </c>
      <c r="H556" s="0" t="s">
        <v>153</v>
      </c>
      <c r="I556" s="0" t="s">
        <v>154</v>
      </c>
      <c r="J556" s="0" t="s">
        <v>1173</v>
      </c>
      <c r="K556" s="0" t="s">
        <v>1255</v>
      </c>
      <c r="L556" s="0" t="s">
        <v>4028</v>
      </c>
      <c r="M556" s="0" t="s">
        <v>1155</v>
      </c>
      <c r="N556" s="0" t="s">
        <v>98</v>
      </c>
      <c r="O556" s="0" t="s">
        <v>153</v>
      </c>
      <c r="P556" s="0" t="s">
        <v>153</v>
      </c>
      <c r="Q556" s="0" t="s">
        <v>154</v>
      </c>
      <c r="R556" s="0" t="s">
        <v>1173</v>
      </c>
      <c r="S556" s="0" t="s">
        <v>1255</v>
      </c>
      <c r="T556" s="0" t="s">
        <v>3341</v>
      </c>
      <c r="U556" s="0" t="s">
        <v>3342</v>
      </c>
      <c r="V556" s="0" t="s">
        <v>3343</v>
      </c>
      <c r="W556" s="0" t="s">
        <v>3344</v>
      </c>
      <c r="X556" s="0" t="s">
        <v>3345</v>
      </c>
      <c r="Y556" s="0" t="s">
        <v>3342</v>
      </c>
      <c r="Z556" s="0" t="s">
        <v>4029</v>
      </c>
      <c r="AA556" s="0" t="s">
        <v>3357</v>
      </c>
      <c r="AB556" s="0" t="s">
        <v>4030</v>
      </c>
      <c r="AC556" s="0" t="s">
        <v>19</v>
      </c>
      <c r="AD556" s="0" t="s">
        <v>19</v>
      </c>
      <c r="AE556" s="0" t="s">
        <v>61</v>
      </c>
      <c r="AF556" s="0" t="s">
        <v>22</v>
      </c>
      <c r="AG556" s="0" t="s">
        <v>22</v>
      </c>
      <c r="AH556" s="0" t="s">
        <v>22</v>
      </c>
      <c r="AI556" s="0" t="s">
        <v>22</v>
      </c>
      <c r="AJ556" s="0" t="s">
        <v>3562</v>
      </c>
      <c r="AK556" s="0" t="s">
        <v>3563</v>
      </c>
    </row>
    <row customHeight="1" ht="11.25">
      <c r="A557" s="0" t="s">
        <v>22</v>
      </c>
      <c r="B557" s="0" t="s">
        <v>48</v>
      </c>
      <c r="C557" s="0" t="s">
        <v>50</v>
      </c>
      <c r="D557" s="0" t="s">
        <v>22</v>
      </c>
      <c r="E557" s="0" t="s">
        <v>4031</v>
      </c>
      <c r="F557" s="0" t="s">
        <v>1191</v>
      </c>
      <c r="G557" s="0" t="s">
        <v>1171</v>
      </c>
      <c r="H557" s="0" t="s">
        <v>1171</v>
      </c>
      <c r="I557" s="0" t="s">
        <v>1172</v>
      </c>
      <c r="J557" s="0" t="s">
        <v>1173</v>
      </c>
      <c r="K557" s="0" t="s">
        <v>1174</v>
      </c>
      <c r="L557" s="0" t="s">
        <v>4032</v>
      </c>
      <c r="M557" s="0" t="s">
        <v>1155</v>
      </c>
      <c r="N557" s="0" t="s">
        <v>98</v>
      </c>
      <c r="O557" s="0" t="s">
        <v>1171</v>
      </c>
      <c r="P557" s="0" t="s">
        <v>1171</v>
      </c>
      <c r="Q557" s="0" t="s">
        <v>1172</v>
      </c>
      <c r="R557" s="0" t="s">
        <v>1173</v>
      </c>
      <c r="S557" s="0" t="s">
        <v>1174</v>
      </c>
      <c r="T557" s="0" t="s">
        <v>3341</v>
      </c>
      <c r="U557" s="0" t="s">
        <v>3342</v>
      </c>
      <c r="V557" s="0" t="s">
        <v>3343</v>
      </c>
      <c r="W557" s="0" t="s">
        <v>3344</v>
      </c>
      <c r="X557" s="0" t="s">
        <v>3345</v>
      </c>
      <c r="Y557" s="0" t="s">
        <v>3342</v>
      </c>
      <c r="Z557" s="0" t="s">
        <v>4033</v>
      </c>
      <c r="AA557" s="0" t="s">
        <v>3681</v>
      </c>
      <c r="AB557" s="0" t="s">
        <v>4034</v>
      </c>
      <c r="AC557" s="0" t="s">
        <v>19</v>
      </c>
      <c r="AD557" s="0" t="s">
        <v>19</v>
      </c>
      <c r="AE557" s="0" t="s">
        <v>61</v>
      </c>
      <c r="AF557" s="0" t="s">
        <v>22</v>
      </c>
      <c r="AG557" s="0" t="s">
        <v>22</v>
      </c>
      <c r="AH557" s="0" t="s">
        <v>22</v>
      </c>
      <c r="AI557" s="0" t="s">
        <v>22</v>
      </c>
      <c r="AJ557" s="0" t="s">
        <v>3562</v>
      </c>
      <c r="AK557" s="0" t="s">
        <v>3563</v>
      </c>
    </row>
    <row customHeight="1" ht="11.25">
      <c r="A558" s="0" t="s">
        <v>22</v>
      </c>
      <c r="B558" s="0" t="s">
        <v>48</v>
      </c>
      <c r="C558" s="0" t="s">
        <v>50</v>
      </c>
      <c r="D558" s="0" t="s">
        <v>22</v>
      </c>
      <c r="E558" s="0" t="s">
        <v>4031</v>
      </c>
      <c r="F558" s="0" t="s">
        <v>1191</v>
      </c>
      <c r="G558" s="0" t="s">
        <v>153</v>
      </c>
      <c r="H558" s="0" t="s">
        <v>153</v>
      </c>
      <c r="I558" s="0" t="s">
        <v>154</v>
      </c>
      <c r="J558" s="0" t="s">
        <v>1173</v>
      </c>
      <c r="K558" s="0" t="s">
        <v>1255</v>
      </c>
      <c r="L558" s="0" t="s">
        <v>4032</v>
      </c>
      <c r="M558" s="0" t="s">
        <v>1155</v>
      </c>
      <c r="N558" s="0" t="s">
        <v>98</v>
      </c>
      <c r="O558" s="0" t="s">
        <v>153</v>
      </c>
      <c r="P558" s="0" t="s">
        <v>153</v>
      </c>
      <c r="Q558" s="0" t="s">
        <v>154</v>
      </c>
      <c r="R558" s="0" t="s">
        <v>1173</v>
      </c>
      <c r="S558" s="0" t="s">
        <v>1255</v>
      </c>
      <c r="T558" s="0" t="s">
        <v>3341</v>
      </c>
      <c r="U558" s="0" t="s">
        <v>3342</v>
      </c>
      <c r="V558" s="0" t="s">
        <v>3343</v>
      </c>
      <c r="W558" s="0" t="s">
        <v>3344</v>
      </c>
      <c r="X558" s="0" t="s">
        <v>3345</v>
      </c>
      <c r="Y558" s="0" t="s">
        <v>3342</v>
      </c>
      <c r="Z558" s="0" t="s">
        <v>4033</v>
      </c>
      <c r="AA558" s="0" t="s">
        <v>3681</v>
      </c>
      <c r="AB558" s="0" t="s">
        <v>4034</v>
      </c>
      <c r="AC558" s="0" t="s">
        <v>19</v>
      </c>
      <c r="AD558" s="0" t="s">
        <v>19</v>
      </c>
      <c r="AE558" s="0" t="s">
        <v>61</v>
      </c>
      <c r="AF558" s="0" t="s">
        <v>22</v>
      </c>
      <c r="AG558" s="0" t="s">
        <v>22</v>
      </c>
      <c r="AH558" s="0" t="s">
        <v>22</v>
      </c>
      <c r="AI558" s="0" t="s">
        <v>22</v>
      </c>
      <c r="AJ558" s="0" t="s">
        <v>3562</v>
      </c>
      <c r="AK558" s="0" t="s">
        <v>3563</v>
      </c>
    </row>
    <row customHeight="1" ht="11.25">
      <c r="A559" s="0" t="s">
        <v>22</v>
      </c>
      <c r="B559" s="0" t="s">
        <v>48</v>
      </c>
      <c r="C559" s="0" t="s">
        <v>50</v>
      </c>
      <c r="D559" s="0" t="s">
        <v>22</v>
      </c>
      <c r="E559" s="0" t="s">
        <v>4035</v>
      </c>
      <c r="F559" s="0" t="s">
        <v>1191</v>
      </c>
      <c r="G559" s="0" t="s">
        <v>1171</v>
      </c>
      <c r="H559" s="0" t="s">
        <v>1171</v>
      </c>
      <c r="I559" s="0" t="s">
        <v>1172</v>
      </c>
      <c r="J559" s="0" t="s">
        <v>3412</v>
      </c>
      <c r="K559" s="0" t="s">
        <v>3413</v>
      </c>
      <c r="L559" s="0" t="s">
        <v>3989</v>
      </c>
      <c r="M559" s="0" t="s">
        <v>1155</v>
      </c>
      <c r="N559" s="0" t="s">
        <v>98</v>
      </c>
      <c r="O559" s="0" t="s">
        <v>1171</v>
      </c>
      <c r="P559" s="0" t="s">
        <v>1171</v>
      </c>
      <c r="Q559" s="0" t="s">
        <v>1172</v>
      </c>
      <c r="R559" s="0" t="s">
        <v>3412</v>
      </c>
      <c r="S559" s="0" t="s">
        <v>3413</v>
      </c>
      <c r="T559" s="0" t="s">
        <v>3341</v>
      </c>
      <c r="U559" s="0" t="s">
        <v>3342</v>
      </c>
      <c r="V559" s="0" t="s">
        <v>3343</v>
      </c>
      <c r="W559" s="0" t="s">
        <v>3344</v>
      </c>
      <c r="X559" s="0" t="s">
        <v>3345</v>
      </c>
      <c r="Y559" s="0" t="s">
        <v>3342</v>
      </c>
      <c r="Z559" s="0" t="s">
        <v>4036</v>
      </c>
      <c r="AA559" s="0" t="s">
        <v>3986</v>
      </c>
      <c r="AB559" s="0" t="s">
        <v>4037</v>
      </c>
      <c r="AC559" s="0" t="s">
        <v>19</v>
      </c>
      <c r="AD559" s="0" t="s">
        <v>19</v>
      </c>
      <c r="AE559" s="0" t="s">
        <v>61</v>
      </c>
      <c r="AF559" s="0" t="s">
        <v>22</v>
      </c>
      <c r="AG559" s="0" t="s">
        <v>22</v>
      </c>
      <c r="AH559" s="0" t="s">
        <v>22</v>
      </c>
      <c r="AI559" s="0" t="s">
        <v>22</v>
      </c>
      <c r="AJ559" s="0" t="s">
        <v>3562</v>
      </c>
      <c r="AK559" s="0" t="s">
        <v>3563</v>
      </c>
    </row>
    <row customHeight="1" ht="11.25">
      <c r="A560" s="0" t="s">
        <v>22</v>
      </c>
      <c r="B560" s="0" t="s">
        <v>48</v>
      </c>
      <c r="C560" s="0" t="s">
        <v>50</v>
      </c>
      <c r="D560" s="0" t="s">
        <v>22</v>
      </c>
      <c r="E560" s="0" t="s">
        <v>4035</v>
      </c>
      <c r="F560" s="0" t="s">
        <v>1191</v>
      </c>
      <c r="G560" s="0" t="s">
        <v>153</v>
      </c>
      <c r="H560" s="0" t="s">
        <v>153</v>
      </c>
      <c r="I560" s="0" t="s">
        <v>154</v>
      </c>
      <c r="J560" s="0" t="s">
        <v>3412</v>
      </c>
      <c r="K560" s="0" t="s">
        <v>3423</v>
      </c>
      <c r="L560" s="0" t="s">
        <v>3989</v>
      </c>
      <c r="M560" s="0" t="s">
        <v>1155</v>
      </c>
      <c r="N560" s="0" t="s">
        <v>98</v>
      </c>
      <c r="O560" s="0" t="s">
        <v>153</v>
      </c>
      <c r="P560" s="0" t="s">
        <v>153</v>
      </c>
      <c r="Q560" s="0" t="s">
        <v>154</v>
      </c>
      <c r="R560" s="0" t="s">
        <v>3412</v>
      </c>
      <c r="S560" s="0" t="s">
        <v>3423</v>
      </c>
      <c r="T560" s="0" t="s">
        <v>3341</v>
      </c>
      <c r="U560" s="0" t="s">
        <v>3342</v>
      </c>
      <c r="V560" s="0" t="s">
        <v>3343</v>
      </c>
      <c r="W560" s="0" t="s">
        <v>3344</v>
      </c>
      <c r="X560" s="0" t="s">
        <v>3345</v>
      </c>
      <c r="Y560" s="0" t="s">
        <v>3342</v>
      </c>
      <c r="Z560" s="0" t="s">
        <v>4036</v>
      </c>
      <c r="AA560" s="0" t="s">
        <v>3986</v>
      </c>
      <c r="AB560" s="0" t="s">
        <v>4037</v>
      </c>
      <c r="AC560" s="0" t="s">
        <v>19</v>
      </c>
      <c r="AD560" s="0" t="s">
        <v>19</v>
      </c>
      <c r="AE560" s="0" t="s">
        <v>61</v>
      </c>
      <c r="AF560" s="0" t="s">
        <v>22</v>
      </c>
      <c r="AG560" s="0" t="s">
        <v>22</v>
      </c>
      <c r="AH560" s="0" t="s">
        <v>22</v>
      </c>
      <c r="AI560" s="0" t="s">
        <v>22</v>
      </c>
      <c r="AJ560" s="0" t="s">
        <v>3562</v>
      </c>
      <c r="AK560" s="0" t="s">
        <v>3563</v>
      </c>
    </row>
    <row customHeight="1" ht="11.25">
      <c r="A561" s="0" t="s">
        <v>22</v>
      </c>
      <c r="B561" s="0" t="s">
        <v>48</v>
      </c>
      <c r="C561" s="0" t="s">
        <v>50</v>
      </c>
      <c r="D561" s="0" t="s">
        <v>22</v>
      </c>
      <c r="E561" s="0" t="s">
        <v>4038</v>
      </c>
      <c r="F561" s="0" t="s">
        <v>1191</v>
      </c>
      <c r="G561" s="0" t="s">
        <v>1171</v>
      </c>
      <c r="H561" s="0" t="s">
        <v>1171</v>
      </c>
      <c r="I561" s="0" t="s">
        <v>1172</v>
      </c>
      <c r="J561" s="0" t="s">
        <v>1173</v>
      </c>
      <c r="K561" s="0" t="s">
        <v>1174</v>
      </c>
      <c r="L561" s="0" t="s">
        <v>4039</v>
      </c>
      <c r="M561" s="0" t="s">
        <v>1155</v>
      </c>
      <c r="N561" s="0" t="s">
        <v>98</v>
      </c>
      <c r="O561" s="0" t="s">
        <v>1171</v>
      </c>
      <c r="P561" s="0" t="s">
        <v>1171</v>
      </c>
      <c r="Q561" s="0" t="s">
        <v>1172</v>
      </c>
      <c r="R561" s="0" t="s">
        <v>1173</v>
      </c>
      <c r="S561" s="0" t="s">
        <v>1174</v>
      </c>
      <c r="T561" s="0" t="s">
        <v>3341</v>
      </c>
      <c r="U561" s="0" t="s">
        <v>3342</v>
      </c>
      <c r="V561" s="0" t="s">
        <v>3343</v>
      </c>
      <c r="W561" s="0" t="s">
        <v>3344</v>
      </c>
      <c r="X561" s="0" t="s">
        <v>3345</v>
      </c>
      <c r="Y561" s="0" t="s">
        <v>3342</v>
      </c>
      <c r="Z561" s="0" t="s">
        <v>4040</v>
      </c>
      <c r="AA561" s="0" t="s">
        <v>3998</v>
      </c>
      <c r="AB561" s="0" t="s">
        <v>4041</v>
      </c>
      <c r="AC561" s="0" t="s">
        <v>19</v>
      </c>
      <c r="AD561" s="0" t="s">
        <v>19</v>
      </c>
      <c r="AE561" s="0" t="s">
        <v>61</v>
      </c>
      <c r="AF561" s="0" t="s">
        <v>22</v>
      </c>
      <c r="AG561" s="0" t="s">
        <v>22</v>
      </c>
      <c r="AH561" s="0" t="s">
        <v>22</v>
      </c>
      <c r="AI561" s="0" t="s">
        <v>22</v>
      </c>
      <c r="AJ561" s="0" t="s">
        <v>3562</v>
      </c>
      <c r="AK561" s="0" t="s">
        <v>3563</v>
      </c>
    </row>
    <row customHeight="1" ht="11.25">
      <c r="A562" s="0" t="s">
        <v>22</v>
      </c>
      <c r="B562" s="0" t="s">
        <v>48</v>
      </c>
      <c r="C562" s="0" t="s">
        <v>50</v>
      </c>
      <c r="D562" s="0" t="s">
        <v>22</v>
      </c>
      <c r="E562" s="0" t="s">
        <v>4038</v>
      </c>
      <c r="F562" s="0" t="s">
        <v>1191</v>
      </c>
      <c r="G562" s="0" t="s">
        <v>153</v>
      </c>
      <c r="H562" s="0" t="s">
        <v>153</v>
      </c>
      <c r="I562" s="0" t="s">
        <v>154</v>
      </c>
      <c r="J562" s="0" t="s">
        <v>1173</v>
      </c>
      <c r="K562" s="0" t="s">
        <v>1255</v>
      </c>
      <c r="L562" s="0" t="s">
        <v>4039</v>
      </c>
      <c r="M562" s="0" t="s">
        <v>1155</v>
      </c>
      <c r="N562" s="0" t="s">
        <v>98</v>
      </c>
      <c r="O562" s="0" t="s">
        <v>153</v>
      </c>
      <c r="P562" s="0" t="s">
        <v>153</v>
      </c>
      <c r="Q562" s="0" t="s">
        <v>154</v>
      </c>
      <c r="R562" s="0" t="s">
        <v>1173</v>
      </c>
      <c r="S562" s="0" t="s">
        <v>1255</v>
      </c>
      <c r="T562" s="0" t="s">
        <v>3341</v>
      </c>
      <c r="U562" s="0" t="s">
        <v>3342</v>
      </c>
      <c r="V562" s="0" t="s">
        <v>3343</v>
      </c>
      <c r="W562" s="0" t="s">
        <v>3344</v>
      </c>
      <c r="X562" s="0" t="s">
        <v>3345</v>
      </c>
      <c r="Y562" s="0" t="s">
        <v>3342</v>
      </c>
      <c r="Z562" s="0" t="s">
        <v>4040</v>
      </c>
      <c r="AA562" s="0" t="s">
        <v>3998</v>
      </c>
      <c r="AB562" s="0" t="s">
        <v>4041</v>
      </c>
      <c r="AC562" s="0" t="s">
        <v>19</v>
      </c>
      <c r="AD562" s="0" t="s">
        <v>19</v>
      </c>
      <c r="AE562" s="0" t="s">
        <v>61</v>
      </c>
      <c r="AF562" s="0" t="s">
        <v>22</v>
      </c>
      <c r="AG562" s="0" t="s">
        <v>22</v>
      </c>
      <c r="AH562" s="0" t="s">
        <v>22</v>
      </c>
      <c r="AI562" s="0" t="s">
        <v>22</v>
      </c>
      <c r="AJ562" s="0" t="s">
        <v>3562</v>
      </c>
      <c r="AK562" s="0" t="s">
        <v>3563</v>
      </c>
    </row>
    <row customHeight="1" ht="11.25">
      <c r="A563" s="0" t="s">
        <v>22</v>
      </c>
      <c r="B563" s="0" t="s">
        <v>48</v>
      </c>
      <c r="C563" s="0" t="s">
        <v>50</v>
      </c>
      <c r="D563" s="0" t="s">
        <v>22</v>
      </c>
      <c r="E563" s="0" t="s">
        <v>4042</v>
      </c>
      <c r="F563" s="0" t="s">
        <v>1191</v>
      </c>
      <c r="G563" s="0" t="s">
        <v>1171</v>
      </c>
      <c r="H563" s="0" t="s">
        <v>1171</v>
      </c>
      <c r="I563" s="0" t="s">
        <v>1172</v>
      </c>
      <c r="J563" s="0" t="s">
        <v>1173</v>
      </c>
      <c r="K563" s="0" t="s">
        <v>1174</v>
      </c>
      <c r="L563" s="0" t="s">
        <v>4043</v>
      </c>
      <c r="M563" s="0" t="s">
        <v>1155</v>
      </c>
      <c r="N563" s="0" t="s">
        <v>98</v>
      </c>
      <c r="O563" s="0" t="s">
        <v>1171</v>
      </c>
      <c r="P563" s="0" t="s">
        <v>1171</v>
      </c>
      <c r="Q563" s="0" t="s">
        <v>1172</v>
      </c>
      <c r="R563" s="0" t="s">
        <v>1173</v>
      </c>
      <c r="S563" s="0" t="s">
        <v>1174</v>
      </c>
      <c r="T563" s="0" t="s">
        <v>3341</v>
      </c>
      <c r="U563" s="0" t="s">
        <v>3342</v>
      </c>
      <c r="V563" s="0" t="s">
        <v>3343</v>
      </c>
      <c r="W563" s="0" t="s">
        <v>3344</v>
      </c>
      <c r="X563" s="0" t="s">
        <v>3345</v>
      </c>
      <c r="Y563" s="0" t="s">
        <v>3342</v>
      </c>
      <c r="Z563" s="0" t="s">
        <v>4044</v>
      </c>
      <c r="AA563" s="0" t="s">
        <v>4045</v>
      </c>
      <c r="AB563" s="0" t="s">
        <v>4046</v>
      </c>
      <c r="AC563" s="0" t="s">
        <v>19</v>
      </c>
      <c r="AD563" s="0" t="s">
        <v>19</v>
      </c>
      <c r="AE563" s="0" t="s">
        <v>61</v>
      </c>
      <c r="AF563" s="0" t="s">
        <v>22</v>
      </c>
      <c r="AG563" s="0" t="s">
        <v>22</v>
      </c>
      <c r="AH563" s="0" t="s">
        <v>22</v>
      </c>
      <c r="AI563" s="0" t="s">
        <v>22</v>
      </c>
      <c r="AJ563" s="0" t="s">
        <v>3562</v>
      </c>
      <c r="AK563" s="0" t="s">
        <v>3563</v>
      </c>
    </row>
    <row customHeight="1" ht="11.25">
      <c r="A564" s="0" t="s">
        <v>22</v>
      </c>
      <c r="B564" s="0" t="s">
        <v>48</v>
      </c>
      <c r="C564" s="0" t="s">
        <v>50</v>
      </c>
      <c r="D564" s="0" t="s">
        <v>22</v>
      </c>
      <c r="E564" s="0" t="s">
        <v>4042</v>
      </c>
      <c r="F564" s="0" t="s">
        <v>1191</v>
      </c>
      <c r="G564" s="0" t="s">
        <v>153</v>
      </c>
      <c r="H564" s="0" t="s">
        <v>153</v>
      </c>
      <c r="I564" s="0" t="s">
        <v>154</v>
      </c>
      <c r="J564" s="0" t="s">
        <v>1173</v>
      </c>
      <c r="K564" s="0" t="s">
        <v>1255</v>
      </c>
      <c r="L564" s="0" t="s">
        <v>4043</v>
      </c>
      <c r="M564" s="0" t="s">
        <v>1155</v>
      </c>
      <c r="N564" s="0" t="s">
        <v>98</v>
      </c>
      <c r="O564" s="0" t="s">
        <v>153</v>
      </c>
      <c r="P564" s="0" t="s">
        <v>153</v>
      </c>
      <c r="Q564" s="0" t="s">
        <v>154</v>
      </c>
      <c r="R564" s="0" t="s">
        <v>1173</v>
      </c>
      <c r="S564" s="0" t="s">
        <v>1255</v>
      </c>
      <c r="T564" s="0" t="s">
        <v>3341</v>
      </c>
      <c r="U564" s="0" t="s">
        <v>3342</v>
      </c>
      <c r="V564" s="0" t="s">
        <v>3343</v>
      </c>
      <c r="W564" s="0" t="s">
        <v>3344</v>
      </c>
      <c r="X564" s="0" t="s">
        <v>3345</v>
      </c>
      <c r="Y564" s="0" t="s">
        <v>3342</v>
      </c>
      <c r="Z564" s="0" t="s">
        <v>4044</v>
      </c>
      <c r="AA564" s="0" t="s">
        <v>4045</v>
      </c>
      <c r="AB564" s="0" t="s">
        <v>4046</v>
      </c>
      <c r="AC564" s="0" t="s">
        <v>19</v>
      </c>
      <c r="AD564" s="0" t="s">
        <v>19</v>
      </c>
      <c r="AE564" s="0" t="s">
        <v>61</v>
      </c>
      <c r="AF564" s="0" t="s">
        <v>22</v>
      </c>
      <c r="AG564" s="0" t="s">
        <v>22</v>
      </c>
      <c r="AH564" s="0" t="s">
        <v>22</v>
      </c>
      <c r="AI564" s="0" t="s">
        <v>22</v>
      </c>
      <c r="AJ564" s="0" t="s">
        <v>3562</v>
      </c>
      <c r="AK564" s="0" t="s">
        <v>3563</v>
      </c>
    </row>
    <row customHeight="1" ht="11.25">
      <c r="A565" s="0" t="s">
        <v>22</v>
      </c>
      <c r="B565" s="0" t="s">
        <v>48</v>
      </c>
      <c r="C565" s="0" t="s">
        <v>50</v>
      </c>
      <c r="D565" s="0" t="s">
        <v>22</v>
      </c>
      <c r="E565" s="0" t="s">
        <v>4047</v>
      </c>
      <c r="F565" s="0" t="s">
        <v>1191</v>
      </c>
      <c r="G565" s="0" t="s">
        <v>1171</v>
      </c>
      <c r="H565" s="0" t="s">
        <v>1171</v>
      </c>
      <c r="I565" s="0" t="s">
        <v>1172</v>
      </c>
      <c r="J565" s="0" t="s">
        <v>1173</v>
      </c>
      <c r="K565" s="0" t="s">
        <v>1174</v>
      </c>
      <c r="L565" s="0" t="s">
        <v>3834</v>
      </c>
      <c r="M565" s="0" t="s">
        <v>1155</v>
      </c>
      <c r="N565" s="0" t="s">
        <v>98</v>
      </c>
      <c r="O565" s="0" t="s">
        <v>1171</v>
      </c>
      <c r="P565" s="0" t="s">
        <v>1171</v>
      </c>
      <c r="Q565" s="0" t="s">
        <v>1172</v>
      </c>
      <c r="R565" s="0" t="s">
        <v>1173</v>
      </c>
      <c r="S565" s="0" t="s">
        <v>1174</v>
      </c>
      <c r="T565" s="0" t="s">
        <v>3341</v>
      </c>
      <c r="U565" s="0" t="s">
        <v>3342</v>
      </c>
      <c r="V565" s="0" t="s">
        <v>3343</v>
      </c>
      <c r="W565" s="0" t="s">
        <v>3344</v>
      </c>
      <c r="X565" s="0" t="s">
        <v>3345</v>
      </c>
      <c r="Y565" s="0" t="s">
        <v>3342</v>
      </c>
      <c r="Z565" s="0" t="s">
        <v>4048</v>
      </c>
      <c r="AA565" s="0" t="s">
        <v>3843</v>
      </c>
      <c r="AB565" s="0" t="s">
        <v>4049</v>
      </c>
      <c r="AC565" s="0" t="s">
        <v>19</v>
      </c>
      <c r="AD565" s="0" t="s">
        <v>19</v>
      </c>
      <c r="AE565" s="0" t="s">
        <v>61</v>
      </c>
      <c r="AF565" s="0" t="s">
        <v>22</v>
      </c>
      <c r="AG565" s="0" t="s">
        <v>22</v>
      </c>
      <c r="AH565" s="0" t="s">
        <v>22</v>
      </c>
      <c r="AI565" s="0" t="s">
        <v>22</v>
      </c>
      <c r="AJ565" s="0" t="s">
        <v>3562</v>
      </c>
      <c r="AK565" s="0" t="s">
        <v>3563</v>
      </c>
    </row>
    <row customHeight="1" ht="11.25">
      <c r="A566" s="0" t="s">
        <v>22</v>
      </c>
      <c r="B566" s="0" t="s">
        <v>48</v>
      </c>
      <c r="C566" s="0" t="s">
        <v>50</v>
      </c>
      <c r="D566" s="0" t="s">
        <v>22</v>
      </c>
      <c r="E566" s="0" t="s">
        <v>4047</v>
      </c>
      <c r="F566" s="0" t="s">
        <v>1191</v>
      </c>
      <c r="G566" s="0" t="s">
        <v>153</v>
      </c>
      <c r="H566" s="0" t="s">
        <v>153</v>
      </c>
      <c r="I566" s="0" t="s">
        <v>154</v>
      </c>
      <c r="J566" s="0" t="s">
        <v>1173</v>
      </c>
      <c r="K566" s="0" t="s">
        <v>1255</v>
      </c>
      <c r="L566" s="0" t="s">
        <v>3834</v>
      </c>
      <c r="M566" s="0" t="s">
        <v>1155</v>
      </c>
      <c r="N566" s="0" t="s">
        <v>98</v>
      </c>
      <c r="O566" s="0" t="s">
        <v>153</v>
      </c>
      <c r="P566" s="0" t="s">
        <v>153</v>
      </c>
      <c r="Q566" s="0" t="s">
        <v>154</v>
      </c>
      <c r="R566" s="0" t="s">
        <v>1173</v>
      </c>
      <c r="S566" s="0" t="s">
        <v>1255</v>
      </c>
      <c r="T566" s="0" t="s">
        <v>3341</v>
      </c>
      <c r="U566" s="0" t="s">
        <v>3342</v>
      </c>
      <c r="V566" s="0" t="s">
        <v>3343</v>
      </c>
      <c r="W566" s="0" t="s">
        <v>3344</v>
      </c>
      <c r="X566" s="0" t="s">
        <v>3345</v>
      </c>
      <c r="Y566" s="0" t="s">
        <v>3342</v>
      </c>
      <c r="Z566" s="0" t="s">
        <v>4048</v>
      </c>
      <c r="AA566" s="0" t="s">
        <v>3843</v>
      </c>
      <c r="AB566" s="0" t="s">
        <v>4049</v>
      </c>
      <c r="AC566" s="0" t="s">
        <v>19</v>
      </c>
      <c r="AD566" s="0" t="s">
        <v>19</v>
      </c>
      <c r="AE566" s="0" t="s">
        <v>61</v>
      </c>
      <c r="AF566" s="0" t="s">
        <v>22</v>
      </c>
      <c r="AG566" s="0" t="s">
        <v>22</v>
      </c>
      <c r="AH566" s="0" t="s">
        <v>22</v>
      </c>
      <c r="AI566" s="0" t="s">
        <v>22</v>
      </c>
      <c r="AJ566" s="0" t="s">
        <v>3562</v>
      </c>
      <c r="AK566" s="0" t="s">
        <v>3563</v>
      </c>
    </row>
    <row customHeight="1" ht="11.25">
      <c r="A567" s="0" t="s">
        <v>22</v>
      </c>
      <c r="B567" s="0" t="s">
        <v>48</v>
      </c>
      <c r="C567" s="0" t="s">
        <v>50</v>
      </c>
      <c r="D567" s="0" t="s">
        <v>22</v>
      </c>
      <c r="E567" s="0" t="s">
        <v>4050</v>
      </c>
      <c r="F567" s="0" t="s">
        <v>1191</v>
      </c>
      <c r="G567" s="0" t="s">
        <v>1171</v>
      </c>
      <c r="H567" s="0" t="s">
        <v>1171</v>
      </c>
      <c r="I567" s="0" t="s">
        <v>1172</v>
      </c>
      <c r="J567" s="0" t="s">
        <v>1173</v>
      </c>
      <c r="K567" s="0" t="s">
        <v>1174</v>
      </c>
      <c r="L567" s="0" t="s">
        <v>4051</v>
      </c>
      <c r="M567" s="0" t="s">
        <v>1155</v>
      </c>
      <c r="N567" s="0" t="s">
        <v>98</v>
      </c>
      <c r="O567" s="0" t="s">
        <v>1171</v>
      </c>
      <c r="P567" s="0" t="s">
        <v>1171</v>
      </c>
      <c r="Q567" s="0" t="s">
        <v>1172</v>
      </c>
      <c r="R567" s="0" t="s">
        <v>1173</v>
      </c>
      <c r="S567" s="0" t="s">
        <v>1174</v>
      </c>
      <c r="T567" s="0" t="s">
        <v>3341</v>
      </c>
      <c r="U567" s="0" t="s">
        <v>3342</v>
      </c>
      <c r="V567" s="0" t="s">
        <v>3343</v>
      </c>
      <c r="W567" s="0" t="s">
        <v>3344</v>
      </c>
      <c r="X567" s="0" t="s">
        <v>3345</v>
      </c>
      <c r="Y567" s="0" t="s">
        <v>3342</v>
      </c>
      <c r="Z567" s="0" t="s">
        <v>4052</v>
      </c>
      <c r="AA567" s="0" t="s">
        <v>3681</v>
      </c>
      <c r="AB567" s="0" t="s">
        <v>4053</v>
      </c>
      <c r="AC567" s="0" t="s">
        <v>19</v>
      </c>
      <c r="AD567" s="0" t="s">
        <v>19</v>
      </c>
      <c r="AE567" s="0" t="s">
        <v>61</v>
      </c>
      <c r="AF567" s="0" t="s">
        <v>22</v>
      </c>
      <c r="AG567" s="0" t="s">
        <v>22</v>
      </c>
      <c r="AH567" s="0" t="s">
        <v>22</v>
      </c>
      <c r="AI567" s="0" t="s">
        <v>22</v>
      </c>
      <c r="AJ567" s="0" t="s">
        <v>3562</v>
      </c>
      <c r="AK567" s="0" t="s">
        <v>3563</v>
      </c>
    </row>
    <row customHeight="1" ht="11.25">
      <c r="A568" s="0" t="s">
        <v>22</v>
      </c>
      <c r="B568" s="0" t="s">
        <v>48</v>
      </c>
      <c r="C568" s="0" t="s">
        <v>50</v>
      </c>
      <c r="D568" s="0" t="s">
        <v>22</v>
      </c>
      <c r="E568" s="0" t="s">
        <v>4050</v>
      </c>
      <c r="F568" s="0" t="s">
        <v>1191</v>
      </c>
      <c r="G568" s="0" t="s">
        <v>153</v>
      </c>
      <c r="H568" s="0" t="s">
        <v>153</v>
      </c>
      <c r="I568" s="0" t="s">
        <v>154</v>
      </c>
      <c r="J568" s="0" t="s">
        <v>1173</v>
      </c>
      <c r="K568" s="0" t="s">
        <v>1255</v>
      </c>
      <c r="L568" s="0" t="s">
        <v>4051</v>
      </c>
      <c r="M568" s="0" t="s">
        <v>1155</v>
      </c>
      <c r="N568" s="0" t="s">
        <v>98</v>
      </c>
      <c r="O568" s="0" t="s">
        <v>153</v>
      </c>
      <c r="P568" s="0" t="s">
        <v>153</v>
      </c>
      <c r="Q568" s="0" t="s">
        <v>154</v>
      </c>
      <c r="R568" s="0" t="s">
        <v>1173</v>
      </c>
      <c r="S568" s="0" t="s">
        <v>1255</v>
      </c>
      <c r="T568" s="0" t="s">
        <v>3341</v>
      </c>
      <c r="U568" s="0" t="s">
        <v>3342</v>
      </c>
      <c r="V568" s="0" t="s">
        <v>3343</v>
      </c>
      <c r="W568" s="0" t="s">
        <v>3344</v>
      </c>
      <c r="X568" s="0" t="s">
        <v>3345</v>
      </c>
      <c r="Y568" s="0" t="s">
        <v>3342</v>
      </c>
      <c r="Z568" s="0" t="s">
        <v>4052</v>
      </c>
      <c r="AA568" s="0" t="s">
        <v>3681</v>
      </c>
      <c r="AB568" s="0" t="s">
        <v>4053</v>
      </c>
      <c r="AC568" s="0" t="s">
        <v>19</v>
      </c>
      <c r="AD568" s="0" t="s">
        <v>19</v>
      </c>
      <c r="AE568" s="0" t="s">
        <v>61</v>
      </c>
      <c r="AF568" s="0" t="s">
        <v>22</v>
      </c>
      <c r="AG568" s="0" t="s">
        <v>22</v>
      </c>
      <c r="AH568" s="0" t="s">
        <v>22</v>
      </c>
      <c r="AI568" s="0" t="s">
        <v>22</v>
      </c>
      <c r="AJ568" s="0" t="s">
        <v>3562</v>
      </c>
      <c r="AK568" s="0" t="s">
        <v>3563</v>
      </c>
    </row>
    <row customHeight="1" ht="11.25">
      <c r="A569" s="0" t="s">
        <v>22</v>
      </c>
      <c r="B569" s="0" t="s">
        <v>48</v>
      </c>
      <c r="C569" s="0" t="s">
        <v>50</v>
      </c>
      <c r="D569" s="0" t="s">
        <v>22</v>
      </c>
      <c r="E569" s="0" t="s">
        <v>4054</v>
      </c>
      <c r="F569" s="0" t="s">
        <v>1191</v>
      </c>
      <c r="G569" s="0" t="s">
        <v>1171</v>
      </c>
      <c r="H569" s="0" t="s">
        <v>1171</v>
      </c>
      <c r="I569" s="0" t="s">
        <v>1172</v>
      </c>
      <c r="J569" s="0" t="s">
        <v>1173</v>
      </c>
      <c r="K569" s="0" t="s">
        <v>1174</v>
      </c>
      <c r="L569" s="0" t="s">
        <v>4055</v>
      </c>
      <c r="M569" s="0" t="s">
        <v>1155</v>
      </c>
      <c r="N569" s="0" t="s">
        <v>98</v>
      </c>
      <c r="O569" s="0" t="s">
        <v>1171</v>
      </c>
      <c r="P569" s="0" t="s">
        <v>1171</v>
      </c>
      <c r="Q569" s="0" t="s">
        <v>1172</v>
      </c>
      <c r="R569" s="0" t="s">
        <v>1173</v>
      </c>
      <c r="S569" s="0" t="s">
        <v>1174</v>
      </c>
      <c r="T569" s="0" t="s">
        <v>3341</v>
      </c>
      <c r="U569" s="0" t="s">
        <v>3342</v>
      </c>
      <c r="V569" s="0" t="s">
        <v>3343</v>
      </c>
      <c r="W569" s="0" t="s">
        <v>3344</v>
      </c>
      <c r="X569" s="0" t="s">
        <v>3345</v>
      </c>
      <c r="Y569" s="0" t="s">
        <v>3342</v>
      </c>
      <c r="Z569" s="0" t="s">
        <v>4056</v>
      </c>
      <c r="AA569" s="0" t="s">
        <v>3843</v>
      </c>
      <c r="AB569" s="0" t="s">
        <v>4057</v>
      </c>
      <c r="AC569" s="0" t="s">
        <v>19</v>
      </c>
      <c r="AD569" s="0" t="s">
        <v>19</v>
      </c>
      <c r="AE569" s="0" t="s">
        <v>61</v>
      </c>
      <c r="AF569" s="0" t="s">
        <v>22</v>
      </c>
      <c r="AG569" s="0" t="s">
        <v>22</v>
      </c>
      <c r="AH569" s="0" t="s">
        <v>22</v>
      </c>
      <c r="AI569" s="0" t="s">
        <v>22</v>
      </c>
      <c r="AJ569" s="0" t="s">
        <v>3562</v>
      </c>
      <c r="AK569" s="0" t="s">
        <v>3563</v>
      </c>
    </row>
    <row customHeight="1" ht="11.25">
      <c r="A570" s="0" t="s">
        <v>22</v>
      </c>
      <c r="B570" s="0" t="s">
        <v>48</v>
      </c>
      <c r="C570" s="0" t="s">
        <v>50</v>
      </c>
      <c r="D570" s="0" t="s">
        <v>22</v>
      </c>
      <c r="E570" s="0" t="s">
        <v>4054</v>
      </c>
      <c r="F570" s="0" t="s">
        <v>1191</v>
      </c>
      <c r="G570" s="0" t="s">
        <v>153</v>
      </c>
      <c r="H570" s="0" t="s">
        <v>153</v>
      </c>
      <c r="I570" s="0" t="s">
        <v>154</v>
      </c>
      <c r="J570" s="0" t="s">
        <v>1173</v>
      </c>
      <c r="K570" s="0" t="s">
        <v>1255</v>
      </c>
      <c r="L570" s="0" t="s">
        <v>4055</v>
      </c>
      <c r="M570" s="0" t="s">
        <v>1155</v>
      </c>
      <c r="N570" s="0" t="s">
        <v>98</v>
      </c>
      <c r="O570" s="0" t="s">
        <v>153</v>
      </c>
      <c r="P570" s="0" t="s">
        <v>153</v>
      </c>
      <c r="Q570" s="0" t="s">
        <v>154</v>
      </c>
      <c r="R570" s="0" t="s">
        <v>1173</v>
      </c>
      <c r="S570" s="0" t="s">
        <v>1255</v>
      </c>
      <c r="T570" s="0" t="s">
        <v>3341</v>
      </c>
      <c r="U570" s="0" t="s">
        <v>3342</v>
      </c>
      <c r="V570" s="0" t="s">
        <v>3343</v>
      </c>
      <c r="W570" s="0" t="s">
        <v>3344</v>
      </c>
      <c r="X570" s="0" t="s">
        <v>3345</v>
      </c>
      <c r="Y570" s="0" t="s">
        <v>3342</v>
      </c>
      <c r="Z570" s="0" t="s">
        <v>4056</v>
      </c>
      <c r="AA570" s="0" t="s">
        <v>3843</v>
      </c>
      <c r="AB570" s="0" t="s">
        <v>4057</v>
      </c>
      <c r="AC570" s="0" t="s">
        <v>19</v>
      </c>
      <c r="AD570" s="0" t="s">
        <v>19</v>
      </c>
      <c r="AE570" s="0" t="s">
        <v>61</v>
      </c>
      <c r="AF570" s="0" t="s">
        <v>22</v>
      </c>
      <c r="AG570" s="0" t="s">
        <v>22</v>
      </c>
      <c r="AH570" s="0" t="s">
        <v>22</v>
      </c>
      <c r="AI570" s="0" t="s">
        <v>22</v>
      </c>
      <c r="AJ570" s="0" t="s">
        <v>3562</v>
      </c>
      <c r="AK570" s="0" t="s">
        <v>3563</v>
      </c>
    </row>
    <row customHeight="1" ht="11.25">
      <c r="A571" s="0" t="s">
        <v>22</v>
      </c>
      <c r="B571" s="0" t="s">
        <v>48</v>
      </c>
      <c r="C571" s="0" t="s">
        <v>50</v>
      </c>
      <c r="D571" s="0" t="s">
        <v>22</v>
      </c>
      <c r="E571" s="0" t="s">
        <v>4058</v>
      </c>
      <c r="F571" s="0" t="s">
        <v>1191</v>
      </c>
      <c r="G571" s="0" t="s">
        <v>1171</v>
      </c>
      <c r="H571" s="0" t="s">
        <v>1171</v>
      </c>
      <c r="I571" s="0" t="s">
        <v>1172</v>
      </c>
      <c r="J571" s="0" t="s">
        <v>1173</v>
      </c>
      <c r="K571" s="0" t="s">
        <v>1174</v>
      </c>
      <c r="L571" s="0" t="s">
        <v>3679</v>
      </c>
      <c r="M571" s="0" t="s">
        <v>162</v>
      </c>
      <c r="N571" s="0" t="s">
        <v>98</v>
      </c>
      <c r="O571" s="0" t="s">
        <v>1171</v>
      </c>
      <c r="P571" s="0" t="s">
        <v>1171</v>
      </c>
      <c r="Q571" s="0" t="s">
        <v>1172</v>
      </c>
      <c r="R571" s="0" t="s">
        <v>1173</v>
      </c>
      <c r="S571" s="0" t="s">
        <v>1174</v>
      </c>
      <c r="T571" s="0" t="s">
        <v>3341</v>
      </c>
      <c r="U571" s="0" t="s">
        <v>3342</v>
      </c>
      <c r="V571" s="0" t="s">
        <v>3343</v>
      </c>
      <c r="W571" s="0" t="s">
        <v>3344</v>
      </c>
      <c r="X571" s="0" t="s">
        <v>3345</v>
      </c>
      <c r="Y571" s="0" t="s">
        <v>3342</v>
      </c>
      <c r="Z571" s="0" t="s">
        <v>4059</v>
      </c>
      <c r="AA571" s="0" t="s">
        <v>4060</v>
      </c>
      <c r="AB571" s="0" t="s">
        <v>4061</v>
      </c>
      <c r="AC571" s="0" t="s">
        <v>19</v>
      </c>
      <c r="AD571" s="0" t="s">
        <v>19</v>
      </c>
      <c r="AE571" s="0" t="s">
        <v>61</v>
      </c>
      <c r="AF571" s="0" t="s">
        <v>22</v>
      </c>
      <c r="AG571" s="0" t="s">
        <v>22</v>
      </c>
      <c r="AH571" s="0" t="s">
        <v>22</v>
      </c>
      <c r="AI571" s="0" t="s">
        <v>22</v>
      </c>
      <c r="AJ571" s="0" t="s">
        <v>3562</v>
      </c>
      <c r="AK571" s="0" t="s">
        <v>3563</v>
      </c>
    </row>
    <row customHeight="1" ht="11.25">
      <c r="A572" s="0" t="s">
        <v>22</v>
      </c>
      <c r="B572" s="0" t="s">
        <v>48</v>
      </c>
      <c r="C572" s="0" t="s">
        <v>50</v>
      </c>
      <c r="D572" s="0" t="s">
        <v>22</v>
      </c>
      <c r="E572" s="0" t="s">
        <v>4058</v>
      </c>
      <c r="F572" s="0" t="s">
        <v>1191</v>
      </c>
      <c r="G572" s="0" t="s">
        <v>153</v>
      </c>
      <c r="H572" s="0" t="s">
        <v>153</v>
      </c>
      <c r="I572" s="0" t="s">
        <v>154</v>
      </c>
      <c r="J572" s="0" t="s">
        <v>1173</v>
      </c>
      <c r="K572" s="0" t="s">
        <v>1255</v>
      </c>
      <c r="L572" s="0" t="s">
        <v>3679</v>
      </c>
      <c r="M572" s="0" t="s">
        <v>162</v>
      </c>
      <c r="N572" s="0" t="s">
        <v>98</v>
      </c>
      <c r="O572" s="0" t="s">
        <v>153</v>
      </c>
      <c r="P572" s="0" t="s">
        <v>153</v>
      </c>
      <c r="Q572" s="0" t="s">
        <v>154</v>
      </c>
      <c r="R572" s="0" t="s">
        <v>1173</v>
      </c>
      <c r="S572" s="0" t="s">
        <v>1255</v>
      </c>
      <c r="T572" s="0" t="s">
        <v>3341</v>
      </c>
      <c r="U572" s="0" t="s">
        <v>3342</v>
      </c>
      <c r="V572" s="0" t="s">
        <v>3343</v>
      </c>
      <c r="W572" s="0" t="s">
        <v>3344</v>
      </c>
      <c r="X572" s="0" t="s">
        <v>3345</v>
      </c>
      <c r="Y572" s="0" t="s">
        <v>3342</v>
      </c>
      <c r="Z572" s="0" t="s">
        <v>4059</v>
      </c>
      <c r="AA572" s="0" t="s">
        <v>4060</v>
      </c>
      <c r="AB572" s="0" t="s">
        <v>4061</v>
      </c>
      <c r="AC572" s="0" t="s">
        <v>19</v>
      </c>
      <c r="AD572" s="0" t="s">
        <v>19</v>
      </c>
      <c r="AE572" s="0" t="s">
        <v>61</v>
      </c>
      <c r="AF572" s="0" t="s">
        <v>22</v>
      </c>
      <c r="AG572" s="0" t="s">
        <v>22</v>
      </c>
      <c r="AH572" s="0" t="s">
        <v>22</v>
      </c>
      <c r="AI572" s="0" t="s">
        <v>22</v>
      </c>
      <c r="AJ572" s="0" t="s">
        <v>3562</v>
      </c>
      <c r="AK572" s="0" t="s">
        <v>3563</v>
      </c>
    </row>
    <row customHeight="1" ht="11.25">
      <c r="A573" s="0" t="s">
        <v>22</v>
      </c>
      <c r="B573" s="0" t="s">
        <v>48</v>
      </c>
      <c r="C573" s="0" t="s">
        <v>50</v>
      </c>
      <c r="D573" s="0" t="s">
        <v>22</v>
      </c>
      <c r="E573" s="0" t="s">
        <v>4062</v>
      </c>
      <c r="F573" s="0" t="s">
        <v>1191</v>
      </c>
      <c r="G573" s="0" t="s">
        <v>1171</v>
      </c>
      <c r="H573" s="0" t="s">
        <v>1171</v>
      </c>
      <c r="I573" s="0" t="s">
        <v>1172</v>
      </c>
      <c r="J573" s="0" t="s">
        <v>1173</v>
      </c>
      <c r="K573" s="0" t="s">
        <v>1174</v>
      </c>
      <c r="L573" s="0" t="s">
        <v>3679</v>
      </c>
      <c r="M573" s="0" t="s">
        <v>1155</v>
      </c>
      <c r="N573" s="0" t="s">
        <v>98</v>
      </c>
      <c r="O573" s="0" t="s">
        <v>1171</v>
      </c>
      <c r="P573" s="0" t="s">
        <v>1171</v>
      </c>
      <c r="Q573" s="0" t="s">
        <v>1172</v>
      </c>
      <c r="R573" s="0" t="s">
        <v>1173</v>
      </c>
      <c r="S573" s="0" t="s">
        <v>1174</v>
      </c>
      <c r="T573" s="0" t="s">
        <v>3341</v>
      </c>
      <c r="U573" s="0" t="s">
        <v>3342</v>
      </c>
      <c r="V573" s="0" t="s">
        <v>3343</v>
      </c>
      <c r="W573" s="0" t="s">
        <v>3344</v>
      </c>
      <c r="X573" s="0" t="s">
        <v>3345</v>
      </c>
      <c r="Y573" s="0" t="s">
        <v>3342</v>
      </c>
      <c r="Z573" s="0" t="s">
        <v>4063</v>
      </c>
      <c r="AA573" s="0" t="s">
        <v>3769</v>
      </c>
      <c r="AB573" s="0" t="s">
        <v>4064</v>
      </c>
      <c r="AC573" s="0" t="s">
        <v>19</v>
      </c>
      <c r="AD573" s="0" t="s">
        <v>19</v>
      </c>
      <c r="AE573" s="0" t="s">
        <v>61</v>
      </c>
      <c r="AF573" s="0" t="s">
        <v>22</v>
      </c>
      <c r="AG573" s="0" t="s">
        <v>22</v>
      </c>
      <c r="AH573" s="0" t="s">
        <v>22</v>
      </c>
      <c r="AI573" s="0" t="s">
        <v>22</v>
      </c>
      <c r="AJ573" s="0" t="s">
        <v>3562</v>
      </c>
      <c r="AK573" s="0" t="s">
        <v>3563</v>
      </c>
    </row>
    <row customHeight="1" ht="11.25">
      <c r="A574" s="0" t="s">
        <v>22</v>
      </c>
      <c r="B574" s="0" t="s">
        <v>48</v>
      </c>
      <c r="C574" s="0" t="s">
        <v>50</v>
      </c>
      <c r="D574" s="0" t="s">
        <v>22</v>
      </c>
      <c r="E574" s="0" t="s">
        <v>4062</v>
      </c>
      <c r="F574" s="0" t="s">
        <v>1191</v>
      </c>
      <c r="G574" s="0" t="s">
        <v>153</v>
      </c>
      <c r="H574" s="0" t="s">
        <v>153</v>
      </c>
      <c r="I574" s="0" t="s">
        <v>154</v>
      </c>
      <c r="J574" s="0" t="s">
        <v>1173</v>
      </c>
      <c r="K574" s="0" t="s">
        <v>1255</v>
      </c>
      <c r="L574" s="0" t="s">
        <v>3679</v>
      </c>
      <c r="M574" s="0" t="s">
        <v>1155</v>
      </c>
      <c r="N574" s="0" t="s">
        <v>98</v>
      </c>
      <c r="O574" s="0" t="s">
        <v>153</v>
      </c>
      <c r="P574" s="0" t="s">
        <v>153</v>
      </c>
      <c r="Q574" s="0" t="s">
        <v>154</v>
      </c>
      <c r="R574" s="0" t="s">
        <v>1173</v>
      </c>
      <c r="S574" s="0" t="s">
        <v>1255</v>
      </c>
      <c r="T574" s="0" t="s">
        <v>3341</v>
      </c>
      <c r="U574" s="0" t="s">
        <v>3342</v>
      </c>
      <c r="V574" s="0" t="s">
        <v>3343</v>
      </c>
      <c r="W574" s="0" t="s">
        <v>3344</v>
      </c>
      <c r="X574" s="0" t="s">
        <v>3345</v>
      </c>
      <c r="Y574" s="0" t="s">
        <v>3342</v>
      </c>
      <c r="Z574" s="0" t="s">
        <v>4063</v>
      </c>
      <c r="AA574" s="0" t="s">
        <v>3769</v>
      </c>
      <c r="AB574" s="0" t="s">
        <v>4064</v>
      </c>
      <c r="AC574" s="0" t="s">
        <v>19</v>
      </c>
      <c r="AD574" s="0" t="s">
        <v>19</v>
      </c>
      <c r="AE574" s="0" t="s">
        <v>61</v>
      </c>
      <c r="AF574" s="0" t="s">
        <v>22</v>
      </c>
      <c r="AG574" s="0" t="s">
        <v>22</v>
      </c>
      <c r="AH574" s="0" t="s">
        <v>22</v>
      </c>
      <c r="AI574" s="0" t="s">
        <v>22</v>
      </c>
      <c r="AJ574" s="0" t="s">
        <v>3562</v>
      </c>
      <c r="AK574" s="0" t="s">
        <v>3563</v>
      </c>
    </row>
    <row customHeight="1" ht="11.25">
      <c r="A575" s="0" t="s">
        <v>22</v>
      </c>
      <c r="B575" s="0" t="s">
        <v>48</v>
      </c>
      <c r="C575" s="0" t="s">
        <v>50</v>
      </c>
      <c r="D575" s="0" t="s">
        <v>22</v>
      </c>
      <c r="E575" s="0" t="s">
        <v>4065</v>
      </c>
      <c r="F575" s="0" t="s">
        <v>1191</v>
      </c>
      <c r="G575" s="0" t="s">
        <v>1171</v>
      </c>
      <c r="H575" s="0" t="s">
        <v>1171</v>
      </c>
      <c r="I575" s="0" t="s">
        <v>1172</v>
      </c>
      <c r="J575" s="0" t="s">
        <v>1173</v>
      </c>
      <c r="K575" s="0" t="s">
        <v>1174</v>
      </c>
      <c r="L575" s="0" t="s">
        <v>3679</v>
      </c>
      <c r="M575" s="0" t="s">
        <v>1155</v>
      </c>
      <c r="N575" s="0" t="s">
        <v>98</v>
      </c>
      <c r="O575" s="0" t="s">
        <v>1171</v>
      </c>
      <c r="P575" s="0" t="s">
        <v>1171</v>
      </c>
      <c r="Q575" s="0" t="s">
        <v>1172</v>
      </c>
      <c r="R575" s="0" t="s">
        <v>1173</v>
      </c>
      <c r="S575" s="0" t="s">
        <v>1174</v>
      </c>
      <c r="T575" s="0" t="s">
        <v>3341</v>
      </c>
      <c r="U575" s="0" t="s">
        <v>3342</v>
      </c>
      <c r="V575" s="0" t="s">
        <v>3343</v>
      </c>
      <c r="W575" s="0" t="s">
        <v>3344</v>
      </c>
      <c r="X575" s="0" t="s">
        <v>3345</v>
      </c>
      <c r="Y575" s="0" t="s">
        <v>3342</v>
      </c>
      <c r="Z575" s="0" t="s">
        <v>4066</v>
      </c>
      <c r="AA575" s="0" t="s">
        <v>3747</v>
      </c>
      <c r="AB575" s="0" t="s">
        <v>4067</v>
      </c>
      <c r="AC575" s="0" t="s">
        <v>19</v>
      </c>
      <c r="AD575" s="0" t="s">
        <v>19</v>
      </c>
      <c r="AE575" s="0" t="s">
        <v>61</v>
      </c>
      <c r="AF575" s="0" t="s">
        <v>22</v>
      </c>
      <c r="AG575" s="0" t="s">
        <v>22</v>
      </c>
      <c r="AH575" s="0" t="s">
        <v>22</v>
      </c>
      <c r="AI575" s="0" t="s">
        <v>22</v>
      </c>
      <c r="AJ575" s="0" t="s">
        <v>3562</v>
      </c>
      <c r="AK575" s="0" t="s">
        <v>3563</v>
      </c>
    </row>
    <row customHeight="1" ht="11.25">
      <c r="A576" s="0" t="s">
        <v>22</v>
      </c>
      <c r="B576" s="0" t="s">
        <v>48</v>
      </c>
      <c r="C576" s="0" t="s">
        <v>50</v>
      </c>
      <c r="D576" s="0" t="s">
        <v>22</v>
      </c>
      <c r="E576" s="0" t="s">
        <v>4065</v>
      </c>
      <c r="F576" s="0" t="s">
        <v>1191</v>
      </c>
      <c r="G576" s="0" t="s">
        <v>153</v>
      </c>
      <c r="H576" s="0" t="s">
        <v>153</v>
      </c>
      <c r="I576" s="0" t="s">
        <v>154</v>
      </c>
      <c r="J576" s="0" t="s">
        <v>1173</v>
      </c>
      <c r="K576" s="0" t="s">
        <v>1255</v>
      </c>
      <c r="L576" s="0" t="s">
        <v>3679</v>
      </c>
      <c r="M576" s="0" t="s">
        <v>1155</v>
      </c>
      <c r="N576" s="0" t="s">
        <v>98</v>
      </c>
      <c r="O576" s="0" t="s">
        <v>153</v>
      </c>
      <c r="P576" s="0" t="s">
        <v>153</v>
      </c>
      <c r="Q576" s="0" t="s">
        <v>154</v>
      </c>
      <c r="R576" s="0" t="s">
        <v>1173</v>
      </c>
      <c r="S576" s="0" t="s">
        <v>1255</v>
      </c>
      <c r="T576" s="0" t="s">
        <v>3341</v>
      </c>
      <c r="U576" s="0" t="s">
        <v>3342</v>
      </c>
      <c r="V576" s="0" t="s">
        <v>3343</v>
      </c>
      <c r="W576" s="0" t="s">
        <v>3344</v>
      </c>
      <c r="X576" s="0" t="s">
        <v>3345</v>
      </c>
      <c r="Y576" s="0" t="s">
        <v>3342</v>
      </c>
      <c r="Z576" s="0" t="s">
        <v>4066</v>
      </c>
      <c r="AA576" s="0" t="s">
        <v>3747</v>
      </c>
      <c r="AB576" s="0" t="s">
        <v>4067</v>
      </c>
      <c r="AC576" s="0" t="s">
        <v>19</v>
      </c>
      <c r="AD576" s="0" t="s">
        <v>19</v>
      </c>
      <c r="AE576" s="0" t="s">
        <v>61</v>
      </c>
      <c r="AF576" s="0" t="s">
        <v>22</v>
      </c>
      <c r="AG576" s="0" t="s">
        <v>22</v>
      </c>
      <c r="AH576" s="0" t="s">
        <v>22</v>
      </c>
      <c r="AI576" s="0" t="s">
        <v>22</v>
      </c>
      <c r="AJ576" s="0" t="s">
        <v>3562</v>
      </c>
      <c r="AK576" s="0" t="s">
        <v>3563</v>
      </c>
    </row>
    <row customHeight="1" ht="11.25">
      <c r="A577" s="0" t="s">
        <v>22</v>
      </c>
      <c r="B577" s="0" t="s">
        <v>48</v>
      </c>
      <c r="C577" s="0" t="s">
        <v>50</v>
      </c>
      <c r="D577" s="0" t="s">
        <v>22</v>
      </c>
      <c r="E577" s="0" t="s">
        <v>4068</v>
      </c>
      <c r="F577" s="0" t="s">
        <v>1191</v>
      </c>
      <c r="G577" s="0" t="s">
        <v>1171</v>
      </c>
      <c r="H577" s="0" t="s">
        <v>1171</v>
      </c>
      <c r="I577" s="0" t="s">
        <v>1172</v>
      </c>
      <c r="J577" s="0" t="s">
        <v>3373</v>
      </c>
      <c r="K577" s="0" t="s">
        <v>3374</v>
      </c>
      <c r="L577" s="0" t="s">
        <v>4069</v>
      </c>
      <c r="M577" s="0" t="s">
        <v>1155</v>
      </c>
      <c r="N577" s="0" t="s">
        <v>98</v>
      </c>
      <c r="O577" s="0" t="s">
        <v>1171</v>
      </c>
      <c r="P577" s="0" t="s">
        <v>1171</v>
      </c>
      <c r="Q577" s="0" t="s">
        <v>1172</v>
      </c>
      <c r="R577" s="0" t="s">
        <v>3373</v>
      </c>
      <c r="S577" s="0" t="s">
        <v>3374</v>
      </c>
      <c r="T577" s="0" t="s">
        <v>3341</v>
      </c>
      <c r="U577" s="0" t="s">
        <v>3342</v>
      </c>
      <c r="V577" s="0" t="s">
        <v>3343</v>
      </c>
      <c r="W577" s="0" t="s">
        <v>3344</v>
      </c>
      <c r="X577" s="0" t="s">
        <v>3345</v>
      </c>
      <c r="Y577" s="0" t="s">
        <v>3342</v>
      </c>
      <c r="Z577" s="0" t="s">
        <v>4070</v>
      </c>
      <c r="AA577" s="0" t="s">
        <v>3377</v>
      </c>
      <c r="AB577" s="0" t="s">
        <v>4071</v>
      </c>
      <c r="AC577" s="0" t="s">
        <v>19</v>
      </c>
      <c r="AD577" s="0" t="s">
        <v>19</v>
      </c>
      <c r="AE577" s="0" t="s">
        <v>61</v>
      </c>
      <c r="AF577" s="0" t="s">
        <v>22</v>
      </c>
      <c r="AG577" s="0" t="s">
        <v>22</v>
      </c>
      <c r="AH577" s="0" t="s">
        <v>22</v>
      </c>
      <c r="AI577" s="0" t="s">
        <v>22</v>
      </c>
      <c r="AJ577" s="0" t="s">
        <v>3974</v>
      </c>
      <c r="AK577" s="0" t="s">
        <v>3380</v>
      </c>
    </row>
    <row customHeight="1" ht="11.25">
      <c r="A578" s="0" t="s">
        <v>22</v>
      </c>
      <c r="B578" s="0" t="s">
        <v>48</v>
      </c>
      <c r="C578" s="0" t="s">
        <v>50</v>
      </c>
      <c r="D578" s="0" t="s">
        <v>22</v>
      </c>
      <c r="E578" s="0" t="s">
        <v>4068</v>
      </c>
      <c r="F578" s="0" t="s">
        <v>1191</v>
      </c>
      <c r="G578" s="0" t="s">
        <v>153</v>
      </c>
      <c r="H578" s="0" t="s">
        <v>153</v>
      </c>
      <c r="I578" s="0" t="s">
        <v>154</v>
      </c>
      <c r="J578" s="0" t="s">
        <v>3373</v>
      </c>
      <c r="K578" s="0" t="s">
        <v>3381</v>
      </c>
      <c r="L578" s="0" t="s">
        <v>4069</v>
      </c>
      <c r="M578" s="0" t="s">
        <v>1155</v>
      </c>
      <c r="N578" s="0" t="s">
        <v>98</v>
      </c>
      <c r="O578" s="0" t="s">
        <v>153</v>
      </c>
      <c r="P578" s="0" t="s">
        <v>153</v>
      </c>
      <c r="Q578" s="0" t="s">
        <v>154</v>
      </c>
      <c r="R578" s="0" t="s">
        <v>3373</v>
      </c>
      <c r="S578" s="0" t="s">
        <v>3381</v>
      </c>
      <c r="T578" s="0" t="s">
        <v>3341</v>
      </c>
      <c r="U578" s="0" t="s">
        <v>3342</v>
      </c>
      <c r="V578" s="0" t="s">
        <v>3343</v>
      </c>
      <c r="W578" s="0" t="s">
        <v>3344</v>
      </c>
      <c r="X578" s="0" t="s">
        <v>3345</v>
      </c>
      <c r="Y578" s="0" t="s">
        <v>3342</v>
      </c>
      <c r="Z578" s="0" t="s">
        <v>4070</v>
      </c>
      <c r="AA578" s="0" t="s">
        <v>3377</v>
      </c>
      <c r="AB578" s="0" t="s">
        <v>4071</v>
      </c>
      <c r="AC578" s="0" t="s">
        <v>19</v>
      </c>
      <c r="AD578" s="0" t="s">
        <v>19</v>
      </c>
      <c r="AE578" s="0" t="s">
        <v>61</v>
      </c>
      <c r="AF578" s="0" t="s">
        <v>22</v>
      </c>
      <c r="AG578" s="0" t="s">
        <v>22</v>
      </c>
      <c r="AH578" s="0" t="s">
        <v>22</v>
      </c>
      <c r="AI578" s="0" t="s">
        <v>22</v>
      </c>
      <c r="AJ578" s="0" t="s">
        <v>3974</v>
      </c>
      <c r="AK578" s="0" t="s">
        <v>3380</v>
      </c>
    </row>
    <row customHeight="1" ht="11.25">
      <c r="A579" s="0" t="s">
        <v>22</v>
      </c>
      <c r="B579" s="0" t="s">
        <v>48</v>
      </c>
      <c r="C579" s="0" t="s">
        <v>50</v>
      </c>
      <c r="D579" s="0" t="s">
        <v>22</v>
      </c>
      <c r="E579" s="0" t="s">
        <v>4072</v>
      </c>
      <c r="F579" s="0" t="s">
        <v>1191</v>
      </c>
      <c r="G579" s="0" t="s">
        <v>1171</v>
      </c>
      <c r="H579" s="0" t="s">
        <v>1171</v>
      </c>
      <c r="I579" s="0" t="s">
        <v>1172</v>
      </c>
      <c r="J579" s="0" t="s">
        <v>1173</v>
      </c>
      <c r="K579" s="0" t="s">
        <v>1174</v>
      </c>
      <c r="L579" s="0" t="s">
        <v>3846</v>
      </c>
      <c r="M579" s="0" t="s">
        <v>1155</v>
      </c>
      <c r="N579" s="0" t="s">
        <v>98</v>
      </c>
      <c r="O579" s="0" t="s">
        <v>1171</v>
      </c>
      <c r="P579" s="0" t="s">
        <v>1171</v>
      </c>
      <c r="Q579" s="0" t="s">
        <v>1172</v>
      </c>
      <c r="R579" s="0" t="s">
        <v>1173</v>
      </c>
      <c r="S579" s="0" t="s">
        <v>1174</v>
      </c>
      <c r="T579" s="0" t="s">
        <v>3341</v>
      </c>
      <c r="U579" s="0" t="s">
        <v>3342</v>
      </c>
      <c r="V579" s="0" t="s">
        <v>3343</v>
      </c>
      <c r="W579" s="0" t="s">
        <v>3344</v>
      </c>
      <c r="X579" s="0" t="s">
        <v>3345</v>
      </c>
      <c r="Y579" s="0" t="s">
        <v>3342</v>
      </c>
      <c r="Z579" s="0" t="s">
        <v>4073</v>
      </c>
      <c r="AA579" s="0" t="s">
        <v>3998</v>
      </c>
      <c r="AB579" s="0" t="s">
        <v>4074</v>
      </c>
      <c r="AC579" s="0" t="s">
        <v>19</v>
      </c>
      <c r="AD579" s="0" t="s">
        <v>19</v>
      </c>
      <c r="AE579" s="0" t="s">
        <v>61</v>
      </c>
      <c r="AF579" s="0" t="s">
        <v>22</v>
      </c>
      <c r="AG579" s="0" t="s">
        <v>22</v>
      </c>
      <c r="AH579" s="0" t="s">
        <v>22</v>
      </c>
      <c r="AI579" s="0" t="s">
        <v>22</v>
      </c>
      <c r="AJ579" s="0" t="s">
        <v>3562</v>
      </c>
      <c r="AK579" s="0" t="s">
        <v>3563</v>
      </c>
    </row>
    <row customHeight="1" ht="11.25">
      <c r="A580" s="0" t="s">
        <v>22</v>
      </c>
      <c r="B580" s="0" t="s">
        <v>48</v>
      </c>
      <c r="C580" s="0" t="s">
        <v>50</v>
      </c>
      <c r="D580" s="0" t="s">
        <v>22</v>
      </c>
      <c r="E580" s="0" t="s">
        <v>4072</v>
      </c>
      <c r="F580" s="0" t="s">
        <v>1191</v>
      </c>
      <c r="G580" s="0" t="s">
        <v>153</v>
      </c>
      <c r="H580" s="0" t="s">
        <v>153</v>
      </c>
      <c r="I580" s="0" t="s">
        <v>154</v>
      </c>
      <c r="J580" s="0" t="s">
        <v>1173</v>
      </c>
      <c r="K580" s="0" t="s">
        <v>1255</v>
      </c>
      <c r="L580" s="0" t="s">
        <v>3846</v>
      </c>
      <c r="M580" s="0" t="s">
        <v>1155</v>
      </c>
      <c r="N580" s="0" t="s">
        <v>98</v>
      </c>
      <c r="O580" s="0" t="s">
        <v>153</v>
      </c>
      <c r="P580" s="0" t="s">
        <v>153</v>
      </c>
      <c r="Q580" s="0" t="s">
        <v>154</v>
      </c>
      <c r="R580" s="0" t="s">
        <v>1173</v>
      </c>
      <c r="S580" s="0" t="s">
        <v>1255</v>
      </c>
      <c r="T580" s="0" t="s">
        <v>3341</v>
      </c>
      <c r="U580" s="0" t="s">
        <v>3342</v>
      </c>
      <c r="V580" s="0" t="s">
        <v>3343</v>
      </c>
      <c r="W580" s="0" t="s">
        <v>3344</v>
      </c>
      <c r="X580" s="0" t="s">
        <v>3345</v>
      </c>
      <c r="Y580" s="0" t="s">
        <v>3342</v>
      </c>
      <c r="Z580" s="0" t="s">
        <v>4073</v>
      </c>
      <c r="AA580" s="0" t="s">
        <v>3998</v>
      </c>
      <c r="AB580" s="0" t="s">
        <v>4074</v>
      </c>
      <c r="AC580" s="0" t="s">
        <v>19</v>
      </c>
      <c r="AD580" s="0" t="s">
        <v>19</v>
      </c>
      <c r="AE580" s="0" t="s">
        <v>61</v>
      </c>
      <c r="AF580" s="0" t="s">
        <v>22</v>
      </c>
      <c r="AG580" s="0" t="s">
        <v>22</v>
      </c>
      <c r="AH580" s="0" t="s">
        <v>22</v>
      </c>
      <c r="AI580" s="0" t="s">
        <v>22</v>
      </c>
      <c r="AJ580" s="0" t="s">
        <v>3562</v>
      </c>
      <c r="AK580" s="0" t="s">
        <v>3563</v>
      </c>
    </row>
    <row customHeight="1" ht="11.25">
      <c r="A581" s="0" t="s">
        <v>22</v>
      </c>
      <c r="B581" s="0" t="s">
        <v>48</v>
      </c>
      <c r="C581" s="0" t="s">
        <v>50</v>
      </c>
      <c r="D581" s="0" t="s">
        <v>22</v>
      </c>
      <c r="E581" s="0" t="s">
        <v>4075</v>
      </c>
      <c r="F581" s="0" t="s">
        <v>1191</v>
      </c>
      <c r="G581" s="0" t="s">
        <v>1171</v>
      </c>
      <c r="H581" s="0" t="s">
        <v>1171</v>
      </c>
      <c r="I581" s="0" t="s">
        <v>1172</v>
      </c>
      <c r="J581" s="0" t="s">
        <v>1173</v>
      </c>
      <c r="K581" s="0" t="s">
        <v>1174</v>
      </c>
      <c r="L581" s="0" t="s">
        <v>4076</v>
      </c>
      <c r="M581" s="0" t="s">
        <v>1155</v>
      </c>
      <c r="N581" s="0" t="s">
        <v>98</v>
      </c>
      <c r="O581" s="0" t="s">
        <v>1171</v>
      </c>
      <c r="P581" s="0" t="s">
        <v>1171</v>
      </c>
      <c r="Q581" s="0" t="s">
        <v>1172</v>
      </c>
      <c r="R581" s="0" t="s">
        <v>1173</v>
      </c>
      <c r="S581" s="0" t="s">
        <v>1174</v>
      </c>
      <c r="T581" s="0" t="s">
        <v>3341</v>
      </c>
      <c r="U581" s="0" t="s">
        <v>3342</v>
      </c>
      <c r="V581" s="0" t="s">
        <v>3343</v>
      </c>
      <c r="W581" s="0" t="s">
        <v>3344</v>
      </c>
      <c r="X581" s="0" t="s">
        <v>3345</v>
      </c>
      <c r="Y581" s="0" t="s">
        <v>3342</v>
      </c>
      <c r="Z581" s="0" t="s">
        <v>4077</v>
      </c>
      <c r="AA581" s="0" t="s">
        <v>4078</v>
      </c>
      <c r="AB581" s="0" t="s">
        <v>4079</v>
      </c>
      <c r="AC581" s="0" t="s">
        <v>19</v>
      </c>
      <c r="AD581" s="0" t="s">
        <v>19</v>
      </c>
      <c r="AE581" s="0" t="s">
        <v>61</v>
      </c>
      <c r="AF581" s="0" t="s">
        <v>22</v>
      </c>
      <c r="AG581" s="0" t="s">
        <v>22</v>
      </c>
      <c r="AH581" s="0" t="s">
        <v>22</v>
      </c>
      <c r="AI581" s="0" t="s">
        <v>22</v>
      </c>
      <c r="AJ581" s="0" t="s">
        <v>3562</v>
      </c>
      <c r="AK581" s="0" t="s">
        <v>3563</v>
      </c>
    </row>
    <row customHeight="1" ht="11.25">
      <c r="A582" s="0" t="s">
        <v>22</v>
      </c>
      <c r="B582" s="0" t="s">
        <v>48</v>
      </c>
      <c r="C582" s="0" t="s">
        <v>50</v>
      </c>
      <c r="D582" s="0" t="s">
        <v>22</v>
      </c>
      <c r="E582" s="0" t="s">
        <v>4075</v>
      </c>
      <c r="F582" s="0" t="s">
        <v>1191</v>
      </c>
      <c r="G582" s="0" t="s">
        <v>153</v>
      </c>
      <c r="H582" s="0" t="s">
        <v>153</v>
      </c>
      <c r="I582" s="0" t="s">
        <v>154</v>
      </c>
      <c r="J582" s="0" t="s">
        <v>1173</v>
      </c>
      <c r="K582" s="0" t="s">
        <v>1255</v>
      </c>
      <c r="L582" s="0" t="s">
        <v>4076</v>
      </c>
      <c r="M582" s="0" t="s">
        <v>1155</v>
      </c>
      <c r="N582" s="0" t="s">
        <v>98</v>
      </c>
      <c r="O582" s="0" t="s">
        <v>153</v>
      </c>
      <c r="P582" s="0" t="s">
        <v>153</v>
      </c>
      <c r="Q582" s="0" t="s">
        <v>154</v>
      </c>
      <c r="R582" s="0" t="s">
        <v>1173</v>
      </c>
      <c r="S582" s="0" t="s">
        <v>1255</v>
      </c>
      <c r="T582" s="0" t="s">
        <v>3341</v>
      </c>
      <c r="U582" s="0" t="s">
        <v>3342</v>
      </c>
      <c r="V582" s="0" t="s">
        <v>3343</v>
      </c>
      <c r="W582" s="0" t="s">
        <v>3344</v>
      </c>
      <c r="X582" s="0" t="s">
        <v>3345</v>
      </c>
      <c r="Y582" s="0" t="s">
        <v>3342</v>
      </c>
      <c r="Z582" s="0" t="s">
        <v>4077</v>
      </c>
      <c r="AA582" s="0" t="s">
        <v>4078</v>
      </c>
      <c r="AB582" s="0" t="s">
        <v>4079</v>
      </c>
      <c r="AC582" s="0" t="s">
        <v>19</v>
      </c>
      <c r="AD582" s="0" t="s">
        <v>19</v>
      </c>
      <c r="AE582" s="0" t="s">
        <v>61</v>
      </c>
      <c r="AF582" s="0" t="s">
        <v>22</v>
      </c>
      <c r="AG582" s="0" t="s">
        <v>22</v>
      </c>
      <c r="AH582" s="0" t="s">
        <v>22</v>
      </c>
      <c r="AI582" s="0" t="s">
        <v>22</v>
      </c>
      <c r="AJ582" s="0" t="s">
        <v>3562</v>
      </c>
      <c r="AK582" s="0" t="s">
        <v>3563</v>
      </c>
    </row>
    <row customHeight="1" ht="11.25">
      <c r="A583" s="0" t="s">
        <v>22</v>
      </c>
      <c r="B583" s="0" t="s">
        <v>48</v>
      </c>
      <c r="C583" s="0" t="s">
        <v>50</v>
      </c>
      <c r="D583" s="0" t="s">
        <v>22</v>
      </c>
      <c r="E583" s="0" t="s">
        <v>4080</v>
      </c>
      <c r="F583" s="0" t="s">
        <v>1191</v>
      </c>
      <c r="G583" s="0" t="s">
        <v>1171</v>
      </c>
      <c r="H583" s="0" t="s">
        <v>1171</v>
      </c>
      <c r="I583" s="0" t="s">
        <v>1172</v>
      </c>
      <c r="J583" s="0" t="s">
        <v>1173</v>
      </c>
      <c r="K583" s="0" t="s">
        <v>1174</v>
      </c>
      <c r="L583" s="0" t="s">
        <v>4081</v>
      </c>
      <c r="M583" s="0" t="s">
        <v>4082</v>
      </c>
      <c r="N583" s="0" t="s">
        <v>98</v>
      </c>
      <c r="O583" s="0" t="s">
        <v>1171</v>
      </c>
      <c r="P583" s="0" t="s">
        <v>1171</v>
      </c>
      <c r="Q583" s="0" t="s">
        <v>1172</v>
      </c>
      <c r="R583" s="0" t="s">
        <v>1173</v>
      </c>
      <c r="S583" s="0" t="s">
        <v>1174</v>
      </c>
      <c r="T583" s="0" t="s">
        <v>3341</v>
      </c>
      <c r="U583" s="0" t="s">
        <v>3342</v>
      </c>
      <c r="V583" s="0" t="s">
        <v>3343</v>
      </c>
      <c r="W583" s="0" t="s">
        <v>3344</v>
      </c>
      <c r="X583" s="0" t="s">
        <v>3345</v>
      </c>
      <c r="Y583" s="0" t="s">
        <v>3342</v>
      </c>
      <c r="Z583" s="0" t="s">
        <v>4083</v>
      </c>
      <c r="AA583" s="0" t="s">
        <v>3790</v>
      </c>
      <c r="AB583" s="0" t="s">
        <v>4084</v>
      </c>
      <c r="AC583" s="0" t="s">
        <v>19</v>
      </c>
      <c r="AD583" s="0" t="s">
        <v>19</v>
      </c>
      <c r="AE583" s="0" t="s">
        <v>61</v>
      </c>
      <c r="AF583" s="0" t="s">
        <v>22</v>
      </c>
      <c r="AG583" s="0" t="s">
        <v>22</v>
      </c>
      <c r="AH583" s="0" t="s">
        <v>22</v>
      </c>
      <c r="AI583" s="0" t="s">
        <v>22</v>
      </c>
      <c r="AJ583" s="0" t="s">
        <v>3562</v>
      </c>
      <c r="AK583" s="0" t="s">
        <v>3563</v>
      </c>
    </row>
    <row customHeight="1" ht="11.25">
      <c r="A584" s="0" t="s">
        <v>22</v>
      </c>
      <c r="B584" s="0" t="s">
        <v>48</v>
      </c>
      <c r="C584" s="0" t="s">
        <v>50</v>
      </c>
      <c r="D584" s="0" t="s">
        <v>22</v>
      </c>
      <c r="E584" s="0" t="s">
        <v>4080</v>
      </c>
      <c r="F584" s="0" t="s">
        <v>1191</v>
      </c>
      <c r="G584" s="0" t="s">
        <v>153</v>
      </c>
      <c r="H584" s="0" t="s">
        <v>153</v>
      </c>
      <c r="I584" s="0" t="s">
        <v>154</v>
      </c>
      <c r="J584" s="0" t="s">
        <v>1173</v>
      </c>
      <c r="K584" s="0" t="s">
        <v>1255</v>
      </c>
      <c r="L584" s="0" t="s">
        <v>4081</v>
      </c>
      <c r="M584" s="0" t="s">
        <v>4082</v>
      </c>
      <c r="N584" s="0" t="s">
        <v>98</v>
      </c>
      <c r="O584" s="0" t="s">
        <v>153</v>
      </c>
      <c r="P584" s="0" t="s">
        <v>153</v>
      </c>
      <c r="Q584" s="0" t="s">
        <v>154</v>
      </c>
      <c r="R584" s="0" t="s">
        <v>1173</v>
      </c>
      <c r="S584" s="0" t="s">
        <v>1255</v>
      </c>
      <c r="T584" s="0" t="s">
        <v>3341</v>
      </c>
      <c r="U584" s="0" t="s">
        <v>3342</v>
      </c>
      <c r="V584" s="0" t="s">
        <v>3343</v>
      </c>
      <c r="W584" s="0" t="s">
        <v>3344</v>
      </c>
      <c r="X584" s="0" t="s">
        <v>3345</v>
      </c>
      <c r="Y584" s="0" t="s">
        <v>3342</v>
      </c>
      <c r="Z584" s="0" t="s">
        <v>4083</v>
      </c>
      <c r="AA584" s="0" t="s">
        <v>3790</v>
      </c>
      <c r="AB584" s="0" t="s">
        <v>4084</v>
      </c>
      <c r="AC584" s="0" t="s">
        <v>19</v>
      </c>
      <c r="AD584" s="0" t="s">
        <v>19</v>
      </c>
      <c r="AE584" s="0" t="s">
        <v>61</v>
      </c>
      <c r="AF584" s="0" t="s">
        <v>22</v>
      </c>
      <c r="AG584" s="0" t="s">
        <v>22</v>
      </c>
      <c r="AH584" s="0" t="s">
        <v>22</v>
      </c>
      <c r="AI584" s="0" t="s">
        <v>22</v>
      </c>
      <c r="AJ584" s="0" t="s">
        <v>3562</v>
      </c>
      <c r="AK584" s="0" t="s">
        <v>3563</v>
      </c>
    </row>
    <row customHeight="1" ht="11.25">
      <c r="A585" s="0" t="s">
        <v>22</v>
      </c>
      <c r="B585" s="0" t="s">
        <v>48</v>
      </c>
      <c r="C585" s="0" t="s">
        <v>50</v>
      </c>
      <c r="D585" s="0" t="s">
        <v>22</v>
      </c>
      <c r="E585" s="0" t="s">
        <v>4085</v>
      </c>
      <c r="F585" s="0" t="s">
        <v>1191</v>
      </c>
      <c r="G585" s="0" t="s">
        <v>1171</v>
      </c>
      <c r="H585" s="0" t="s">
        <v>1171</v>
      </c>
      <c r="I585" s="0" t="s">
        <v>1172</v>
      </c>
      <c r="J585" s="0" t="s">
        <v>1173</v>
      </c>
      <c r="K585" s="0" t="s">
        <v>1174</v>
      </c>
      <c r="L585" s="0" t="s">
        <v>1301</v>
      </c>
      <c r="M585" s="0" t="s">
        <v>1155</v>
      </c>
      <c r="N585" s="0" t="s">
        <v>98</v>
      </c>
      <c r="O585" s="0" t="s">
        <v>1171</v>
      </c>
      <c r="P585" s="0" t="s">
        <v>1171</v>
      </c>
      <c r="Q585" s="0" t="s">
        <v>1172</v>
      </c>
      <c r="R585" s="0" t="s">
        <v>1173</v>
      </c>
      <c r="S585" s="0" t="s">
        <v>1174</v>
      </c>
      <c r="T585" s="0" t="s">
        <v>3341</v>
      </c>
      <c r="U585" s="0" t="s">
        <v>3342</v>
      </c>
      <c r="V585" s="0" t="s">
        <v>3343</v>
      </c>
      <c r="W585" s="0" t="s">
        <v>3344</v>
      </c>
      <c r="X585" s="0" t="s">
        <v>3345</v>
      </c>
      <c r="Y585" s="0" t="s">
        <v>3342</v>
      </c>
      <c r="Z585" s="0" t="s">
        <v>4086</v>
      </c>
      <c r="AA585" s="0" t="s">
        <v>3681</v>
      </c>
      <c r="AB585" s="0" t="s">
        <v>4087</v>
      </c>
      <c r="AC585" s="0" t="s">
        <v>19</v>
      </c>
      <c r="AD585" s="0" t="s">
        <v>19</v>
      </c>
      <c r="AE585" s="0" t="s">
        <v>61</v>
      </c>
      <c r="AF585" s="0" t="s">
        <v>22</v>
      </c>
      <c r="AG585" s="0" t="s">
        <v>22</v>
      </c>
      <c r="AH585" s="0" t="s">
        <v>22</v>
      </c>
      <c r="AI585" s="0" t="s">
        <v>22</v>
      </c>
      <c r="AJ585" s="0" t="s">
        <v>3562</v>
      </c>
      <c r="AK585" s="0" t="s">
        <v>3563</v>
      </c>
    </row>
    <row customHeight="1" ht="11.25">
      <c r="A586" s="0" t="s">
        <v>22</v>
      </c>
      <c r="B586" s="0" t="s">
        <v>48</v>
      </c>
      <c r="C586" s="0" t="s">
        <v>50</v>
      </c>
      <c r="D586" s="0" t="s">
        <v>22</v>
      </c>
      <c r="E586" s="0" t="s">
        <v>4085</v>
      </c>
      <c r="F586" s="0" t="s">
        <v>1191</v>
      </c>
      <c r="G586" s="0" t="s">
        <v>153</v>
      </c>
      <c r="H586" s="0" t="s">
        <v>153</v>
      </c>
      <c r="I586" s="0" t="s">
        <v>154</v>
      </c>
      <c r="J586" s="0" t="s">
        <v>1173</v>
      </c>
      <c r="K586" s="0" t="s">
        <v>1255</v>
      </c>
      <c r="L586" s="0" t="s">
        <v>1301</v>
      </c>
      <c r="M586" s="0" t="s">
        <v>1155</v>
      </c>
      <c r="N586" s="0" t="s">
        <v>98</v>
      </c>
      <c r="O586" s="0" t="s">
        <v>153</v>
      </c>
      <c r="P586" s="0" t="s">
        <v>153</v>
      </c>
      <c r="Q586" s="0" t="s">
        <v>154</v>
      </c>
      <c r="R586" s="0" t="s">
        <v>1173</v>
      </c>
      <c r="S586" s="0" t="s">
        <v>1255</v>
      </c>
      <c r="T586" s="0" t="s">
        <v>3341</v>
      </c>
      <c r="U586" s="0" t="s">
        <v>3342</v>
      </c>
      <c r="V586" s="0" t="s">
        <v>3343</v>
      </c>
      <c r="W586" s="0" t="s">
        <v>3344</v>
      </c>
      <c r="X586" s="0" t="s">
        <v>3345</v>
      </c>
      <c r="Y586" s="0" t="s">
        <v>3342</v>
      </c>
      <c r="Z586" s="0" t="s">
        <v>4086</v>
      </c>
      <c r="AA586" s="0" t="s">
        <v>3681</v>
      </c>
      <c r="AB586" s="0" t="s">
        <v>4087</v>
      </c>
      <c r="AC586" s="0" t="s">
        <v>19</v>
      </c>
      <c r="AD586" s="0" t="s">
        <v>19</v>
      </c>
      <c r="AE586" s="0" t="s">
        <v>61</v>
      </c>
      <c r="AF586" s="0" t="s">
        <v>22</v>
      </c>
      <c r="AG586" s="0" t="s">
        <v>22</v>
      </c>
      <c r="AH586" s="0" t="s">
        <v>22</v>
      </c>
      <c r="AI586" s="0" t="s">
        <v>22</v>
      </c>
      <c r="AJ586" s="0" t="s">
        <v>3562</v>
      </c>
      <c r="AK586" s="0" t="s">
        <v>3563</v>
      </c>
    </row>
    <row customHeight="1" ht="11.25">
      <c r="A587" s="0" t="s">
        <v>22</v>
      </c>
      <c r="B587" s="0" t="s">
        <v>48</v>
      </c>
      <c r="C587" s="0" t="s">
        <v>50</v>
      </c>
      <c r="D587" s="0" t="s">
        <v>22</v>
      </c>
      <c r="E587" s="0" t="s">
        <v>4088</v>
      </c>
      <c r="F587" s="0" t="s">
        <v>1191</v>
      </c>
      <c r="G587" s="0" t="s">
        <v>1171</v>
      </c>
      <c r="H587" s="0" t="s">
        <v>1171</v>
      </c>
      <c r="I587" s="0" t="s">
        <v>1172</v>
      </c>
      <c r="J587" s="0" t="s">
        <v>1173</v>
      </c>
      <c r="K587" s="0" t="s">
        <v>1174</v>
      </c>
      <c r="L587" s="0" t="s">
        <v>4089</v>
      </c>
      <c r="M587" s="0" t="s">
        <v>1155</v>
      </c>
      <c r="N587" s="0" t="s">
        <v>98</v>
      </c>
      <c r="O587" s="0" t="s">
        <v>1171</v>
      </c>
      <c r="P587" s="0" t="s">
        <v>1171</v>
      </c>
      <c r="Q587" s="0" t="s">
        <v>1172</v>
      </c>
      <c r="R587" s="0" t="s">
        <v>1173</v>
      </c>
      <c r="S587" s="0" t="s">
        <v>1174</v>
      </c>
      <c r="T587" s="0" t="s">
        <v>3341</v>
      </c>
      <c r="U587" s="0" t="s">
        <v>3342</v>
      </c>
      <c r="V587" s="0" t="s">
        <v>3343</v>
      </c>
      <c r="W587" s="0" t="s">
        <v>3344</v>
      </c>
      <c r="X587" s="0" t="s">
        <v>3345</v>
      </c>
      <c r="Y587" s="0" t="s">
        <v>3342</v>
      </c>
      <c r="Z587" s="0" t="s">
        <v>4090</v>
      </c>
      <c r="AA587" s="0" t="s">
        <v>4091</v>
      </c>
      <c r="AB587" s="0" t="s">
        <v>4092</v>
      </c>
      <c r="AC587" s="0" t="s">
        <v>19</v>
      </c>
      <c r="AD587" s="0" t="s">
        <v>19</v>
      </c>
      <c r="AE587" s="0" t="s">
        <v>61</v>
      </c>
      <c r="AF587" s="0" t="s">
        <v>22</v>
      </c>
      <c r="AG587" s="0" t="s">
        <v>22</v>
      </c>
      <c r="AH587" s="0" t="s">
        <v>22</v>
      </c>
      <c r="AI587" s="0" t="s">
        <v>22</v>
      </c>
      <c r="AJ587" s="0" t="s">
        <v>3562</v>
      </c>
      <c r="AK587" s="0" t="s">
        <v>3563</v>
      </c>
    </row>
    <row customHeight="1" ht="11.25">
      <c r="A588" s="0" t="s">
        <v>22</v>
      </c>
      <c r="B588" s="0" t="s">
        <v>48</v>
      </c>
      <c r="C588" s="0" t="s">
        <v>50</v>
      </c>
      <c r="D588" s="0" t="s">
        <v>22</v>
      </c>
      <c r="E588" s="0" t="s">
        <v>4088</v>
      </c>
      <c r="F588" s="0" t="s">
        <v>1191</v>
      </c>
      <c r="G588" s="0" t="s">
        <v>153</v>
      </c>
      <c r="H588" s="0" t="s">
        <v>153</v>
      </c>
      <c r="I588" s="0" t="s">
        <v>154</v>
      </c>
      <c r="J588" s="0" t="s">
        <v>1173</v>
      </c>
      <c r="K588" s="0" t="s">
        <v>1255</v>
      </c>
      <c r="L588" s="0" t="s">
        <v>4089</v>
      </c>
      <c r="M588" s="0" t="s">
        <v>1155</v>
      </c>
      <c r="N588" s="0" t="s">
        <v>98</v>
      </c>
      <c r="O588" s="0" t="s">
        <v>153</v>
      </c>
      <c r="P588" s="0" t="s">
        <v>153</v>
      </c>
      <c r="Q588" s="0" t="s">
        <v>154</v>
      </c>
      <c r="R588" s="0" t="s">
        <v>1173</v>
      </c>
      <c r="S588" s="0" t="s">
        <v>1255</v>
      </c>
      <c r="T588" s="0" t="s">
        <v>3341</v>
      </c>
      <c r="U588" s="0" t="s">
        <v>3342</v>
      </c>
      <c r="V588" s="0" t="s">
        <v>3343</v>
      </c>
      <c r="W588" s="0" t="s">
        <v>3344</v>
      </c>
      <c r="X588" s="0" t="s">
        <v>3345</v>
      </c>
      <c r="Y588" s="0" t="s">
        <v>3342</v>
      </c>
      <c r="Z588" s="0" t="s">
        <v>4090</v>
      </c>
      <c r="AA588" s="0" t="s">
        <v>4091</v>
      </c>
      <c r="AB588" s="0" t="s">
        <v>4092</v>
      </c>
      <c r="AC588" s="0" t="s">
        <v>19</v>
      </c>
      <c r="AD588" s="0" t="s">
        <v>19</v>
      </c>
      <c r="AE588" s="0" t="s">
        <v>61</v>
      </c>
      <c r="AF588" s="0" t="s">
        <v>22</v>
      </c>
      <c r="AG588" s="0" t="s">
        <v>22</v>
      </c>
      <c r="AH588" s="0" t="s">
        <v>22</v>
      </c>
      <c r="AI588" s="0" t="s">
        <v>22</v>
      </c>
      <c r="AJ588" s="0" t="s">
        <v>3562</v>
      </c>
      <c r="AK588" s="0" t="s">
        <v>3563</v>
      </c>
    </row>
    <row customHeight="1" ht="11.25">
      <c r="A589" s="0" t="s">
        <v>22</v>
      </c>
      <c r="B589" s="0" t="s">
        <v>48</v>
      </c>
      <c r="C589" s="0" t="s">
        <v>50</v>
      </c>
      <c r="D589" s="0" t="s">
        <v>22</v>
      </c>
      <c r="E589" s="0" t="s">
        <v>4093</v>
      </c>
      <c r="F589" s="0" t="s">
        <v>1191</v>
      </c>
      <c r="G589" s="0" t="s">
        <v>1171</v>
      </c>
      <c r="H589" s="0" t="s">
        <v>1171</v>
      </c>
      <c r="I589" s="0" t="s">
        <v>1172</v>
      </c>
      <c r="J589" s="0" t="s">
        <v>1173</v>
      </c>
      <c r="K589" s="0" t="s">
        <v>1174</v>
      </c>
      <c r="L589" s="0" t="s">
        <v>4004</v>
      </c>
      <c r="M589" s="0" t="s">
        <v>1155</v>
      </c>
      <c r="N589" s="0" t="s">
        <v>98</v>
      </c>
      <c r="O589" s="0" t="s">
        <v>1171</v>
      </c>
      <c r="P589" s="0" t="s">
        <v>1171</v>
      </c>
      <c r="Q589" s="0" t="s">
        <v>1172</v>
      </c>
      <c r="R589" s="0" t="s">
        <v>1173</v>
      </c>
      <c r="S589" s="0" t="s">
        <v>1174</v>
      </c>
      <c r="T589" s="0" t="s">
        <v>3341</v>
      </c>
      <c r="U589" s="0" t="s">
        <v>3342</v>
      </c>
      <c r="V589" s="0" t="s">
        <v>3343</v>
      </c>
      <c r="W589" s="0" t="s">
        <v>3344</v>
      </c>
      <c r="X589" s="0" t="s">
        <v>3345</v>
      </c>
      <c r="Y589" s="0" t="s">
        <v>3342</v>
      </c>
      <c r="Z589" s="0" t="s">
        <v>4094</v>
      </c>
      <c r="AA589" s="0" t="s">
        <v>3998</v>
      </c>
      <c r="AB589" s="0" t="s">
        <v>4095</v>
      </c>
      <c r="AC589" s="0" t="s">
        <v>19</v>
      </c>
      <c r="AD589" s="0" t="s">
        <v>19</v>
      </c>
      <c r="AE589" s="0" t="s">
        <v>61</v>
      </c>
      <c r="AF589" s="0" t="s">
        <v>22</v>
      </c>
      <c r="AG589" s="0" t="s">
        <v>22</v>
      </c>
      <c r="AH589" s="0" t="s">
        <v>22</v>
      </c>
      <c r="AI589" s="0" t="s">
        <v>22</v>
      </c>
      <c r="AJ589" s="0" t="s">
        <v>3562</v>
      </c>
      <c r="AK589" s="0" t="s">
        <v>3563</v>
      </c>
    </row>
    <row customHeight="1" ht="11.25">
      <c r="A590" s="0" t="s">
        <v>22</v>
      </c>
      <c r="B590" s="0" t="s">
        <v>48</v>
      </c>
      <c r="C590" s="0" t="s">
        <v>50</v>
      </c>
      <c r="D590" s="0" t="s">
        <v>22</v>
      </c>
      <c r="E590" s="0" t="s">
        <v>4093</v>
      </c>
      <c r="F590" s="0" t="s">
        <v>1191</v>
      </c>
      <c r="G590" s="0" t="s">
        <v>153</v>
      </c>
      <c r="H590" s="0" t="s">
        <v>153</v>
      </c>
      <c r="I590" s="0" t="s">
        <v>154</v>
      </c>
      <c r="J590" s="0" t="s">
        <v>1173</v>
      </c>
      <c r="K590" s="0" t="s">
        <v>1255</v>
      </c>
      <c r="L590" s="0" t="s">
        <v>4004</v>
      </c>
      <c r="M590" s="0" t="s">
        <v>1155</v>
      </c>
      <c r="N590" s="0" t="s">
        <v>98</v>
      </c>
      <c r="O590" s="0" t="s">
        <v>153</v>
      </c>
      <c r="P590" s="0" t="s">
        <v>153</v>
      </c>
      <c r="Q590" s="0" t="s">
        <v>154</v>
      </c>
      <c r="R590" s="0" t="s">
        <v>1173</v>
      </c>
      <c r="S590" s="0" t="s">
        <v>1255</v>
      </c>
      <c r="T590" s="0" t="s">
        <v>3341</v>
      </c>
      <c r="U590" s="0" t="s">
        <v>3342</v>
      </c>
      <c r="V590" s="0" t="s">
        <v>3343</v>
      </c>
      <c r="W590" s="0" t="s">
        <v>3344</v>
      </c>
      <c r="X590" s="0" t="s">
        <v>3345</v>
      </c>
      <c r="Y590" s="0" t="s">
        <v>3342</v>
      </c>
      <c r="Z590" s="0" t="s">
        <v>4094</v>
      </c>
      <c r="AA590" s="0" t="s">
        <v>3998</v>
      </c>
      <c r="AB590" s="0" t="s">
        <v>4095</v>
      </c>
      <c r="AC590" s="0" t="s">
        <v>19</v>
      </c>
      <c r="AD590" s="0" t="s">
        <v>19</v>
      </c>
      <c r="AE590" s="0" t="s">
        <v>61</v>
      </c>
      <c r="AF590" s="0" t="s">
        <v>22</v>
      </c>
      <c r="AG590" s="0" t="s">
        <v>22</v>
      </c>
      <c r="AH590" s="0" t="s">
        <v>22</v>
      </c>
      <c r="AI590" s="0" t="s">
        <v>22</v>
      </c>
      <c r="AJ590" s="0" t="s">
        <v>3562</v>
      </c>
      <c r="AK590" s="0" t="s">
        <v>3563</v>
      </c>
    </row>
    <row customHeight="1" ht="11.25">
      <c r="A591" s="0" t="s">
        <v>22</v>
      </c>
      <c r="B591" s="0" t="s">
        <v>48</v>
      </c>
      <c r="C591" s="0" t="s">
        <v>50</v>
      </c>
      <c r="D591" s="0" t="s">
        <v>22</v>
      </c>
      <c r="E591" s="0" t="s">
        <v>4096</v>
      </c>
      <c r="F591" s="0" t="s">
        <v>1191</v>
      </c>
      <c r="G591" s="0" t="s">
        <v>1171</v>
      </c>
      <c r="H591" s="0" t="s">
        <v>1171</v>
      </c>
      <c r="I591" s="0" t="s">
        <v>1172</v>
      </c>
      <c r="J591" s="0" t="s">
        <v>3373</v>
      </c>
      <c r="K591" s="0" t="s">
        <v>3374</v>
      </c>
      <c r="L591" s="0" t="s">
        <v>3495</v>
      </c>
      <c r="M591" s="0" t="s">
        <v>1155</v>
      </c>
      <c r="N591" s="0" t="s">
        <v>98</v>
      </c>
      <c r="O591" s="0" t="s">
        <v>1171</v>
      </c>
      <c r="P591" s="0" t="s">
        <v>1171</v>
      </c>
      <c r="Q591" s="0" t="s">
        <v>1172</v>
      </c>
      <c r="R591" s="0" t="s">
        <v>3373</v>
      </c>
      <c r="S591" s="0" t="s">
        <v>3374</v>
      </c>
      <c r="T591" s="0" t="s">
        <v>3341</v>
      </c>
      <c r="U591" s="0" t="s">
        <v>3342</v>
      </c>
      <c r="V591" s="0" t="s">
        <v>3343</v>
      </c>
      <c r="W591" s="0" t="s">
        <v>3344</v>
      </c>
      <c r="X591" s="0" t="s">
        <v>3345</v>
      </c>
      <c r="Y591" s="0" t="s">
        <v>3342</v>
      </c>
      <c r="Z591" s="0" t="s">
        <v>3371</v>
      </c>
      <c r="AA591" s="0" t="s">
        <v>3377</v>
      </c>
      <c r="AB591" s="0" t="s">
        <v>4097</v>
      </c>
      <c r="AC591" s="0" t="s">
        <v>19</v>
      </c>
      <c r="AD591" s="0" t="s">
        <v>19</v>
      </c>
      <c r="AE591" s="0" t="s">
        <v>61</v>
      </c>
      <c r="AF591" s="0" t="s">
        <v>22</v>
      </c>
      <c r="AG591" s="0" t="s">
        <v>22</v>
      </c>
      <c r="AH591" s="0" t="s">
        <v>22</v>
      </c>
      <c r="AI591" s="0" t="s">
        <v>22</v>
      </c>
      <c r="AJ591" s="0" t="s">
        <v>3974</v>
      </c>
      <c r="AK591" s="0" t="s">
        <v>3380</v>
      </c>
    </row>
    <row customHeight="1" ht="11.25">
      <c r="A592" s="0" t="s">
        <v>22</v>
      </c>
      <c r="B592" s="0" t="s">
        <v>48</v>
      </c>
      <c r="C592" s="0" t="s">
        <v>50</v>
      </c>
      <c r="D592" s="0" t="s">
        <v>22</v>
      </c>
      <c r="E592" s="0" t="s">
        <v>4096</v>
      </c>
      <c r="F592" s="0" t="s">
        <v>1191</v>
      </c>
      <c r="G592" s="0" t="s">
        <v>153</v>
      </c>
      <c r="H592" s="0" t="s">
        <v>153</v>
      </c>
      <c r="I592" s="0" t="s">
        <v>154</v>
      </c>
      <c r="J592" s="0" t="s">
        <v>3373</v>
      </c>
      <c r="K592" s="0" t="s">
        <v>3381</v>
      </c>
      <c r="L592" s="0" t="s">
        <v>3495</v>
      </c>
      <c r="M592" s="0" t="s">
        <v>1155</v>
      </c>
      <c r="N592" s="0" t="s">
        <v>98</v>
      </c>
      <c r="O592" s="0" t="s">
        <v>153</v>
      </c>
      <c r="P592" s="0" t="s">
        <v>153</v>
      </c>
      <c r="Q592" s="0" t="s">
        <v>154</v>
      </c>
      <c r="R592" s="0" t="s">
        <v>3373</v>
      </c>
      <c r="S592" s="0" t="s">
        <v>3381</v>
      </c>
      <c r="T592" s="0" t="s">
        <v>3341</v>
      </c>
      <c r="U592" s="0" t="s">
        <v>3342</v>
      </c>
      <c r="V592" s="0" t="s">
        <v>3343</v>
      </c>
      <c r="W592" s="0" t="s">
        <v>3344</v>
      </c>
      <c r="X592" s="0" t="s">
        <v>3345</v>
      </c>
      <c r="Y592" s="0" t="s">
        <v>3342</v>
      </c>
      <c r="Z592" s="0" t="s">
        <v>3371</v>
      </c>
      <c r="AA592" s="0" t="s">
        <v>3377</v>
      </c>
      <c r="AB592" s="0" t="s">
        <v>4097</v>
      </c>
      <c r="AC592" s="0" t="s">
        <v>19</v>
      </c>
      <c r="AD592" s="0" t="s">
        <v>19</v>
      </c>
      <c r="AE592" s="0" t="s">
        <v>61</v>
      </c>
      <c r="AF592" s="0" t="s">
        <v>22</v>
      </c>
      <c r="AG592" s="0" t="s">
        <v>22</v>
      </c>
      <c r="AH592" s="0" t="s">
        <v>22</v>
      </c>
      <c r="AI592" s="0" t="s">
        <v>22</v>
      </c>
      <c r="AJ592" s="0" t="s">
        <v>3974</v>
      </c>
      <c r="AK592" s="0" t="s">
        <v>3380</v>
      </c>
    </row>
    <row customHeight="1" ht="11.25">
      <c r="A593" s="0" t="s">
        <v>22</v>
      </c>
      <c r="B593" s="0" t="s">
        <v>48</v>
      </c>
      <c r="C593" s="0" t="s">
        <v>50</v>
      </c>
      <c r="D593" s="0" t="s">
        <v>22</v>
      </c>
      <c r="E593" s="0" t="s">
        <v>4098</v>
      </c>
      <c r="F593" s="0" t="s">
        <v>1191</v>
      </c>
      <c r="G593" s="0" t="s">
        <v>1171</v>
      </c>
      <c r="H593" s="0" t="s">
        <v>1171</v>
      </c>
      <c r="I593" s="0" t="s">
        <v>1172</v>
      </c>
      <c r="J593" s="0" t="s">
        <v>3373</v>
      </c>
      <c r="K593" s="0" t="s">
        <v>3374</v>
      </c>
      <c r="L593" s="0" t="s">
        <v>3578</v>
      </c>
      <c r="M593" s="0" t="s">
        <v>1155</v>
      </c>
      <c r="N593" s="0" t="s">
        <v>98</v>
      </c>
      <c r="O593" s="0" t="s">
        <v>1171</v>
      </c>
      <c r="P593" s="0" t="s">
        <v>1171</v>
      </c>
      <c r="Q593" s="0" t="s">
        <v>1172</v>
      </c>
      <c r="R593" s="0" t="s">
        <v>3373</v>
      </c>
      <c r="S593" s="0" t="s">
        <v>3374</v>
      </c>
      <c r="T593" s="0" t="s">
        <v>3341</v>
      </c>
      <c r="U593" s="0" t="s">
        <v>3342</v>
      </c>
      <c r="V593" s="0" t="s">
        <v>3343</v>
      </c>
      <c r="W593" s="0" t="s">
        <v>3344</v>
      </c>
      <c r="X593" s="0" t="s">
        <v>3345</v>
      </c>
      <c r="Y593" s="0" t="s">
        <v>3342</v>
      </c>
      <c r="Z593" s="0" t="s">
        <v>4099</v>
      </c>
      <c r="AA593" s="0" t="s">
        <v>3377</v>
      </c>
      <c r="AB593" s="0" t="s">
        <v>4100</v>
      </c>
      <c r="AC593" s="0" t="s">
        <v>19</v>
      </c>
      <c r="AD593" s="0" t="s">
        <v>19</v>
      </c>
      <c r="AE593" s="0" t="s">
        <v>61</v>
      </c>
      <c r="AF593" s="0" t="s">
        <v>22</v>
      </c>
      <c r="AG593" s="0" t="s">
        <v>22</v>
      </c>
      <c r="AH593" s="0" t="s">
        <v>22</v>
      </c>
      <c r="AI593" s="0" t="s">
        <v>22</v>
      </c>
      <c r="AJ593" s="0" t="s">
        <v>3974</v>
      </c>
      <c r="AK593" s="0" t="s">
        <v>3380</v>
      </c>
    </row>
    <row customHeight="1" ht="11.25">
      <c r="A594" s="0" t="s">
        <v>22</v>
      </c>
      <c r="B594" s="0" t="s">
        <v>48</v>
      </c>
      <c r="C594" s="0" t="s">
        <v>50</v>
      </c>
      <c r="D594" s="0" t="s">
        <v>22</v>
      </c>
      <c r="E594" s="0" t="s">
        <v>4098</v>
      </c>
      <c r="F594" s="0" t="s">
        <v>1191</v>
      </c>
      <c r="G594" s="0" t="s">
        <v>153</v>
      </c>
      <c r="H594" s="0" t="s">
        <v>153</v>
      </c>
      <c r="I594" s="0" t="s">
        <v>154</v>
      </c>
      <c r="J594" s="0" t="s">
        <v>3373</v>
      </c>
      <c r="K594" s="0" t="s">
        <v>3381</v>
      </c>
      <c r="L594" s="0" t="s">
        <v>3578</v>
      </c>
      <c r="M594" s="0" t="s">
        <v>1155</v>
      </c>
      <c r="N594" s="0" t="s">
        <v>98</v>
      </c>
      <c r="O594" s="0" t="s">
        <v>153</v>
      </c>
      <c r="P594" s="0" t="s">
        <v>153</v>
      </c>
      <c r="Q594" s="0" t="s">
        <v>154</v>
      </c>
      <c r="R594" s="0" t="s">
        <v>3373</v>
      </c>
      <c r="S594" s="0" t="s">
        <v>3381</v>
      </c>
      <c r="T594" s="0" t="s">
        <v>3341</v>
      </c>
      <c r="U594" s="0" t="s">
        <v>3342</v>
      </c>
      <c r="V594" s="0" t="s">
        <v>3343</v>
      </c>
      <c r="W594" s="0" t="s">
        <v>3344</v>
      </c>
      <c r="X594" s="0" t="s">
        <v>3345</v>
      </c>
      <c r="Y594" s="0" t="s">
        <v>3342</v>
      </c>
      <c r="Z594" s="0" t="s">
        <v>4099</v>
      </c>
      <c r="AA594" s="0" t="s">
        <v>3377</v>
      </c>
      <c r="AB594" s="0" t="s">
        <v>4100</v>
      </c>
      <c r="AC594" s="0" t="s">
        <v>19</v>
      </c>
      <c r="AD594" s="0" t="s">
        <v>19</v>
      </c>
      <c r="AE594" s="0" t="s">
        <v>61</v>
      </c>
      <c r="AF594" s="0" t="s">
        <v>22</v>
      </c>
      <c r="AG594" s="0" t="s">
        <v>22</v>
      </c>
      <c r="AH594" s="0" t="s">
        <v>22</v>
      </c>
      <c r="AI594" s="0" t="s">
        <v>22</v>
      </c>
      <c r="AJ594" s="0" t="s">
        <v>3974</v>
      </c>
      <c r="AK594" s="0" t="s">
        <v>3380</v>
      </c>
    </row>
    <row customHeight="1" ht="11.25">
      <c r="A595" s="0" t="s">
        <v>22</v>
      </c>
      <c r="B595" s="0" t="s">
        <v>48</v>
      </c>
      <c r="C595" s="0" t="s">
        <v>50</v>
      </c>
      <c r="D595" s="0" t="s">
        <v>22</v>
      </c>
      <c r="E595" s="0" t="s">
        <v>4101</v>
      </c>
      <c r="F595" s="0" t="s">
        <v>1191</v>
      </c>
      <c r="G595" s="0" t="s">
        <v>1171</v>
      </c>
      <c r="H595" s="0" t="s">
        <v>1171</v>
      </c>
      <c r="I595" s="0" t="s">
        <v>1172</v>
      </c>
      <c r="J595" s="0" t="s">
        <v>3373</v>
      </c>
      <c r="K595" s="0" t="s">
        <v>3374</v>
      </c>
      <c r="L595" s="0" t="s">
        <v>3375</v>
      </c>
      <c r="M595" s="0" t="s">
        <v>1155</v>
      </c>
      <c r="N595" s="0" t="s">
        <v>98</v>
      </c>
      <c r="O595" s="0" t="s">
        <v>1171</v>
      </c>
      <c r="P595" s="0" t="s">
        <v>1171</v>
      </c>
      <c r="Q595" s="0" t="s">
        <v>1172</v>
      </c>
      <c r="R595" s="0" t="s">
        <v>3373</v>
      </c>
      <c r="S595" s="0" t="s">
        <v>3374</v>
      </c>
      <c r="T595" s="0" t="s">
        <v>3341</v>
      </c>
      <c r="U595" s="0" t="s">
        <v>3342</v>
      </c>
      <c r="V595" s="0" t="s">
        <v>3343</v>
      </c>
      <c r="W595" s="0" t="s">
        <v>3344</v>
      </c>
      <c r="X595" s="0" t="s">
        <v>3345</v>
      </c>
      <c r="Y595" s="0" t="s">
        <v>3342</v>
      </c>
      <c r="Z595" s="0" t="s">
        <v>4102</v>
      </c>
      <c r="AA595" s="0" t="s">
        <v>3377</v>
      </c>
      <c r="AB595" s="0" t="s">
        <v>4103</v>
      </c>
      <c r="AC595" s="0" t="s">
        <v>19</v>
      </c>
      <c r="AD595" s="0" t="s">
        <v>19</v>
      </c>
      <c r="AE595" s="0" t="s">
        <v>61</v>
      </c>
      <c r="AF595" s="0" t="s">
        <v>22</v>
      </c>
      <c r="AG595" s="0" t="s">
        <v>22</v>
      </c>
      <c r="AH595" s="0" t="s">
        <v>22</v>
      </c>
      <c r="AI595" s="0" t="s">
        <v>22</v>
      </c>
      <c r="AJ595" s="0" t="s">
        <v>3974</v>
      </c>
      <c r="AK595" s="0" t="s">
        <v>3380</v>
      </c>
    </row>
    <row customHeight="1" ht="11.25">
      <c r="A596" s="0" t="s">
        <v>22</v>
      </c>
      <c r="B596" s="0" t="s">
        <v>48</v>
      </c>
      <c r="C596" s="0" t="s">
        <v>50</v>
      </c>
      <c r="D596" s="0" t="s">
        <v>22</v>
      </c>
      <c r="E596" s="0" t="s">
        <v>4101</v>
      </c>
      <c r="F596" s="0" t="s">
        <v>1191</v>
      </c>
      <c r="G596" s="0" t="s">
        <v>153</v>
      </c>
      <c r="H596" s="0" t="s">
        <v>153</v>
      </c>
      <c r="I596" s="0" t="s">
        <v>154</v>
      </c>
      <c r="J596" s="0" t="s">
        <v>3373</v>
      </c>
      <c r="K596" s="0" t="s">
        <v>3381</v>
      </c>
      <c r="L596" s="0" t="s">
        <v>3375</v>
      </c>
      <c r="M596" s="0" t="s">
        <v>1155</v>
      </c>
      <c r="N596" s="0" t="s">
        <v>98</v>
      </c>
      <c r="O596" s="0" t="s">
        <v>153</v>
      </c>
      <c r="P596" s="0" t="s">
        <v>153</v>
      </c>
      <c r="Q596" s="0" t="s">
        <v>154</v>
      </c>
      <c r="R596" s="0" t="s">
        <v>3373</v>
      </c>
      <c r="S596" s="0" t="s">
        <v>3381</v>
      </c>
      <c r="T596" s="0" t="s">
        <v>3341</v>
      </c>
      <c r="U596" s="0" t="s">
        <v>3342</v>
      </c>
      <c r="V596" s="0" t="s">
        <v>3343</v>
      </c>
      <c r="W596" s="0" t="s">
        <v>3344</v>
      </c>
      <c r="X596" s="0" t="s">
        <v>3345</v>
      </c>
      <c r="Y596" s="0" t="s">
        <v>3342</v>
      </c>
      <c r="Z596" s="0" t="s">
        <v>4102</v>
      </c>
      <c r="AA596" s="0" t="s">
        <v>3377</v>
      </c>
      <c r="AB596" s="0" t="s">
        <v>4103</v>
      </c>
      <c r="AC596" s="0" t="s">
        <v>19</v>
      </c>
      <c r="AD596" s="0" t="s">
        <v>19</v>
      </c>
      <c r="AE596" s="0" t="s">
        <v>61</v>
      </c>
      <c r="AF596" s="0" t="s">
        <v>22</v>
      </c>
      <c r="AG596" s="0" t="s">
        <v>22</v>
      </c>
      <c r="AH596" s="0" t="s">
        <v>22</v>
      </c>
      <c r="AI596" s="0" t="s">
        <v>22</v>
      </c>
      <c r="AJ596" s="0" t="s">
        <v>3974</v>
      </c>
      <c r="AK596" s="0" t="s">
        <v>3380</v>
      </c>
    </row>
    <row customHeight="1" ht="11.25">
      <c r="A597" s="0" t="s">
        <v>22</v>
      </c>
      <c r="B597" s="0" t="s">
        <v>48</v>
      </c>
      <c r="C597" s="0" t="s">
        <v>50</v>
      </c>
      <c r="D597" s="0" t="s">
        <v>22</v>
      </c>
      <c r="E597" s="0" t="s">
        <v>4104</v>
      </c>
      <c r="F597" s="0" t="s">
        <v>1191</v>
      </c>
      <c r="G597" s="0" t="s">
        <v>1171</v>
      </c>
      <c r="H597" s="0" t="s">
        <v>1171</v>
      </c>
      <c r="I597" s="0" t="s">
        <v>1172</v>
      </c>
      <c r="J597" s="0" t="s">
        <v>3373</v>
      </c>
      <c r="K597" s="0" t="s">
        <v>3374</v>
      </c>
      <c r="L597" s="0" t="s">
        <v>4105</v>
      </c>
      <c r="M597" s="0" t="s">
        <v>1155</v>
      </c>
      <c r="N597" s="0" t="s">
        <v>98</v>
      </c>
      <c r="O597" s="0" t="s">
        <v>1171</v>
      </c>
      <c r="P597" s="0" t="s">
        <v>1171</v>
      </c>
      <c r="Q597" s="0" t="s">
        <v>1172</v>
      </c>
      <c r="R597" s="0" t="s">
        <v>3373</v>
      </c>
      <c r="S597" s="0" t="s">
        <v>3374</v>
      </c>
      <c r="T597" s="0" t="s">
        <v>3341</v>
      </c>
      <c r="U597" s="0" t="s">
        <v>3342</v>
      </c>
      <c r="V597" s="0" t="s">
        <v>3343</v>
      </c>
      <c r="W597" s="0" t="s">
        <v>3344</v>
      </c>
      <c r="X597" s="0" t="s">
        <v>3345</v>
      </c>
      <c r="Y597" s="0" t="s">
        <v>3342</v>
      </c>
      <c r="Z597" s="0" t="s">
        <v>4106</v>
      </c>
      <c r="AA597" s="0" t="s">
        <v>3377</v>
      </c>
      <c r="AB597" s="0" t="s">
        <v>4107</v>
      </c>
      <c r="AC597" s="0" t="s">
        <v>19</v>
      </c>
      <c r="AD597" s="0" t="s">
        <v>19</v>
      </c>
      <c r="AE597" s="0" t="s">
        <v>61</v>
      </c>
      <c r="AF597" s="0" t="s">
        <v>22</v>
      </c>
      <c r="AG597" s="0" t="s">
        <v>22</v>
      </c>
      <c r="AH597" s="0" t="s">
        <v>22</v>
      </c>
      <c r="AI597" s="0" t="s">
        <v>22</v>
      </c>
      <c r="AJ597" s="0" t="s">
        <v>3974</v>
      </c>
      <c r="AK597" s="0" t="s">
        <v>3380</v>
      </c>
    </row>
    <row customHeight="1" ht="11.25">
      <c r="A598" s="0" t="s">
        <v>22</v>
      </c>
      <c r="B598" s="0" t="s">
        <v>48</v>
      </c>
      <c r="C598" s="0" t="s">
        <v>50</v>
      </c>
      <c r="D598" s="0" t="s">
        <v>22</v>
      </c>
      <c r="E598" s="0" t="s">
        <v>4104</v>
      </c>
      <c r="F598" s="0" t="s">
        <v>1191</v>
      </c>
      <c r="G598" s="0" t="s">
        <v>153</v>
      </c>
      <c r="H598" s="0" t="s">
        <v>153</v>
      </c>
      <c r="I598" s="0" t="s">
        <v>154</v>
      </c>
      <c r="J598" s="0" t="s">
        <v>3373</v>
      </c>
      <c r="K598" s="0" t="s">
        <v>3381</v>
      </c>
      <c r="L598" s="0" t="s">
        <v>4105</v>
      </c>
      <c r="M598" s="0" t="s">
        <v>1155</v>
      </c>
      <c r="N598" s="0" t="s">
        <v>98</v>
      </c>
      <c r="O598" s="0" t="s">
        <v>153</v>
      </c>
      <c r="P598" s="0" t="s">
        <v>153</v>
      </c>
      <c r="Q598" s="0" t="s">
        <v>154</v>
      </c>
      <c r="R598" s="0" t="s">
        <v>3373</v>
      </c>
      <c r="S598" s="0" t="s">
        <v>3381</v>
      </c>
      <c r="T598" s="0" t="s">
        <v>3341</v>
      </c>
      <c r="U598" s="0" t="s">
        <v>3342</v>
      </c>
      <c r="V598" s="0" t="s">
        <v>3343</v>
      </c>
      <c r="W598" s="0" t="s">
        <v>3344</v>
      </c>
      <c r="X598" s="0" t="s">
        <v>3345</v>
      </c>
      <c r="Y598" s="0" t="s">
        <v>3342</v>
      </c>
      <c r="Z598" s="0" t="s">
        <v>4106</v>
      </c>
      <c r="AA598" s="0" t="s">
        <v>3377</v>
      </c>
      <c r="AB598" s="0" t="s">
        <v>4107</v>
      </c>
      <c r="AC598" s="0" t="s">
        <v>19</v>
      </c>
      <c r="AD598" s="0" t="s">
        <v>19</v>
      </c>
      <c r="AE598" s="0" t="s">
        <v>61</v>
      </c>
      <c r="AF598" s="0" t="s">
        <v>22</v>
      </c>
      <c r="AG598" s="0" t="s">
        <v>22</v>
      </c>
      <c r="AH598" s="0" t="s">
        <v>22</v>
      </c>
      <c r="AI598" s="0" t="s">
        <v>22</v>
      </c>
      <c r="AJ598" s="0" t="s">
        <v>3974</v>
      </c>
      <c r="AK598" s="0" t="s">
        <v>3380</v>
      </c>
    </row>
    <row customHeight="1" ht="11.25">
      <c r="A599" s="0" t="s">
        <v>22</v>
      </c>
      <c r="B599" s="0" t="s">
        <v>48</v>
      </c>
      <c r="C599" s="0" t="s">
        <v>50</v>
      </c>
      <c r="D599" s="0" t="s">
        <v>22</v>
      </c>
      <c r="E599" s="0" t="s">
        <v>4108</v>
      </c>
      <c r="F599" s="0" t="s">
        <v>1191</v>
      </c>
      <c r="G599" s="0" t="s">
        <v>1171</v>
      </c>
      <c r="H599" s="0" t="s">
        <v>1171</v>
      </c>
      <c r="I599" s="0" t="s">
        <v>1172</v>
      </c>
      <c r="J599" s="0" t="s">
        <v>1173</v>
      </c>
      <c r="K599" s="0" t="s">
        <v>1174</v>
      </c>
      <c r="L599" s="0" t="s">
        <v>4109</v>
      </c>
      <c r="M599" s="0" t="s">
        <v>1155</v>
      </c>
      <c r="N599" s="0" t="s">
        <v>98</v>
      </c>
      <c r="O599" s="0" t="s">
        <v>1171</v>
      </c>
      <c r="P599" s="0" t="s">
        <v>1171</v>
      </c>
      <c r="Q599" s="0" t="s">
        <v>1172</v>
      </c>
      <c r="R599" s="0" t="s">
        <v>1173</v>
      </c>
      <c r="S599" s="0" t="s">
        <v>1174</v>
      </c>
      <c r="T599" s="0" t="s">
        <v>3341</v>
      </c>
      <c r="U599" s="0" t="s">
        <v>3342</v>
      </c>
      <c r="V599" s="0" t="s">
        <v>3343</v>
      </c>
      <c r="W599" s="0" t="s">
        <v>3344</v>
      </c>
      <c r="X599" s="0" t="s">
        <v>3345</v>
      </c>
      <c r="Y599" s="0" t="s">
        <v>3342</v>
      </c>
      <c r="Z599" s="0" t="s">
        <v>4110</v>
      </c>
      <c r="AA599" s="0" t="s">
        <v>4111</v>
      </c>
      <c r="AB599" s="0" t="s">
        <v>4112</v>
      </c>
      <c r="AC599" s="0" t="s">
        <v>19</v>
      </c>
      <c r="AD599" s="0" t="s">
        <v>19</v>
      </c>
      <c r="AE599" s="0" t="s">
        <v>61</v>
      </c>
      <c r="AF599" s="0" t="s">
        <v>22</v>
      </c>
      <c r="AG599" s="0" t="s">
        <v>22</v>
      </c>
      <c r="AH599" s="0" t="s">
        <v>22</v>
      </c>
      <c r="AI599" s="0" t="s">
        <v>22</v>
      </c>
      <c r="AJ599" s="0" t="s">
        <v>3562</v>
      </c>
      <c r="AK599" s="0" t="s">
        <v>3563</v>
      </c>
    </row>
    <row customHeight="1" ht="11.25">
      <c r="A600" s="0" t="s">
        <v>22</v>
      </c>
      <c r="B600" s="0" t="s">
        <v>48</v>
      </c>
      <c r="C600" s="0" t="s">
        <v>50</v>
      </c>
      <c r="D600" s="0" t="s">
        <v>22</v>
      </c>
      <c r="E600" s="0" t="s">
        <v>4108</v>
      </c>
      <c r="F600" s="0" t="s">
        <v>1191</v>
      </c>
      <c r="G600" s="0" t="s">
        <v>153</v>
      </c>
      <c r="H600" s="0" t="s">
        <v>153</v>
      </c>
      <c r="I600" s="0" t="s">
        <v>154</v>
      </c>
      <c r="J600" s="0" t="s">
        <v>1173</v>
      </c>
      <c r="K600" s="0" t="s">
        <v>1255</v>
      </c>
      <c r="L600" s="0" t="s">
        <v>4109</v>
      </c>
      <c r="M600" s="0" t="s">
        <v>1155</v>
      </c>
      <c r="N600" s="0" t="s">
        <v>98</v>
      </c>
      <c r="O600" s="0" t="s">
        <v>153</v>
      </c>
      <c r="P600" s="0" t="s">
        <v>153</v>
      </c>
      <c r="Q600" s="0" t="s">
        <v>154</v>
      </c>
      <c r="R600" s="0" t="s">
        <v>1173</v>
      </c>
      <c r="S600" s="0" t="s">
        <v>1255</v>
      </c>
      <c r="T600" s="0" t="s">
        <v>3341</v>
      </c>
      <c r="U600" s="0" t="s">
        <v>3342</v>
      </c>
      <c r="V600" s="0" t="s">
        <v>3343</v>
      </c>
      <c r="W600" s="0" t="s">
        <v>3344</v>
      </c>
      <c r="X600" s="0" t="s">
        <v>3345</v>
      </c>
      <c r="Y600" s="0" t="s">
        <v>3342</v>
      </c>
      <c r="Z600" s="0" t="s">
        <v>4110</v>
      </c>
      <c r="AA600" s="0" t="s">
        <v>4111</v>
      </c>
      <c r="AB600" s="0" t="s">
        <v>4112</v>
      </c>
      <c r="AC600" s="0" t="s">
        <v>19</v>
      </c>
      <c r="AD600" s="0" t="s">
        <v>19</v>
      </c>
      <c r="AE600" s="0" t="s">
        <v>61</v>
      </c>
      <c r="AF600" s="0" t="s">
        <v>22</v>
      </c>
      <c r="AG600" s="0" t="s">
        <v>22</v>
      </c>
      <c r="AH600" s="0" t="s">
        <v>22</v>
      </c>
      <c r="AI600" s="0" t="s">
        <v>22</v>
      </c>
      <c r="AJ600" s="0" t="s">
        <v>3562</v>
      </c>
      <c r="AK600" s="0" t="s">
        <v>3563</v>
      </c>
    </row>
    <row customHeight="1" ht="11.25">
      <c r="A601" s="0" t="s">
        <v>22</v>
      </c>
      <c r="B601" s="0" t="s">
        <v>48</v>
      </c>
      <c r="C601" s="0" t="s">
        <v>50</v>
      </c>
      <c r="D601" s="0" t="s">
        <v>22</v>
      </c>
      <c r="E601" s="0" t="s">
        <v>4113</v>
      </c>
      <c r="F601" s="0" t="s">
        <v>1191</v>
      </c>
      <c r="G601" s="0" t="s">
        <v>1171</v>
      </c>
      <c r="H601" s="0" t="s">
        <v>1171</v>
      </c>
      <c r="I601" s="0" t="s">
        <v>1172</v>
      </c>
      <c r="J601" s="0" t="s">
        <v>3398</v>
      </c>
      <c r="K601" s="0" t="s">
        <v>3399</v>
      </c>
      <c r="L601" s="0" t="s">
        <v>3684</v>
      </c>
      <c r="M601" s="0" t="s">
        <v>1155</v>
      </c>
      <c r="N601" s="0" t="s">
        <v>98</v>
      </c>
      <c r="O601" s="0" t="s">
        <v>1171</v>
      </c>
      <c r="P601" s="0" t="s">
        <v>1171</v>
      </c>
      <c r="Q601" s="0" t="s">
        <v>1172</v>
      </c>
      <c r="R601" s="0" t="s">
        <v>3398</v>
      </c>
      <c r="S601" s="0" t="s">
        <v>3399</v>
      </c>
      <c r="T601" s="0" t="s">
        <v>3341</v>
      </c>
      <c r="U601" s="0" t="s">
        <v>3342</v>
      </c>
      <c r="V601" s="0" t="s">
        <v>3343</v>
      </c>
      <c r="W601" s="0" t="s">
        <v>3344</v>
      </c>
      <c r="X601" s="0" t="s">
        <v>3345</v>
      </c>
      <c r="Y601" s="0" t="s">
        <v>3342</v>
      </c>
      <c r="Z601" s="0" t="s">
        <v>4114</v>
      </c>
      <c r="AA601" s="0" t="s">
        <v>3843</v>
      </c>
      <c r="AB601" s="0" t="s">
        <v>4115</v>
      </c>
      <c r="AC601" s="0" t="s">
        <v>19</v>
      </c>
      <c r="AD601" s="0" t="s">
        <v>19</v>
      </c>
      <c r="AE601" s="0" t="s">
        <v>61</v>
      </c>
      <c r="AF601" s="0" t="s">
        <v>22</v>
      </c>
      <c r="AG601" s="0" t="s">
        <v>22</v>
      </c>
      <c r="AH601" s="0" t="s">
        <v>22</v>
      </c>
      <c r="AI601" s="0" t="s">
        <v>22</v>
      </c>
      <c r="AJ601" s="0" t="s">
        <v>3562</v>
      </c>
      <c r="AK601" s="0" t="s">
        <v>3563</v>
      </c>
    </row>
    <row customHeight="1" ht="11.25">
      <c r="A602" s="0" t="s">
        <v>22</v>
      </c>
      <c r="B602" s="0" t="s">
        <v>48</v>
      </c>
      <c r="C602" s="0" t="s">
        <v>50</v>
      </c>
      <c r="D602" s="0" t="s">
        <v>22</v>
      </c>
      <c r="E602" s="0" t="s">
        <v>4113</v>
      </c>
      <c r="F602" s="0" t="s">
        <v>1191</v>
      </c>
      <c r="G602" s="0" t="s">
        <v>153</v>
      </c>
      <c r="H602" s="0" t="s">
        <v>153</v>
      </c>
      <c r="I602" s="0" t="s">
        <v>154</v>
      </c>
      <c r="J602" s="0" t="s">
        <v>3398</v>
      </c>
      <c r="K602" s="0" t="s">
        <v>3416</v>
      </c>
      <c r="L602" s="0" t="s">
        <v>3684</v>
      </c>
      <c r="M602" s="0" t="s">
        <v>1155</v>
      </c>
      <c r="N602" s="0" t="s">
        <v>98</v>
      </c>
      <c r="O602" s="0" t="s">
        <v>153</v>
      </c>
      <c r="P602" s="0" t="s">
        <v>153</v>
      </c>
      <c r="Q602" s="0" t="s">
        <v>154</v>
      </c>
      <c r="R602" s="0" t="s">
        <v>3398</v>
      </c>
      <c r="S602" s="0" t="s">
        <v>3416</v>
      </c>
      <c r="T602" s="0" t="s">
        <v>3341</v>
      </c>
      <c r="U602" s="0" t="s">
        <v>3342</v>
      </c>
      <c r="V602" s="0" t="s">
        <v>3343</v>
      </c>
      <c r="W602" s="0" t="s">
        <v>3344</v>
      </c>
      <c r="X602" s="0" t="s">
        <v>3345</v>
      </c>
      <c r="Y602" s="0" t="s">
        <v>3342</v>
      </c>
      <c r="Z602" s="0" t="s">
        <v>4114</v>
      </c>
      <c r="AA602" s="0" t="s">
        <v>3843</v>
      </c>
      <c r="AB602" s="0" t="s">
        <v>4115</v>
      </c>
      <c r="AC602" s="0" t="s">
        <v>19</v>
      </c>
      <c r="AD602" s="0" t="s">
        <v>19</v>
      </c>
      <c r="AE602" s="0" t="s">
        <v>61</v>
      </c>
      <c r="AF602" s="0" t="s">
        <v>22</v>
      </c>
      <c r="AG602" s="0" t="s">
        <v>22</v>
      </c>
      <c r="AH602" s="0" t="s">
        <v>22</v>
      </c>
      <c r="AI602" s="0" t="s">
        <v>22</v>
      </c>
      <c r="AJ602" s="0" t="s">
        <v>3562</v>
      </c>
      <c r="AK602" s="0" t="s">
        <v>3563</v>
      </c>
    </row>
    <row customHeight="1" ht="11.25">
      <c r="A603" s="0" t="s">
        <v>22</v>
      </c>
      <c r="B603" s="0" t="s">
        <v>48</v>
      </c>
      <c r="C603" s="0" t="s">
        <v>50</v>
      </c>
      <c r="D603" s="0" t="s">
        <v>22</v>
      </c>
      <c r="E603" s="0" t="s">
        <v>4116</v>
      </c>
      <c r="F603" s="0" t="s">
        <v>1191</v>
      </c>
      <c r="G603" s="0" t="s">
        <v>1171</v>
      </c>
      <c r="H603" s="0" t="s">
        <v>1171</v>
      </c>
      <c r="I603" s="0" t="s">
        <v>1172</v>
      </c>
      <c r="J603" s="0" t="s">
        <v>1173</v>
      </c>
      <c r="K603" s="0" t="s">
        <v>1174</v>
      </c>
      <c r="L603" s="0" t="s">
        <v>3589</v>
      </c>
      <c r="M603" s="0" t="s">
        <v>1155</v>
      </c>
      <c r="N603" s="0" t="s">
        <v>98</v>
      </c>
      <c r="O603" s="0" t="s">
        <v>1171</v>
      </c>
      <c r="P603" s="0" t="s">
        <v>1171</v>
      </c>
      <c r="Q603" s="0" t="s">
        <v>1172</v>
      </c>
      <c r="R603" s="0" t="s">
        <v>1173</v>
      </c>
      <c r="S603" s="0" t="s">
        <v>1174</v>
      </c>
      <c r="T603" s="0" t="s">
        <v>3341</v>
      </c>
      <c r="U603" s="0" t="s">
        <v>3342</v>
      </c>
      <c r="V603" s="0" t="s">
        <v>3343</v>
      </c>
      <c r="W603" s="0" t="s">
        <v>3344</v>
      </c>
      <c r="X603" s="0" t="s">
        <v>3345</v>
      </c>
      <c r="Y603" s="0" t="s">
        <v>3342</v>
      </c>
      <c r="Z603" s="0" t="s">
        <v>4117</v>
      </c>
      <c r="AA603" s="0" t="s">
        <v>3779</v>
      </c>
      <c r="AB603" s="0" t="s">
        <v>4118</v>
      </c>
      <c r="AC603" s="0" t="s">
        <v>19</v>
      </c>
      <c r="AD603" s="0" t="s">
        <v>19</v>
      </c>
      <c r="AE603" s="0" t="s">
        <v>61</v>
      </c>
      <c r="AF603" s="0" t="s">
        <v>22</v>
      </c>
      <c r="AG603" s="0" t="s">
        <v>22</v>
      </c>
      <c r="AH603" s="0" t="s">
        <v>22</v>
      </c>
      <c r="AI603" s="0" t="s">
        <v>22</v>
      </c>
      <c r="AJ603" s="0" t="s">
        <v>3562</v>
      </c>
      <c r="AK603" s="0" t="s">
        <v>3563</v>
      </c>
    </row>
    <row customHeight="1" ht="11.25">
      <c r="A604" s="0" t="s">
        <v>22</v>
      </c>
      <c r="B604" s="0" t="s">
        <v>48</v>
      </c>
      <c r="C604" s="0" t="s">
        <v>50</v>
      </c>
      <c r="D604" s="0" t="s">
        <v>22</v>
      </c>
      <c r="E604" s="0" t="s">
        <v>4116</v>
      </c>
      <c r="F604" s="0" t="s">
        <v>1191</v>
      </c>
      <c r="G604" s="0" t="s">
        <v>153</v>
      </c>
      <c r="H604" s="0" t="s">
        <v>153</v>
      </c>
      <c r="I604" s="0" t="s">
        <v>154</v>
      </c>
      <c r="J604" s="0" t="s">
        <v>1173</v>
      </c>
      <c r="K604" s="0" t="s">
        <v>1255</v>
      </c>
      <c r="L604" s="0" t="s">
        <v>3589</v>
      </c>
      <c r="M604" s="0" t="s">
        <v>1155</v>
      </c>
      <c r="N604" s="0" t="s">
        <v>98</v>
      </c>
      <c r="O604" s="0" t="s">
        <v>153</v>
      </c>
      <c r="P604" s="0" t="s">
        <v>153</v>
      </c>
      <c r="Q604" s="0" t="s">
        <v>154</v>
      </c>
      <c r="R604" s="0" t="s">
        <v>1173</v>
      </c>
      <c r="S604" s="0" t="s">
        <v>1255</v>
      </c>
      <c r="T604" s="0" t="s">
        <v>3341</v>
      </c>
      <c r="U604" s="0" t="s">
        <v>3342</v>
      </c>
      <c r="V604" s="0" t="s">
        <v>3343</v>
      </c>
      <c r="W604" s="0" t="s">
        <v>3344</v>
      </c>
      <c r="X604" s="0" t="s">
        <v>3345</v>
      </c>
      <c r="Y604" s="0" t="s">
        <v>3342</v>
      </c>
      <c r="Z604" s="0" t="s">
        <v>4117</v>
      </c>
      <c r="AA604" s="0" t="s">
        <v>3779</v>
      </c>
      <c r="AB604" s="0" t="s">
        <v>4118</v>
      </c>
      <c r="AC604" s="0" t="s">
        <v>19</v>
      </c>
      <c r="AD604" s="0" t="s">
        <v>19</v>
      </c>
      <c r="AE604" s="0" t="s">
        <v>61</v>
      </c>
      <c r="AF604" s="0" t="s">
        <v>22</v>
      </c>
      <c r="AG604" s="0" t="s">
        <v>22</v>
      </c>
      <c r="AH604" s="0" t="s">
        <v>22</v>
      </c>
      <c r="AI604" s="0" t="s">
        <v>22</v>
      </c>
      <c r="AJ604" s="0" t="s">
        <v>3562</v>
      </c>
      <c r="AK604" s="0" t="s">
        <v>3563</v>
      </c>
    </row>
    <row customHeight="1" ht="11.25">
      <c r="A605" s="0" t="s">
        <v>22</v>
      </c>
      <c r="B605" s="0" t="s">
        <v>48</v>
      </c>
      <c r="C605" s="0" t="s">
        <v>50</v>
      </c>
      <c r="D605" s="0" t="s">
        <v>22</v>
      </c>
      <c r="E605" s="0" t="s">
        <v>4119</v>
      </c>
      <c r="F605" s="0" t="s">
        <v>1152</v>
      </c>
      <c r="G605" s="0" t="s">
        <v>173</v>
      </c>
      <c r="H605" s="0" t="s">
        <v>173</v>
      </c>
      <c r="I605" s="0" t="s">
        <v>174</v>
      </c>
      <c r="J605" s="0" t="s">
        <v>3484</v>
      </c>
      <c r="K605" s="0" t="s">
        <v>3485</v>
      </c>
      <c r="L605" s="0" t="s">
        <v>4120</v>
      </c>
      <c r="M605" s="0" t="s">
        <v>118</v>
      </c>
      <c r="N605" s="0" t="s">
        <v>98</v>
      </c>
      <c r="O605" s="0" t="s">
        <v>173</v>
      </c>
      <c r="P605" s="0" t="s">
        <v>173</v>
      </c>
      <c r="Q605" s="0" t="s">
        <v>174</v>
      </c>
      <c r="R605" s="0" t="s">
        <v>3484</v>
      </c>
      <c r="S605" s="0" t="s">
        <v>3485</v>
      </c>
      <c r="T605" s="0" t="s">
        <v>3429</v>
      </c>
      <c r="U605" s="0" t="s">
        <v>3487</v>
      </c>
      <c r="V605" s="0" t="s">
        <v>3488</v>
      </c>
      <c r="W605" s="0" t="s">
        <v>3344</v>
      </c>
      <c r="X605" s="0" t="s">
        <v>3430</v>
      </c>
      <c r="Y605" s="0" t="s">
        <v>3489</v>
      </c>
      <c r="Z605" s="0" t="s">
        <v>1155</v>
      </c>
      <c r="AA605" s="0" t="s">
        <v>3490</v>
      </c>
      <c r="AB605" s="0" t="s">
        <v>3488</v>
      </c>
      <c r="AC605" s="0" t="s">
        <v>61</v>
      </c>
      <c r="AD605" s="0" t="s">
        <v>19</v>
      </c>
      <c r="AE605" s="0" t="s">
        <v>19</v>
      </c>
      <c r="AF605" s="0" t="s">
        <v>158</v>
      </c>
      <c r="AG605" s="0" t="s">
        <v>158</v>
      </c>
      <c r="AH605" s="0" t="s">
        <v>22</v>
      </c>
      <c r="AI605" s="0" t="s">
        <v>22</v>
      </c>
      <c r="AJ605" s="0" t="s">
        <v>22</v>
      </c>
      <c r="AK605" s="0" t="s">
        <v>22</v>
      </c>
    </row>
    <row customHeight="1" ht="11.25">
      <c r="A606" s="0" t="s">
        <v>22</v>
      </c>
      <c r="B606" s="0" t="s">
        <v>48</v>
      </c>
      <c r="C606" s="0" t="s">
        <v>50</v>
      </c>
      <c r="D606" s="0" t="s">
        <v>22</v>
      </c>
      <c r="E606" s="0" t="s">
        <v>1298</v>
      </c>
      <c r="F606" s="0" t="s">
        <v>1260</v>
      </c>
      <c r="G606" s="0" t="s">
        <v>163</v>
      </c>
      <c r="H606" s="0" t="s">
        <v>163</v>
      </c>
      <c r="I606" s="0" t="s">
        <v>164</v>
      </c>
      <c r="J606" s="0" t="s">
        <v>1299</v>
      </c>
      <c r="K606" s="0" t="s">
        <v>1300</v>
      </c>
      <c r="L606" s="0" t="s">
        <v>1301</v>
      </c>
      <c r="M606" s="0" t="s">
        <v>1155</v>
      </c>
      <c r="N606" s="0" t="s">
        <v>98</v>
      </c>
      <c r="O606" s="0" t="s">
        <v>163</v>
      </c>
      <c r="P606" s="0" t="s">
        <v>163</v>
      </c>
      <c r="Q606" s="0" t="s">
        <v>164</v>
      </c>
      <c r="R606" s="0" t="s">
        <v>1299</v>
      </c>
      <c r="S606" s="0" t="s">
        <v>1300</v>
      </c>
      <c r="T606" s="0" t="s">
        <v>3341</v>
      </c>
      <c r="U606" s="0" t="s">
        <v>3342</v>
      </c>
      <c r="V606" s="0" t="s">
        <v>4121</v>
      </c>
      <c r="W606" s="0" t="s">
        <v>3344</v>
      </c>
      <c r="X606" s="0" t="s">
        <v>3345</v>
      </c>
      <c r="Y606" s="0" t="s">
        <v>3342</v>
      </c>
      <c r="Z606" s="0" t="s">
        <v>4122</v>
      </c>
      <c r="AA606" s="0" t="s">
        <v>4123</v>
      </c>
      <c r="AB606" s="0" t="s">
        <v>4124</v>
      </c>
      <c r="AC606" s="0" t="s">
        <v>61</v>
      </c>
      <c r="AD606" s="0" t="s">
        <v>19</v>
      </c>
      <c r="AE606" s="0" t="s">
        <v>61</v>
      </c>
      <c r="AF606" s="0" t="s">
        <v>4125</v>
      </c>
      <c r="AG606" s="0" t="s">
        <v>3571</v>
      </c>
      <c r="AH606" s="0" t="s">
        <v>22</v>
      </c>
      <c r="AI606" s="0" t="s">
        <v>22</v>
      </c>
      <c r="AJ606" s="0" t="s">
        <v>4125</v>
      </c>
      <c r="AK606" s="0" t="s">
        <v>3571</v>
      </c>
    </row>
    <row customHeight="1" ht="11.25">
      <c r="A607" s="0" t="s">
        <v>22</v>
      </c>
      <c r="B607" s="0" t="s">
        <v>48</v>
      </c>
      <c r="C607" s="0" t="s">
        <v>50</v>
      </c>
      <c r="D607" s="0" t="s">
        <v>22</v>
      </c>
      <c r="E607" s="0" t="s">
        <v>1298</v>
      </c>
      <c r="F607" s="0" t="s">
        <v>1260</v>
      </c>
      <c r="G607" s="0" t="s">
        <v>163</v>
      </c>
      <c r="H607" s="0" t="s">
        <v>163</v>
      </c>
      <c r="I607" s="0" t="s">
        <v>164</v>
      </c>
      <c r="J607" s="0" t="s">
        <v>1299</v>
      </c>
      <c r="K607" s="0" t="s">
        <v>1300</v>
      </c>
      <c r="L607" s="0" t="s">
        <v>1301</v>
      </c>
      <c r="M607" s="0" t="s">
        <v>1155</v>
      </c>
      <c r="N607" s="0" t="s">
        <v>98</v>
      </c>
      <c r="O607" s="0" t="s">
        <v>163</v>
      </c>
      <c r="P607" s="0" t="s">
        <v>163</v>
      </c>
      <c r="Q607" s="0" t="s">
        <v>164</v>
      </c>
      <c r="R607" s="0" t="s">
        <v>1299</v>
      </c>
      <c r="S607" s="0" t="s">
        <v>1300</v>
      </c>
      <c r="T607" s="0" t="s">
        <v>3341</v>
      </c>
      <c r="U607" s="0" t="s">
        <v>3342</v>
      </c>
      <c r="V607" s="0" t="s">
        <v>4121</v>
      </c>
      <c r="W607" s="0" t="s">
        <v>3344</v>
      </c>
      <c r="X607" s="0" t="s">
        <v>3345</v>
      </c>
      <c r="Y607" s="0" t="s">
        <v>3342</v>
      </c>
      <c r="Z607" s="0" t="s">
        <v>4122</v>
      </c>
      <c r="AA607" s="0" t="s">
        <v>4123</v>
      </c>
      <c r="AB607" s="0" t="s">
        <v>4124</v>
      </c>
      <c r="AC607" s="0" t="s">
        <v>61</v>
      </c>
      <c r="AD607" s="0" t="s">
        <v>19</v>
      </c>
      <c r="AE607" s="0" t="s">
        <v>61</v>
      </c>
      <c r="AF607" s="0" t="s">
        <v>4125</v>
      </c>
      <c r="AG607" s="0" t="s">
        <v>3571</v>
      </c>
      <c r="AH607" s="0" t="s">
        <v>22</v>
      </c>
      <c r="AI607" s="0" t="s">
        <v>22</v>
      </c>
      <c r="AJ607" s="0" t="s">
        <v>4125</v>
      </c>
      <c r="AK607" s="0" t="s">
        <v>3571</v>
      </c>
    </row>
    <row customHeight="1" ht="11.25">
      <c r="A608" s="0" t="s">
        <v>22</v>
      </c>
      <c r="B608" s="0" t="s">
        <v>48</v>
      </c>
      <c r="C608" s="0" t="s">
        <v>50</v>
      </c>
      <c r="D608" s="0" t="s">
        <v>22</v>
      </c>
      <c r="E608" s="0" t="s">
        <v>4126</v>
      </c>
      <c r="F608" s="0" t="s">
        <v>1152</v>
      </c>
      <c r="G608" s="0" t="s">
        <v>110</v>
      </c>
      <c r="H608" s="0" t="s">
        <v>110</v>
      </c>
      <c r="I608" s="0" t="s">
        <v>111</v>
      </c>
      <c r="J608" s="0" t="s">
        <v>1240</v>
      </c>
      <c r="K608" s="0" t="s">
        <v>1241</v>
      </c>
      <c r="L608" s="0" t="s">
        <v>4127</v>
      </c>
      <c r="M608" s="0" t="s">
        <v>3758</v>
      </c>
      <c r="N608" s="0" t="s">
        <v>98</v>
      </c>
      <c r="O608" s="0" t="s">
        <v>110</v>
      </c>
      <c r="P608" s="0" t="s">
        <v>110</v>
      </c>
      <c r="Q608" s="0" t="s">
        <v>111</v>
      </c>
      <c r="R608" s="0" t="s">
        <v>1240</v>
      </c>
      <c r="S608" s="0" t="s">
        <v>1241</v>
      </c>
      <c r="T608" s="0" t="s">
        <v>3341</v>
      </c>
      <c r="U608" s="0" t="s">
        <v>3342</v>
      </c>
      <c r="V608" s="0" t="s">
        <v>3343</v>
      </c>
      <c r="W608" s="0" t="s">
        <v>3344</v>
      </c>
      <c r="X608" s="0" t="s">
        <v>3345</v>
      </c>
      <c r="Y608" s="0" t="s">
        <v>3342</v>
      </c>
      <c r="Z608" s="0" t="s">
        <v>4128</v>
      </c>
      <c r="AA608" s="0" t="s">
        <v>4129</v>
      </c>
      <c r="AB608" s="0" t="s">
        <v>4130</v>
      </c>
      <c r="AC608" s="0" t="s">
        <v>61</v>
      </c>
      <c r="AD608" s="0" t="s">
        <v>19</v>
      </c>
      <c r="AE608" s="0" t="s">
        <v>19</v>
      </c>
      <c r="AF608" s="0" t="s">
        <v>454</v>
      </c>
      <c r="AG608" s="0" t="s">
        <v>4131</v>
      </c>
      <c r="AH608" s="0" t="s">
        <v>22</v>
      </c>
      <c r="AI608" s="0" t="s">
        <v>22</v>
      </c>
      <c r="AJ608" s="0" t="s">
        <v>22</v>
      </c>
      <c r="AK608" s="0" t="s">
        <v>22</v>
      </c>
    </row>
    <row customHeight="1" ht="11.25">
      <c r="A609" s="0" t="s">
        <v>22</v>
      </c>
      <c r="B609" s="0" t="s">
        <v>48</v>
      </c>
      <c r="C609" s="0" t="s">
        <v>50</v>
      </c>
      <c r="D609" s="0" t="s">
        <v>22</v>
      </c>
      <c r="E609" s="0" t="s">
        <v>4126</v>
      </c>
      <c r="F609" s="0" t="s">
        <v>1152</v>
      </c>
      <c r="G609" s="0" t="s">
        <v>110</v>
      </c>
      <c r="H609" s="0" t="s">
        <v>110</v>
      </c>
      <c r="I609" s="0" t="s">
        <v>111</v>
      </c>
      <c r="J609" s="0" t="s">
        <v>1240</v>
      </c>
      <c r="K609" s="0" t="s">
        <v>1241</v>
      </c>
      <c r="L609" s="0" t="s">
        <v>4127</v>
      </c>
      <c r="M609" s="0" t="s">
        <v>3758</v>
      </c>
      <c r="N609" s="0" t="s">
        <v>98</v>
      </c>
      <c r="O609" s="0" t="s">
        <v>110</v>
      </c>
      <c r="P609" s="0" t="s">
        <v>110</v>
      </c>
      <c r="Q609" s="0" t="s">
        <v>111</v>
      </c>
      <c r="R609" s="0" t="s">
        <v>1240</v>
      </c>
      <c r="S609" s="0" t="s">
        <v>1241</v>
      </c>
      <c r="T609" s="0" t="s">
        <v>3341</v>
      </c>
      <c r="U609" s="0" t="s">
        <v>3342</v>
      </c>
      <c r="V609" s="0" t="s">
        <v>3343</v>
      </c>
      <c r="W609" s="0" t="s">
        <v>3344</v>
      </c>
      <c r="X609" s="0" t="s">
        <v>3345</v>
      </c>
      <c r="Y609" s="0" t="s">
        <v>3342</v>
      </c>
      <c r="Z609" s="0" t="s">
        <v>4128</v>
      </c>
      <c r="AA609" s="0" t="s">
        <v>4129</v>
      </c>
      <c r="AB609" s="0" t="s">
        <v>4130</v>
      </c>
      <c r="AC609" s="0" t="s">
        <v>61</v>
      </c>
      <c r="AD609" s="0" t="s">
        <v>19</v>
      </c>
      <c r="AE609" s="0" t="s">
        <v>19</v>
      </c>
      <c r="AF609" s="0" t="s">
        <v>454</v>
      </c>
      <c r="AG609" s="0" t="s">
        <v>4131</v>
      </c>
      <c r="AH609" s="0" t="s">
        <v>22</v>
      </c>
      <c r="AI609" s="0" t="s">
        <v>22</v>
      </c>
      <c r="AJ609" s="0" t="s">
        <v>22</v>
      </c>
      <c r="AK609" s="0" t="s">
        <v>22</v>
      </c>
    </row>
    <row customHeight="1" ht="11.25">
      <c r="A610" s="0" t="s">
        <v>22</v>
      </c>
      <c r="B610" s="0" t="s">
        <v>48</v>
      </c>
      <c r="C610" s="0" t="s">
        <v>50</v>
      </c>
      <c r="D610" s="0" t="s">
        <v>22</v>
      </c>
      <c r="E610" s="0" t="s">
        <v>4132</v>
      </c>
      <c r="F610" s="0" t="s">
        <v>1152</v>
      </c>
      <c r="G610" s="0" t="s">
        <v>110</v>
      </c>
      <c r="H610" s="0" t="s">
        <v>110</v>
      </c>
      <c r="I610" s="0" t="s">
        <v>111</v>
      </c>
      <c r="J610" s="0" t="s">
        <v>1240</v>
      </c>
      <c r="K610" s="0" t="s">
        <v>1241</v>
      </c>
      <c r="L610" s="0" t="s">
        <v>4133</v>
      </c>
      <c r="M610" s="0" t="s">
        <v>1922</v>
      </c>
      <c r="N610" s="0" t="s">
        <v>98</v>
      </c>
      <c r="O610" s="0" t="s">
        <v>110</v>
      </c>
      <c r="P610" s="0" t="s">
        <v>110</v>
      </c>
      <c r="Q610" s="0" t="s">
        <v>111</v>
      </c>
      <c r="R610" s="0" t="s">
        <v>1240</v>
      </c>
      <c r="S610" s="0" t="s">
        <v>1241</v>
      </c>
      <c r="T610" s="0" t="s">
        <v>3341</v>
      </c>
      <c r="U610" s="0" t="s">
        <v>3342</v>
      </c>
      <c r="V610" s="0" t="s">
        <v>3343</v>
      </c>
      <c r="W610" s="0" t="s">
        <v>3344</v>
      </c>
      <c r="X610" s="0" t="s">
        <v>3345</v>
      </c>
      <c r="Y610" s="0" t="s">
        <v>3342</v>
      </c>
      <c r="Z610" s="0" t="s">
        <v>4134</v>
      </c>
      <c r="AA610" s="0" t="s">
        <v>4135</v>
      </c>
      <c r="AB610" s="0" t="s">
        <v>4136</v>
      </c>
      <c r="AC610" s="0" t="s">
        <v>61</v>
      </c>
      <c r="AD610" s="0" t="s">
        <v>19</v>
      </c>
      <c r="AE610" s="0" t="s">
        <v>19</v>
      </c>
      <c r="AF610" s="0" t="s">
        <v>454</v>
      </c>
      <c r="AG610" s="0" t="s">
        <v>4137</v>
      </c>
      <c r="AH610" s="0" t="s">
        <v>22</v>
      </c>
      <c r="AI610" s="0" t="s">
        <v>22</v>
      </c>
      <c r="AJ610" s="0" t="s">
        <v>22</v>
      </c>
      <c r="AK610" s="0" t="s">
        <v>22</v>
      </c>
    </row>
    <row customHeight="1" ht="11.25">
      <c r="A611" s="0" t="s">
        <v>22</v>
      </c>
      <c r="B611" s="0" t="s">
        <v>48</v>
      </c>
      <c r="C611" s="0" t="s">
        <v>50</v>
      </c>
      <c r="D611" s="0" t="s">
        <v>22</v>
      </c>
      <c r="E611" s="0" t="s">
        <v>4132</v>
      </c>
      <c r="F611" s="0" t="s">
        <v>1152</v>
      </c>
      <c r="G611" s="0" t="s">
        <v>110</v>
      </c>
      <c r="H611" s="0" t="s">
        <v>110</v>
      </c>
      <c r="I611" s="0" t="s">
        <v>111</v>
      </c>
      <c r="J611" s="0" t="s">
        <v>1240</v>
      </c>
      <c r="K611" s="0" t="s">
        <v>1241</v>
      </c>
      <c r="L611" s="0" t="s">
        <v>4133</v>
      </c>
      <c r="M611" s="0" t="s">
        <v>1922</v>
      </c>
      <c r="N611" s="0" t="s">
        <v>98</v>
      </c>
      <c r="O611" s="0" t="s">
        <v>110</v>
      </c>
      <c r="P611" s="0" t="s">
        <v>110</v>
      </c>
      <c r="Q611" s="0" t="s">
        <v>111</v>
      </c>
      <c r="R611" s="0" t="s">
        <v>1240</v>
      </c>
      <c r="S611" s="0" t="s">
        <v>1241</v>
      </c>
      <c r="T611" s="0" t="s">
        <v>3341</v>
      </c>
      <c r="U611" s="0" t="s">
        <v>3342</v>
      </c>
      <c r="V611" s="0" t="s">
        <v>3343</v>
      </c>
      <c r="W611" s="0" t="s">
        <v>3344</v>
      </c>
      <c r="X611" s="0" t="s">
        <v>3345</v>
      </c>
      <c r="Y611" s="0" t="s">
        <v>3342</v>
      </c>
      <c r="Z611" s="0" t="s">
        <v>4134</v>
      </c>
      <c r="AA611" s="0" t="s">
        <v>4135</v>
      </c>
      <c r="AB611" s="0" t="s">
        <v>4136</v>
      </c>
      <c r="AC611" s="0" t="s">
        <v>61</v>
      </c>
      <c r="AD611" s="0" t="s">
        <v>19</v>
      </c>
      <c r="AE611" s="0" t="s">
        <v>19</v>
      </c>
      <c r="AF611" s="0" t="s">
        <v>454</v>
      </c>
      <c r="AG611" s="0" t="s">
        <v>4137</v>
      </c>
      <c r="AH611" s="0" t="s">
        <v>22</v>
      </c>
      <c r="AI611" s="0" t="s">
        <v>22</v>
      </c>
      <c r="AJ611" s="0" t="s">
        <v>22</v>
      </c>
      <c r="AK611" s="0" t="s">
        <v>22</v>
      </c>
    </row>
    <row customHeight="1" ht="11.25">
      <c r="A612" s="0" t="s">
        <v>22</v>
      </c>
      <c r="B612" s="0" t="s">
        <v>48</v>
      </c>
      <c r="C612" s="0" t="s">
        <v>50</v>
      </c>
      <c r="D612" s="0" t="s">
        <v>22</v>
      </c>
      <c r="E612" s="0" t="s">
        <v>4138</v>
      </c>
      <c r="F612" s="0" t="s">
        <v>1152</v>
      </c>
      <c r="G612" s="0" t="s">
        <v>110</v>
      </c>
      <c r="H612" s="0" t="s">
        <v>110</v>
      </c>
      <c r="I612" s="0" t="s">
        <v>111</v>
      </c>
      <c r="J612" s="0" t="s">
        <v>1240</v>
      </c>
      <c r="K612" s="0" t="s">
        <v>1241</v>
      </c>
      <c r="L612" s="0" t="s">
        <v>4139</v>
      </c>
      <c r="M612" s="0" t="s">
        <v>1155</v>
      </c>
      <c r="N612" s="0" t="s">
        <v>98</v>
      </c>
      <c r="O612" s="0" t="s">
        <v>110</v>
      </c>
      <c r="P612" s="0" t="s">
        <v>110</v>
      </c>
      <c r="Q612" s="0" t="s">
        <v>111</v>
      </c>
      <c r="R612" s="0" t="s">
        <v>1240</v>
      </c>
      <c r="S612" s="0" t="s">
        <v>1241</v>
      </c>
      <c r="T612" s="0" t="s">
        <v>3341</v>
      </c>
      <c r="U612" s="0" t="s">
        <v>3342</v>
      </c>
      <c r="V612" s="0" t="s">
        <v>4140</v>
      </c>
      <c r="W612" s="0" t="s">
        <v>3344</v>
      </c>
      <c r="X612" s="0" t="s">
        <v>3345</v>
      </c>
      <c r="Y612" s="0" t="s">
        <v>3342</v>
      </c>
      <c r="Z612" s="0" t="s">
        <v>4141</v>
      </c>
      <c r="AA612" s="0" t="s">
        <v>4142</v>
      </c>
      <c r="AB612" s="0" t="s">
        <v>4143</v>
      </c>
      <c r="AC612" s="0" t="s">
        <v>61</v>
      </c>
      <c r="AD612" s="0" t="s">
        <v>19</v>
      </c>
      <c r="AE612" s="0" t="s">
        <v>19</v>
      </c>
      <c r="AF612" s="0" t="s">
        <v>454</v>
      </c>
      <c r="AG612" s="0" t="s">
        <v>4137</v>
      </c>
      <c r="AH612" s="0" t="s">
        <v>22</v>
      </c>
      <c r="AI612" s="0" t="s">
        <v>22</v>
      </c>
      <c r="AJ612" s="0" t="s">
        <v>22</v>
      </c>
      <c r="AK612" s="0" t="s">
        <v>22</v>
      </c>
    </row>
    <row customHeight="1" ht="11.25">
      <c r="A613" s="0" t="s">
        <v>22</v>
      </c>
      <c r="B613" s="0" t="s">
        <v>48</v>
      </c>
      <c r="C613" s="0" t="s">
        <v>50</v>
      </c>
      <c r="D613" s="0" t="s">
        <v>22</v>
      </c>
      <c r="E613" s="0" t="s">
        <v>4138</v>
      </c>
      <c r="F613" s="0" t="s">
        <v>1152</v>
      </c>
      <c r="G613" s="0" t="s">
        <v>110</v>
      </c>
      <c r="H613" s="0" t="s">
        <v>110</v>
      </c>
      <c r="I613" s="0" t="s">
        <v>111</v>
      </c>
      <c r="J613" s="0" t="s">
        <v>1240</v>
      </c>
      <c r="K613" s="0" t="s">
        <v>1241</v>
      </c>
      <c r="L613" s="0" t="s">
        <v>4139</v>
      </c>
      <c r="M613" s="0" t="s">
        <v>1155</v>
      </c>
      <c r="N613" s="0" t="s">
        <v>98</v>
      </c>
      <c r="O613" s="0" t="s">
        <v>110</v>
      </c>
      <c r="P613" s="0" t="s">
        <v>110</v>
      </c>
      <c r="Q613" s="0" t="s">
        <v>111</v>
      </c>
      <c r="R613" s="0" t="s">
        <v>1240</v>
      </c>
      <c r="S613" s="0" t="s">
        <v>1241</v>
      </c>
      <c r="T613" s="0" t="s">
        <v>3341</v>
      </c>
      <c r="U613" s="0" t="s">
        <v>3342</v>
      </c>
      <c r="V613" s="0" t="s">
        <v>4140</v>
      </c>
      <c r="W613" s="0" t="s">
        <v>3344</v>
      </c>
      <c r="X613" s="0" t="s">
        <v>3345</v>
      </c>
      <c r="Y613" s="0" t="s">
        <v>3342</v>
      </c>
      <c r="Z613" s="0" t="s">
        <v>4141</v>
      </c>
      <c r="AA613" s="0" t="s">
        <v>4142</v>
      </c>
      <c r="AB613" s="0" t="s">
        <v>4143</v>
      </c>
      <c r="AC613" s="0" t="s">
        <v>61</v>
      </c>
      <c r="AD613" s="0" t="s">
        <v>19</v>
      </c>
      <c r="AE613" s="0" t="s">
        <v>19</v>
      </c>
      <c r="AF613" s="0" t="s">
        <v>454</v>
      </c>
      <c r="AG613" s="0" t="s">
        <v>4137</v>
      </c>
      <c r="AH613" s="0" t="s">
        <v>22</v>
      </c>
      <c r="AI613" s="0" t="s">
        <v>22</v>
      </c>
      <c r="AJ613" s="0" t="s">
        <v>22</v>
      </c>
      <c r="AK613" s="0" t="s">
        <v>22</v>
      </c>
    </row>
    <row customHeight="1" ht="11.25">
      <c r="A614" s="0" t="s">
        <v>22</v>
      </c>
      <c r="B614" s="0" t="s">
        <v>48</v>
      </c>
      <c r="C614" s="0" t="s">
        <v>50</v>
      </c>
      <c r="D614" s="0" t="s">
        <v>22</v>
      </c>
      <c r="E614" s="0" t="s">
        <v>4144</v>
      </c>
      <c r="F614" s="0" t="s">
        <v>1152</v>
      </c>
      <c r="G614" s="0" t="s">
        <v>110</v>
      </c>
      <c r="H614" s="0" t="s">
        <v>110</v>
      </c>
      <c r="I614" s="0" t="s">
        <v>111</v>
      </c>
      <c r="J614" s="0" t="s">
        <v>1240</v>
      </c>
      <c r="K614" s="0" t="s">
        <v>1241</v>
      </c>
      <c r="L614" s="0" t="s">
        <v>4145</v>
      </c>
      <c r="M614" s="0" t="s">
        <v>3793</v>
      </c>
      <c r="N614" s="0" t="s">
        <v>98</v>
      </c>
      <c r="O614" s="0" t="s">
        <v>110</v>
      </c>
      <c r="P614" s="0" t="s">
        <v>110</v>
      </c>
      <c r="Q614" s="0" t="s">
        <v>111</v>
      </c>
      <c r="R614" s="0" t="s">
        <v>1240</v>
      </c>
      <c r="S614" s="0" t="s">
        <v>1241</v>
      </c>
      <c r="T614" s="0" t="s">
        <v>3341</v>
      </c>
      <c r="U614" s="0" t="s">
        <v>3342</v>
      </c>
      <c r="V614" s="0" t="s">
        <v>3343</v>
      </c>
      <c r="W614" s="0" t="s">
        <v>3344</v>
      </c>
      <c r="X614" s="0" t="s">
        <v>3345</v>
      </c>
      <c r="Y614" s="0" t="s">
        <v>3342</v>
      </c>
      <c r="Z614" s="0" t="s">
        <v>4146</v>
      </c>
      <c r="AA614" s="0" t="s">
        <v>4147</v>
      </c>
      <c r="AB614" s="0" t="s">
        <v>4148</v>
      </c>
      <c r="AC614" s="0" t="s">
        <v>61</v>
      </c>
      <c r="AD614" s="0" t="s">
        <v>19</v>
      </c>
      <c r="AE614" s="0" t="s">
        <v>19</v>
      </c>
      <c r="AF614" s="0" t="s">
        <v>454</v>
      </c>
      <c r="AG614" s="0" t="s">
        <v>4137</v>
      </c>
      <c r="AH614" s="0" t="s">
        <v>22</v>
      </c>
      <c r="AI614" s="0" t="s">
        <v>22</v>
      </c>
      <c r="AJ614" s="0" t="s">
        <v>22</v>
      </c>
      <c r="AK614" s="0" t="s">
        <v>22</v>
      </c>
    </row>
    <row customHeight="1" ht="11.25">
      <c r="A615" s="0" t="s">
        <v>22</v>
      </c>
      <c r="B615" s="0" t="s">
        <v>48</v>
      </c>
      <c r="C615" s="0" t="s">
        <v>50</v>
      </c>
      <c r="D615" s="0" t="s">
        <v>22</v>
      </c>
      <c r="E615" s="0" t="s">
        <v>4144</v>
      </c>
      <c r="F615" s="0" t="s">
        <v>1152</v>
      </c>
      <c r="G615" s="0" t="s">
        <v>110</v>
      </c>
      <c r="H615" s="0" t="s">
        <v>110</v>
      </c>
      <c r="I615" s="0" t="s">
        <v>111</v>
      </c>
      <c r="J615" s="0" t="s">
        <v>1240</v>
      </c>
      <c r="K615" s="0" t="s">
        <v>1241</v>
      </c>
      <c r="L615" s="0" t="s">
        <v>4145</v>
      </c>
      <c r="M615" s="0" t="s">
        <v>3793</v>
      </c>
      <c r="N615" s="0" t="s">
        <v>98</v>
      </c>
      <c r="O615" s="0" t="s">
        <v>110</v>
      </c>
      <c r="P615" s="0" t="s">
        <v>110</v>
      </c>
      <c r="Q615" s="0" t="s">
        <v>111</v>
      </c>
      <c r="R615" s="0" t="s">
        <v>1240</v>
      </c>
      <c r="S615" s="0" t="s">
        <v>1241</v>
      </c>
      <c r="T615" s="0" t="s">
        <v>3341</v>
      </c>
      <c r="U615" s="0" t="s">
        <v>3342</v>
      </c>
      <c r="V615" s="0" t="s">
        <v>3343</v>
      </c>
      <c r="W615" s="0" t="s">
        <v>3344</v>
      </c>
      <c r="X615" s="0" t="s">
        <v>3345</v>
      </c>
      <c r="Y615" s="0" t="s">
        <v>3342</v>
      </c>
      <c r="Z615" s="0" t="s">
        <v>4146</v>
      </c>
      <c r="AA615" s="0" t="s">
        <v>4147</v>
      </c>
      <c r="AB615" s="0" t="s">
        <v>4148</v>
      </c>
      <c r="AC615" s="0" t="s">
        <v>61</v>
      </c>
      <c r="AD615" s="0" t="s">
        <v>19</v>
      </c>
      <c r="AE615" s="0" t="s">
        <v>19</v>
      </c>
      <c r="AF615" s="0" t="s">
        <v>454</v>
      </c>
      <c r="AG615" s="0" t="s">
        <v>4137</v>
      </c>
      <c r="AH615" s="0" t="s">
        <v>22</v>
      </c>
      <c r="AI615" s="0" t="s">
        <v>22</v>
      </c>
      <c r="AJ615" s="0" t="s">
        <v>22</v>
      </c>
      <c r="AK615" s="0" t="s">
        <v>22</v>
      </c>
    </row>
    <row customHeight="1" ht="11.25">
      <c r="A616" s="0" t="s">
        <v>22</v>
      </c>
      <c r="B616" s="0" t="s">
        <v>48</v>
      </c>
      <c r="C616" s="0" t="s">
        <v>50</v>
      </c>
      <c r="D616" s="0" t="s">
        <v>22</v>
      </c>
      <c r="E616" s="0" t="s">
        <v>4149</v>
      </c>
      <c r="F616" s="0" t="s">
        <v>1152</v>
      </c>
      <c r="G616" s="0" t="s">
        <v>110</v>
      </c>
      <c r="H616" s="0" t="s">
        <v>110</v>
      </c>
      <c r="I616" s="0" t="s">
        <v>111</v>
      </c>
      <c r="J616" s="0" t="s">
        <v>1240</v>
      </c>
      <c r="K616" s="0" t="s">
        <v>1241</v>
      </c>
      <c r="L616" s="0" t="s">
        <v>4150</v>
      </c>
      <c r="M616" s="0" t="s">
        <v>1155</v>
      </c>
      <c r="N616" s="0" t="s">
        <v>98</v>
      </c>
      <c r="O616" s="0" t="s">
        <v>110</v>
      </c>
      <c r="P616" s="0" t="s">
        <v>110</v>
      </c>
      <c r="Q616" s="0" t="s">
        <v>111</v>
      </c>
      <c r="R616" s="0" t="s">
        <v>1240</v>
      </c>
      <c r="S616" s="0" t="s">
        <v>1241</v>
      </c>
      <c r="T616" s="0" t="s">
        <v>3341</v>
      </c>
      <c r="U616" s="0" t="s">
        <v>3342</v>
      </c>
      <c r="V616" s="0" t="s">
        <v>3343</v>
      </c>
      <c r="W616" s="0" t="s">
        <v>3344</v>
      </c>
      <c r="X616" s="0" t="s">
        <v>3345</v>
      </c>
      <c r="Y616" s="0" t="s">
        <v>3342</v>
      </c>
      <c r="Z616" s="0" t="s">
        <v>4151</v>
      </c>
      <c r="AA616" s="0" t="s">
        <v>4152</v>
      </c>
      <c r="AB616" s="0" t="s">
        <v>4153</v>
      </c>
      <c r="AC616" s="0" t="s">
        <v>61</v>
      </c>
      <c r="AD616" s="0" t="s">
        <v>19</v>
      </c>
      <c r="AE616" s="0" t="s">
        <v>19</v>
      </c>
      <c r="AF616" s="0" t="s">
        <v>454</v>
      </c>
      <c r="AG616" s="0" t="s">
        <v>4137</v>
      </c>
      <c r="AH616" s="0" t="s">
        <v>22</v>
      </c>
      <c r="AI616" s="0" t="s">
        <v>22</v>
      </c>
      <c r="AJ616" s="0" t="s">
        <v>22</v>
      </c>
      <c r="AK616" s="0" t="s">
        <v>22</v>
      </c>
    </row>
    <row customHeight="1" ht="11.25">
      <c r="A617" s="0" t="s">
        <v>22</v>
      </c>
      <c r="B617" s="0" t="s">
        <v>48</v>
      </c>
      <c r="C617" s="0" t="s">
        <v>50</v>
      </c>
      <c r="D617" s="0" t="s">
        <v>22</v>
      </c>
      <c r="E617" s="0" t="s">
        <v>4149</v>
      </c>
      <c r="F617" s="0" t="s">
        <v>1152</v>
      </c>
      <c r="G617" s="0" t="s">
        <v>110</v>
      </c>
      <c r="H617" s="0" t="s">
        <v>110</v>
      </c>
      <c r="I617" s="0" t="s">
        <v>111</v>
      </c>
      <c r="J617" s="0" t="s">
        <v>1240</v>
      </c>
      <c r="K617" s="0" t="s">
        <v>1241</v>
      </c>
      <c r="L617" s="0" t="s">
        <v>4150</v>
      </c>
      <c r="M617" s="0" t="s">
        <v>1155</v>
      </c>
      <c r="N617" s="0" t="s">
        <v>98</v>
      </c>
      <c r="O617" s="0" t="s">
        <v>110</v>
      </c>
      <c r="P617" s="0" t="s">
        <v>110</v>
      </c>
      <c r="Q617" s="0" t="s">
        <v>111</v>
      </c>
      <c r="R617" s="0" t="s">
        <v>1240</v>
      </c>
      <c r="S617" s="0" t="s">
        <v>1241</v>
      </c>
      <c r="T617" s="0" t="s">
        <v>3341</v>
      </c>
      <c r="U617" s="0" t="s">
        <v>3342</v>
      </c>
      <c r="V617" s="0" t="s">
        <v>3343</v>
      </c>
      <c r="W617" s="0" t="s">
        <v>3344</v>
      </c>
      <c r="X617" s="0" t="s">
        <v>3345</v>
      </c>
      <c r="Y617" s="0" t="s">
        <v>3342</v>
      </c>
      <c r="Z617" s="0" t="s">
        <v>4151</v>
      </c>
      <c r="AA617" s="0" t="s">
        <v>4152</v>
      </c>
      <c r="AB617" s="0" t="s">
        <v>4153</v>
      </c>
      <c r="AC617" s="0" t="s">
        <v>61</v>
      </c>
      <c r="AD617" s="0" t="s">
        <v>19</v>
      </c>
      <c r="AE617" s="0" t="s">
        <v>19</v>
      </c>
      <c r="AF617" s="0" t="s">
        <v>454</v>
      </c>
      <c r="AG617" s="0" t="s">
        <v>4137</v>
      </c>
      <c r="AH617" s="0" t="s">
        <v>22</v>
      </c>
      <c r="AI617" s="0" t="s">
        <v>22</v>
      </c>
      <c r="AJ617" s="0" t="s">
        <v>22</v>
      </c>
      <c r="AK617" s="0" t="s">
        <v>22</v>
      </c>
    </row>
    <row customHeight="1" ht="11.25">
      <c r="A618" s="0" t="s">
        <v>22</v>
      </c>
      <c r="B618" s="0" t="s">
        <v>48</v>
      </c>
      <c r="C618" s="0" t="s">
        <v>50</v>
      </c>
      <c r="D618" s="0" t="s">
        <v>22</v>
      </c>
      <c r="E618" s="0" t="s">
        <v>4154</v>
      </c>
      <c r="F618" s="0" t="s">
        <v>1152</v>
      </c>
      <c r="G618" s="0" t="s">
        <v>110</v>
      </c>
      <c r="H618" s="0" t="s">
        <v>110</v>
      </c>
      <c r="I618" s="0" t="s">
        <v>111</v>
      </c>
      <c r="J618" s="0" t="s">
        <v>1240</v>
      </c>
      <c r="K618" s="0" t="s">
        <v>1241</v>
      </c>
      <c r="L618" s="0" t="s">
        <v>4155</v>
      </c>
      <c r="M618" s="0" t="s">
        <v>176</v>
      </c>
      <c r="N618" s="0" t="s">
        <v>98</v>
      </c>
      <c r="O618" s="0" t="s">
        <v>110</v>
      </c>
      <c r="P618" s="0" t="s">
        <v>110</v>
      </c>
      <c r="Q618" s="0" t="s">
        <v>111</v>
      </c>
      <c r="R618" s="0" t="s">
        <v>1240</v>
      </c>
      <c r="S618" s="0" t="s">
        <v>1241</v>
      </c>
      <c r="T618" s="0" t="s">
        <v>3341</v>
      </c>
      <c r="U618" s="0" t="s">
        <v>3342</v>
      </c>
      <c r="V618" s="0" t="s">
        <v>3343</v>
      </c>
      <c r="W618" s="0" t="s">
        <v>3344</v>
      </c>
      <c r="X618" s="0" t="s">
        <v>3345</v>
      </c>
      <c r="Y618" s="0" t="s">
        <v>3342</v>
      </c>
      <c r="Z618" s="0" t="s">
        <v>4156</v>
      </c>
      <c r="AA618" s="0" t="s">
        <v>4157</v>
      </c>
      <c r="AB618" s="0" t="s">
        <v>4158</v>
      </c>
      <c r="AC618" s="0" t="s">
        <v>61</v>
      </c>
      <c r="AD618" s="0" t="s">
        <v>19</v>
      </c>
      <c r="AE618" s="0" t="s">
        <v>19</v>
      </c>
      <c r="AF618" s="0" t="s">
        <v>3545</v>
      </c>
      <c r="AG618" s="0" t="s">
        <v>4159</v>
      </c>
      <c r="AH618" s="0" t="s">
        <v>22</v>
      </c>
      <c r="AI618" s="0" t="s">
        <v>22</v>
      </c>
      <c r="AJ618" s="0" t="s">
        <v>22</v>
      </c>
      <c r="AK618" s="0" t="s">
        <v>22</v>
      </c>
    </row>
    <row customHeight="1" ht="11.25">
      <c r="A619" s="0" t="s">
        <v>22</v>
      </c>
      <c r="B619" s="0" t="s">
        <v>48</v>
      </c>
      <c r="C619" s="0" t="s">
        <v>50</v>
      </c>
      <c r="D619" s="0" t="s">
        <v>22</v>
      </c>
      <c r="E619" s="0" t="s">
        <v>4154</v>
      </c>
      <c r="F619" s="0" t="s">
        <v>1152</v>
      </c>
      <c r="G619" s="0" t="s">
        <v>110</v>
      </c>
      <c r="H619" s="0" t="s">
        <v>110</v>
      </c>
      <c r="I619" s="0" t="s">
        <v>111</v>
      </c>
      <c r="J619" s="0" t="s">
        <v>1240</v>
      </c>
      <c r="K619" s="0" t="s">
        <v>1241</v>
      </c>
      <c r="L619" s="0" t="s">
        <v>4155</v>
      </c>
      <c r="M619" s="0" t="s">
        <v>176</v>
      </c>
      <c r="N619" s="0" t="s">
        <v>98</v>
      </c>
      <c r="O619" s="0" t="s">
        <v>110</v>
      </c>
      <c r="P619" s="0" t="s">
        <v>110</v>
      </c>
      <c r="Q619" s="0" t="s">
        <v>111</v>
      </c>
      <c r="R619" s="0" t="s">
        <v>1240</v>
      </c>
      <c r="S619" s="0" t="s">
        <v>1241</v>
      </c>
      <c r="T619" s="0" t="s">
        <v>3341</v>
      </c>
      <c r="U619" s="0" t="s">
        <v>3342</v>
      </c>
      <c r="V619" s="0" t="s">
        <v>3343</v>
      </c>
      <c r="W619" s="0" t="s">
        <v>3344</v>
      </c>
      <c r="X619" s="0" t="s">
        <v>3345</v>
      </c>
      <c r="Y619" s="0" t="s">
        <v>3342</v>
      </c>
      <c r="Z619" s="0" t="s">
        <v>4156</v>
      </c>
      <c r="AA619" s="0" t="s">
        <v>4157</v>
      </c>
      <c r="AB619" s="0" t="s">
        <v>4158</v>
      </c>
      <c r="AC619" s="0" t="s">
        <v>61</v>
      </c>
      <c r="AD619" s="0" t="s">
        <v>19</v>
      </c>
      <c r="AE619" s="0" t="s">
        <v>19</v>
      </c>
      <c r="AF619" s="0" t="s">
        <v>3545</v>
      </c>
      <c r="AG619" s="0" t="s">
        <v>4159</v>
      </c>
      <c r="AH619" s="0" t="s">
        <v>22</v>
      </c>
      <c r="AI619" s="0" t="s">
        <v>22</v>
      </c>
      <c r="AJ619" s="0" t="s">
        <v>22</v>
      </c>
      <c r="AK619" s="0" t="s">
        <v>22</v>
      </c>
    </row>
    <row customHeight="1" ht="11.25">
      <c r="A620" s="0" t="s">
        <v>22</v>
      </c>
      <c r="B620" s="0" t="s">
        <v>48</v>
      </c>
      <c r="C620" s="0" t="s">
        <v>50</v>
      </c>
      <c r="D620" s="0" t="s">
        <v>22</v>
      </c>
      <c r="E620" s="0" t="s">
        <v>4160</v>
      </c>
      <c r="F620" s="0" t="s">
        <v>1152</v>
      </c>
      <c r="G620" s="0" t="s">
        <v>110</v>
      </c>
      <c r="H620" s="0" t="s">
        <v>110</v>
      </c>
      <c r="I620" s="0" t="s">
        <v>111</v>
      </c>
      <c r="J620" s="0" t="s">
        <v>1240</v>
      </c>
      <c r="K620" s="0" t="s">
        <v>1241</v>
      </c>
      <c r="L620" s="0" t="s">
        <v>4161</v>
      </c>
      <c r="M620" s="0" t="s">
        <v>4162</v>
      </c>
      <c r="N620" s="0" t="s">
        <v>98</v>
      </c>
      <c r="O620" s="0" t="s">
        <v>110</v>
      </c>
      <c r="P620" s="0" t="s">
        <v>110</v>
      </c>
      <c r="Q620" s="0" t="s">
        <v>111</v>
      </c>
      <c r="R620" s="0" t="s">
        <v>1240</v>
      </c>
      <c r="S620" s="0" t="s">
        <v>1241</v>
      </c>
      <c r="T620" s="0" t="s">
        <v>3341</v>
      </c>
      <c r="U620" s="0" t="s">
        <v>3342</v>
      </c>
      <c r="V620" s="0" t="s">
        <v>3343</v>
      </c>
      <c r="W620" s="0" t="s">
        <v>3344</v>
      </c>
      <c r="X620" s="0" t="s">
        <v>3345</v>
      </c>
      <c r="Y620" s="0" t="s">
        <v>3342</v>
      </c>
      <c r="Z620" s="0" t="s">
        <v>4163</v>
      </c>
      <c r="AA620" s="0" t="s">
        <v>4164</v>
      </c>
      <c r="AB620" s="0" t="s">
        <v>4165</v>
      </c>
      <c r="AC620" s="0" t="s">
        <v>61</v>
      </c>
      <c r="AD620" s="0" t="s">
        <v>19</v>
      </c>
      <c r="AE620" s="0" t="s">
        <v>19</v>
      </c>
      <c r="AF620" s="0" t="s">
        <v>454</v>
      </c>
      <c r="AG620" s="0" t="s">
        <v>4137</v>
      </c>
      <c r="AH620" s="0" t="s">
        <v>22</v>
      </c>
      <c r="AI620" s="0" t="s">
        <v>22</v>
      </c>
      <c r="AJ620" s="0" t="s">
        <v>22</v>
      </c>
      <c r="AK620" s="0" t="s">
        <v>22</v>
      </c>
    </row>
    <row customHeight="1" ht="11.25">
      <c r="A621" s="0" t="s">
        <v>22</v>
      </c>
      <c r="B621" s="0" t="s">
        <v>48</v>
      </c>
      <c r="C621" s="0" t="s">
        <v>50</v>
      </c>
      <c r="D621" s="0" t="s">
        <v>22</v>
      </c>
      <c r="E621" s="0" t="s">
        <v>4160</v>
      </c>
      <c r="F621" s="0" t="s">
        <v>1152</v>
      </c>
      <c r="G621" s="0" t="s">
        <v>110</v>
      </c>
      <c r="H621" s="0" t="s">
        <v>110</v>
      </c>
      <c r="I621" s="0" t="s">
        <v>111</v>
      </c>
      <c r="J621" s="0" t="s">
        <v>1240</v>
      </c>
      <c r="K621" s="0" t="s">
        <v>1241</v>
      </c>
      <c r="L621" s="0" t="s">
        <v>4161</v>
      </c>
      <c r="M621" s="0" t="s">
        <v>4162</v>
      </c>
      <c r="N621" s="0" t="s">
        <v>98</v>
      </c>
      <c r="O621" s="0" t="s">
        <v>110</v>
      </c>
      <c r="P621" s="0" t="s">
        <v>110</v>
      </c>
      <c r="Q621" s="0" t="s">
        <v>111</v>
      </c>
      <c r="R621" s="0" t="s">
        <v>1240</v>
      </c>
      <c r="S621" s="0" t="s">
        <v>1241</v>
      </c>
      <c r="T621" s="0" t="s">
        <v>3341</v>
      </c>
      <c r="U621" s="0" t="s">
        <v>3342</v>
      </c>
      <c r="V621" s="0" t="s">
        <v>3343</v>
      </c>
      <c r="W621" s="0" t="s">
        <v>3344</v>
      </c>
      <c r="X621" s="0" t="s">
        <v>3345</v>
      </c>
      <c r="Y621" s="0" t="s">
        <v>3342</v>
      </c>
      <c r="Z621" s="0" t="s">
        <v>4163</v>
      </c>
      <c r="AA621" s="0" t="s">
        <v>4164</v>
      </c>
      <c r="AB621" s="0" t="s">
        <v>4165</v>
      </c>
      <c r="AC621" s="0" t="s">
        <v>61</v>
      </c>
      <c r="AD621" s="0" t="s">
        <v>19</v>
      </c>
      <c r="AE621" s="0" t="s">
        <v>19</v>
      </c>
      <c r="AF621" s="0" t="s">
        <v>454</v>
      </c>
      <c r="AG621" s="0" t="s">
        <v>4137</v>
      </c>
      <c r="AH621" s="0" t="s">
        <v>22</v>
      </c>
      <c r="AI621" s="0" t="s">
        <v>22</v>
      </c>
      <c r="AJ621" s="0" t="s">
        <v>22</v>
      </c>
      <c r="AK621" s="0" t="s">
        <v>22</v>
      </c>
    </row>
    <row customHeight="1" ht="11.25">
      <c r="A622" s="0" t="s">
        <v>22</v>
      </c>
      <c r="B622" s="0" t="s">
        <v>48</v>
      </c>
      <c r="C622" s="0" t="s">
        <v>50</v>
      </c>
      <c r="D622" s="0" t="s">
        <v>22</v>
      </c>
      <c r="E622" s="0" t="s">
        <v>4166</v>
      </c>
      <c r="F622" s="0" t="s">
        <v>1260</v>
      </c>
      <c r="G622" s="0" t="s">
        <v>99</v>
      </c>
      <c r="H622" s="0" t="s">
        <v>99</v>
      </c>
      <c r="I622" s="0" t="s">
        <v>100</v>
      </c>
      <c r="J622" s="0" t="s">
        <v>3548</v>
      </c>
      <c r="K622" s="0" t="s">
        <v>3549</v>
      </c>
      <c r="L622" s="0" t="s">
        <v>4167</v>
      </c>
      <c r="M622" s="0" t="s">
        <v>1155</v>
      </c>
      <c r="N622" s="0" t="s">
        <v>98</v>
      </c>
      <c r="O622" s="0" t="s">
        <v>99</v>
      </c>
      <c r="P622" s="0" t="s">
        <v>99</v>
      </c>
      <c r="Q622" s="0" t="s">
        <v>100</v>
      </c>
      <c r="R622" s="0" t="s">
        <v>3548</v>
      </c>
      <c r="S622" s="0" t="s">
        <v>3549</v>
      </c>
      <c r="T622" s="0" t="s">
        <v>3341</v>
      </c>
      <c r="U622" s="0" t="s">
        <v>3342</v>
      </c>
      <c r="V622" s="0" t="s">
        <v>3343</v>
      </c>
      <c r="W622" s="0" t="s">
        <v>3344</v>
      </c>
      <c r="X622" s="0" t="s">
        <v>3345</v>
      </c>
      <c r="Y622" s="0" t="s">
        <v>3342</v>
      </c>
      <c r="Z622" s="0" t="s">
        <v>3551</v>
      </c>
      <c r="AA622" s="0" t="s">
        <v>3552</v>
      </c>
      <c r="AB622" s="0" t="s">
        <v>4168</v>
      </c>
      <c r="AC622" s="0" t="s">
        <v>61</v>
      </c>
      <c r="AD622" s="0" t="s">
        <v>19</v>
      </c>
      <c r="AE622" s="0" t="s">
        <v>61</v>
      </c>
      <c r="AF622" s="0" t="s">
        <v>4169</v>
      </c>
      <c r="AG622" s="0" t="s">
        <v>4170</v>
      </c>
      <c r="AH622" s="0" t="s">
        <v>22</v>
      </c>
      <c r="AI622" s="0" t="s">
        <v>22</v>
      </c>
      <c r="AJ622" s="0" t="s">
        <v>4169</v>
      </c>
      <c r="AK622" s="0" t="s">
        <v>4170</v>
      </c>
    </row>
    <row customHeight="1" ht="11.25">
      <c r="A623" s="0" t="s">
        <v>22</v>
      </c>
      <c r="B623" s="0" t="s">
        <v>48</v>
      </c>
      <c r="C623" s="0" t="s">
        <v>50</v>
      </c>
      <c r="D623" s="0" t="s">
        <v>22</v>
      </c>
      <c r="E623" s="0" t="s">
        <v>4166</v>
      </c>
      <c r="F623" s="0" t="s">
        <v>1260</v>
      </c>
      <c r="G623" s="0" t="s">
        <v>99</v>
      </c>
      <c r="H623" s="0" t="s">
        <v>99</v>
      </c>
      <c r="I623" s="0" t="s">
        <v>100</v>
      </c>
      <c r="J623" s="0" t="s">
        <v>3548</v>
      </c>
      <c r="K623" s="0" t="s">
        <v>3549</v>
      </c>
      <c r="L623" s="0" t="s">
        <v>4167</v>
      </c>
      <c r="M623" s="0" t="s">
        <v>1155</v>
      </c>
      <c r="N623" s="0" t="s">
        <v>98</v>
      </c>
      <c r="O623" s="0" t="s">
        <v>99</v>
      </c>
      <c r="P623" s="0" t="s">
        <v>99</v>
      </c>
      <c r="Q623" s="0" t="s">
        <v>100</v>
      </c>
      <c r="R623" s="0" t="s">
        <v>3548</v>
      </c>
      <c r="S623" s="0" t="s">
        <v>3549</v>
      </c>
      <c r="T623" s="0" t="s">
        <v>3341</v>
      </c>
      <c r="U623" s="0" t="s">
        <v>3342</v>
      </c>
      <c r="V623" s="0" t="s">
        <v>3343</v>
      </c>
      <c r="W623" s="0" t="s">
        <v>3344</v>
      </c>
      <c r="X623" s="0" t="s">
        <v>3345</v>
      </c>
      <c r="Y623" s="0" t="s">
        <v>3342</v>
      </c>
      <c r="Z623" s="0" t="s">
        <v>3551</v>
      </c>
      <c r="AA623" s="0" t="s">
        <v>3552</v>
      </c>
      <c r="AB623" s="0" t="s">
        <v>4168</v>
      </c>
      <c r="AC623" s="0" t="s">
        <v>61</v>
      </c>
      <c r="AD623" s="0" t="s">
        <v>19</v>
      </c>
      <c r="AE623" s="0" t="s">
        <v>61</v>
      </c>
      <c r="AF623" s="0" t="s">
        <v>4169</v>
      </c>
      <c r="AG623" s="0" t="s">
        <v>4170</v>
      </c>
      <c r="AH623" s="0" t="s">
        <v>22</v>
      </c>
      <c r="AI623" s="0" t="s">
        <v>22</v>
      </c>
      <c r="AJ623" s="0" t="s">
        <v>4169</v>
      </c>
      <c r="AK623" s="0" t="s">
        <v>4170</v>
      </c>
    </row>
    <row customHeight="1" ht="11.25">
      <c r="A624" s="0" t="s">
        <v>22</v>
      </c>
      <c r="B624" s="0" t="s">
        <v>48</v>
      </c>
      <c r="C624" s="0" t="s">
        <v>50</v>
      </c>
      <c r="D624" s="0" t="s">
        <v>22</v>
      </c>
      <c r="E624" s="0" t="s">
        <v>4171</v>
      </c>
      <c r="F624" s="0" t="s">
        <v>1260</v>
      </c>
      <c r="G624" s="0" t="s">
        <v>99</v>
      </c>
      <c r="H624" s="0" t="s">
        <v>99</v>
      </c>
      <c r="I624" s="0" t="s">
        <v>100</v>
      </c>
      <c r="J624" s="0" t="s">
        <v>3548</v>
      </c>
      <c r="K624" s="0" t="s">
        <v>3549</v>
      </c>
      <c r="L624" s="0" t="s">
        <v>4172</v>
      </c>
      <c r="M624" s="0" t="s">
        <v>1155</v>
      </c>
      <c r="N624" s="0" t="s">
        <v>98</v>
      </c>
      <c r="O624" s="0" t="s">
        <v>99</v>
      </c>
      <c r="P624" s="0" t="s">
        <v>99</v>
      </c>
      <c r="Q624" s="0" t="s">
        <v>100</v>
      </c>
      <c r="R624" s="0" t="s">
        <v>3548</v>
      </c>
      <c r="S624" s="0" t="s">
        <v>3549</v>
      </c>
      <c r="T624" s="0" t="s">
        <v>3341</v>
      </c>
      <c r="U624" s="0" t="s">
        <v>3342</v>
      </c>
      <c r="V624" s="0" t="s">
        <v>4173</v>
      </c>
      <c r="W624" s="0" t="s">
        <v>3344</v>
      </c>
      <c r="X624" s="0" t="s">
        <v>4174</v>
      </c>
      <c r="Y624" s="0" t="s">
        <v>4175</v>
      </c>
      <c r="Z624" s="0" t="s">
        <v>119</v>
      </c>
      <c r="AA624" s="0" t="s">
        <v>4176</v>
      </c>
      <c r="AB624" s="0" t="s">
        <v>4177</v>
      </c>
      <c r="AC624" s="0" t="s">
        <v>61</v>
      </c>
      <c r="AD624" s="0" t="s">
        <v>19</v>
      </c>
      <c r="AE624" s="0" t="s">
        <v>61</v>
      </c>
      <c r="AF624" s="0" t="s">
        <v>4178</v>
      </c>
      <c r="AG624" s="0" t="s">
        <v>4179</v>
      </c>
      <c r="AH624" s="0" t="s">
        <v>22</v>
      </c>
      <c r="AI624" s="0" t="s">
        <v>22</v>
      </c>
      <c r="AJ624" s="0" t="s">
        <v>4178</v>
      </c>
      <c r="AK624" s="0" t="s">
        <v>4179</v>
      </c>
    </row>
    <row customHeight="1" ht="11.25">
      <c r="A625" s="0" t="s">
        <v>22</v>
      </c>
      <c r="B625" s="0" t="s">
        <v>48</v>
      </c>
      <c r="C625" s="0" t="s">
        <v>50</v>
      </c>
      <c r="D625" s="0" t="s">
        <v>22</v>
      </c>
      <c r="E625" s="0" t="s">
        <v>4171</v>
      </c>
      <c r="F625" s="0" t="s">
        <v>1260</v>
      </c>
      <c r="G625" s="0" t="s">
        <v>99</v>
      </c>
      <c r="H625" s="0" t="s">
        <v>99</v>
      </c>
      <c r="I625" s="0" t="s">
        <v>100</v>
      </c>
      <c r="J625" s="0" t="s">
        <v>3548</v>
      </c>
      <c r="K625" s="0" t="s">
        <v>3549</v>
      </c>
      <c r="L625" s="0" t="s">
        <v>4172</v>
      </c>
      <c r="M625" s="0" t="s">
        <v>1155</v>
      </c>
      <c r="N625" s="0" t="s">
        <v>98</v>
      </c>
      <c r="O625" s="0" t="s">
        <v>99</v>
      </c>
      <c r="P625" s="0" t="s">
        <v>99</v>
      </c>
      <c r="Q625" s="0" t="s">
        <v>100</v>
      </c>
      <c r="R625" s="0" t="s">
        <v>3548</v>
      </c>
      <c r="S625" s="0" t="s">
        <v>3549</v>
      </c>
      <c r="T625" s="0" t="s">
        <v>3341</v>
      </c>
      <c r="U625" s="0" t="s">
        <v>3342</v>
      </c>
      <c r="V625" s="0" t="s">
        <v>4173</v>
      </c>
      <c r="W625" s="0" t="s">
        <v>3344</v>
      </c>
      <c r="X625" s="0" t="s">
        <v>4174</v>
      </c>
      <c r="Y625" s="0" t="s">
        <v>4175</v>
      </c>
      <c r="Z625" s="0" t="s">
        <v>119</v>
      </c>
      <c r="AA625" s="0" t="s">
        <v>4176</v>
      </c>
      <c r="AB625" s="0" t="s">
        <v>4177</v>
      </c>
      <c r="AC625" s="0" t="s">
        <v>61</v>
      </c>
      <c r="AD625" s="0" t="s">
        <v>19</v>
      </c>
      <c r="AE625" s="0" t="s">
        <v>61</v>
      </c>
      <c r="AF625" s="0" t="s">
        <v>4178</v>
      </c>
      <c r="AG625" s="0" t="s">
        <v>4179</v>
      </c>
      <c r="AH625" s="0" t="s">
        <v>22</v>
      </c>
      <c r="AI625" s="0" t="s">
        <v>22</v>
      </c>
      <c r="AJ625" s="0" t="s">
        <v>4178</v>
      </c>
      <c r="AK625" s="0" t="s">
        <v>4179</v>
      </c>
    </row>
    <row customHeight="1" ht="11.25">
      <c r="A626" s="0" t="s">
        <v>22</v>
      </c>
      <c r="B626" s="0" t="s">
        <v>48</v>
      </c>
      <c r="C626" s="0" t="s">
        <v>50</v>
      </c>
      <c r="D626" s="0" t="s">
        <v>22</v>
      </c>
      <c r="E626" s="0" t="s">
        <v>4180</v>
      </c>
      <c r="F626" s="0" t="s">
        <v>1152</v>
      </c>
      <c r="G626" s="0" t="s">
        <v>1171</v>
      </c>
      <c r="H626" s="0" t="s">
        <v>1171</v>
      </c>
      <c r="I626" s="0" t="s">
        <v>1172</v>
      </c>
      <c r="J626" s="0" t="s">
        <v>3707</v>
      </c>
      <c r="K626" s="0" t="s">
        <v>3708</v>
      </c>
      <c r="L626" s="0" t="s">
        <v>1301</v>
      </c>
      <c r="M626" s="0" t="s">
        <v>1155</v>
      </c>
      <c r="N626" s="0" t="s">
        <v>98</v>
      </c>
      <c r="O626" s="0" t="s">
        <v>1171</v>
      </c>
      <c r="P626" s="0" t="s">
        <v>1171</v>
      </c>
      <c r="Q626" s="0" t="s">
        <v>1172</v>
      </c>
      <c r="R626" s="0" t="s">
        <v>3707</v>
      </c>
      <c r="S626" s="0" t="s">
        <v>3708</v>
      </c>
      <c r="T626" s="0" t="s">
        <v>3341</v>
      </c>
      <c r="U626" s="0" t="s">
        <v>3342</v>
      </c>
      <c r="V626" s="0" t="s">
        <v>3343</v>
      </c>
      <c r="W626" s="0" t="s">
        <v>3344</v>
      </c>
      <c r="X626" s="0" t="s">
        <v>3345</v>
      </c>
      <c r="Y626" s="0" t="s">
        <v>3342</v>
      </c>
      <c r="Z626" s="0" t="s">
        <v>4181</v>
      </c>
      <c r="AA626" s="0" t="s">
        <v>3710</v>
      </c>
      <c r="AB626" s="0" t="s">
        <v>4182</v>
      </c>
      <c r="AC626" s="0" t="s">
        <v>61</v>
      </c>
      <c r="AD626" s="0" t="s">
        <v>19</v>
      </c>
      <c r="AE626" s="0" t="s">
        <v>19</v>
      </c>
      <c r="AF626" s="0" t="s">
        <v>454</v>
      </c>
      <c r="AG626" s="0" t="s">
        <v>454</v>
      </c>
      <c r="AH626" s="0" t="s">
        <v>22</v>
      </c>
      <c r="AI626" s="0" t="s">
        <v>22</v>
      </c>
      <c r="AJ626" s="0" t="s">
        <v>22</v>
      </c>
      <c r="AK626" s="0" t="s">
        <v>22</v>
      </c>
    </row>
    <row customHeight="1" ht="11.25">
      <c r="A627" s="0" t="s">
        <v>22</v>
      </c>
      <c r="B627" s="0" t="s">
        <v>48</v>
      </c>
      <c r="C627" s="0" t="s">
        <v>50</v>
      </c>
      <c r="D627" s="0" t="s">
        <v>22</v>
      </c>
      <c r="E627" s="0" t="s">
        <v>4180</v>
      </c>
      <c r="F627" s="0" t="s">
        <v>1152</v>
      </c>
      <c r="G627" s="0" t="s">
        <v>153</v>
      </c>
      <c r="H627" s="0" t="s">
        <v>153</v>
      </c>
      <c r="I627" s="0" t="s">
        <v>154</v>
      </c>
      <c r="J627" s="0" t="s">
        <v>3707</v>
      </c>
      <c r="K627" s="0" t="s">
        <v>3713</v>
      </c>
      <c r="L627" s="0" t="s">
        <v>1301</v>
      </c>
      <c r="M627" s="0" t="s">
        <v>1155</v>
      </c>
      <c r="N627" s="0" t="s">
        <v>98</v>
      </c>
      <c r="O627" s="0" t="s">
        <v>153</v>
      </c>
      <c r="P627" s="0" t="s">
        <v>153</v>
      </c>
      <c r="Q627" s="0" t="s">
        <v>154</v>
      </c>
      <c r="R627" s="0" t="s">
        <v>3707</v>
      </c>
      <c r="S627" s="0" t="s">
        <v>3713</v>
      </c>
      <c r="T627" s="0" t="s">
        <v>3341</v>
      </c>
      <c r="U627" s="0" t="s">
        <v>3342</v>
      </c>
      <c r="V627" s="0" t="s">
        <v>3343</v>
      </c>
      <c r="W627" s="0" t="s">
        <v>3344</v>
      </c>
      <c r="X627" s="0" t="s">
        <v>3345</v>
      </c>
      <c r="Y627" s="0" t="s">
        <v>3342</v>
      </c>
      <c r="Z627" s="0" t="s">
        <v>4181</v>
      </c>
      <c r="AA627" s="0" t="s">
        <v>3710</v>
      </c>
      <c r="AB627" s="0" t="s">
        <v>4182</v>
      </c>
      <c r="AC627" s="0" t="s">
        <v>61</v>
      </c>
      <c r="AD627" s="0" t="s">
        <v>19</v>
      </c>
      <c r="AE627" s="0" t="s">
        <v>19</v>
      </c>
      <c r="AF627" s="0" t="s">
        <v>454</v>
      </c>
      <c r="AG627" s="0" t="s">
        <v>454</v>
      </c>
      <c r="AH627" s="0" t="s">
        <v>22</v>
      </c>
      <c r="AI627" s="0" t="s">
        <v>22</v>
      </c>
      <c r="AJ627" s="0" t="s">
        <v>22</v>
      </c>
      <c r="AK627" s="0" t="s">
        <v>22</v>
      </c>
    </row>
    <row customHeight="1" ht="11.25">
      <c r="A628" s="0" t="s">
        <v>22</v>
      </c>
      <c r="B628" s="0" t="s">
        <v>48</v>
      </c>
      <c r="C628" s="0" t="s">
        <v>50</v>
      </c>
      <c r="D628" s="0" t="s">
        <v>22</v>
      </c>
      <c r="E628" s="0" t="s">
        <v>4183</v>
      </c>
      <c r="F628" s="0" t="s">
        <v>1152</v>
      </c>
      <c r="G628" s="0" t="s">
        <v>99</v>
      </c>
      <c r="H628" s="0" t="s">
        <v>99</v>
      </c>
      <c r="I628" s="0" t="s">
        <v>100</v>
      </c>
      <c r="J628" s="0" t="s">
        <v>3548</v>
      </c>
      <c r="K628" s="0" t="s">
        <v>3549</v>
      </c>
      <c r="L628" s="0" t="s">
        <v>4184</v>
      </c>
      <c r="M628" s="0" t="s">
        <v>4185</v>
      </c>
      <c r="N628" s="0" t="s">
        <v>98</v>
      </c>
      <c r="O628" s="0" t="s">
        <v>99</v>
      </c>
      <c r="P628" s="0" t="s">
        <v>99</v>
      </c>
      <c r="Q628" s="0" t="s">
        <v>100</v>
      </c>
      <c r="R628" s="0" t="s">
        <v>3548</v>
      </c>
      <c r="S628" s="0" t="s">
        <v>3549</v>
      </c>
      <c r="T628" s="0" t="s">
        <v>3341</v>
      </c>
      <c r="U628" s="0" t="s">
        <v>3342</v>
      </c>
      <c r="V628" s="0" t="s">
        <v>3343</v>
      </c>
      <c r="W628" s="0" t="s">
        <v>3344</v>
      </c>
      <c r="X628" s="0" t="s">
        <v>4174</v>
      </c>
      <c r="Y628" s="0" t="s">
        <v>4175</v>
      </c>
      <c r="Z628" s="0" t="s">
        <v>119</v>
      </c>
      <c r="AA628" s="0" t="s">
        <v>4176</v>
      </c>
      <c r="AB628" s="0" t="s">
        <v>4177</v>
      </c>
      <c r="AC628" s="0" t="s">
        <v>61</v>
      </c>
      <c r="AD628" s="0" t="s">
        <v>19</v>
      </c>
      <c r="AE628" s="0" t="s">
        <v>19</v>
      </c>
      <c r="AF628" s="0" t="s">
        <v>454</v>
      </c>
      <c r="AG628" s="0" t="s">
        <v>454</v>
      </c>
      <c r="AH628" s="0" t="s">
        <v>22</v>
      </c>
      <c r="AI628" s="0" t="s">
        <v>22</v>
      </c>
      <c r="AJ628" s="0" t="s">
        <v>22</v>
      </c>
      <c r="AK628" s="0" t="s">
        <v>22</v>
      </c>
    </row>
    <row customHeight="1" ht="11.25">
      <c r="A629" s="0" t="s">
        <v>22</v>
      </c>
      <c r="B629" s="0" t="s">
        <v>48</v>
      </c>
      <c r="C629" s="0" t="s">
        <v>50</v>
      </c>
      <c r="D629" s="0" t="s">
        <v>22</v>
      </c>
      <c r="E629" s="0" t="s">
        <v>4183</v>
      </c>
      <c r="F629" s="0" t="s">
        <v>1152</v>
      </c>
      <c r="G629" s="0" t="s">
        <v>99</v>
      </c>
      <c r="H629" s="0" t="s">
        <v>99</v>
      </c>
      <c r="I629" s="0" t="s">
        <v>100</v>
      </c>
      <c r="J629" s="0" t="s">
        <v>3548</v>
      </c>
      <c r="K629" s="0" t="s">
        <v>3549</v>
      </c>
      <c r="L629" s="0" t="s">
        <v>4184</v>
      </c>
      <c r="M629" s="0" t="s">
        <v>4185</v>
      </c>
      <c r="N629" s="0" t="s">
        <v>98</v>
      </c>
      <c r="O629" s="0" t="s">
        <v>99</v>
      </c>
      <c r="P629" s="0" t="s">
        <v>99</v>
      </c>
      <c r="Q629" s="0" t="s">
        <v>100</v>
      </c>
      <c r="R629" s="0" t="s">
        <v>3548</v>
      </c>
      <c r="S629" s="0" t="s">
        <v>3549</v>
      </c>
      <c r="T629" s="0" t="s">
        <v>3341</v>
      </c>
      <c r="U629" s="0" t="s">
        <v>3342</v>
      </c>
      <c r="V629" s="0" t="s">
        <v>3343</v>
      </c>
      <c r="W629" s="0" t="s">
        <v>3344</v>
      </c>
      <c r="X629" s="0" t="s">
        <v>4174</v>
      </c>
      <c r="Y629" s="0" t="s">
        <v>4175</v>
      </c>
      <c r="Z629" s="0" t="s">
        <v>119</v>
      </c>
      <c r="AA629" s="0" t="s">
        <v>4176</v>
      </c>
      <c r="AB629" s="0" t="s">
        <v>4177</v>
      </c>
      <c r="AC629" s="0" t="s">
        <v>61</v>
      </c>
      <c r="AD629" s="0" t="s">
        <v>19</v>
      </c>
      <c r="AE629" s="0" t="s">
        <v>19</v>
      </c>
      <c r="AF629" s="0" t="s">
        <v>454</v>
      </c>
      <c r="AG629" s="0" t="s">
        <v>454</v>
      </c>
      <c r="AH629" s="0" t="s">
        <v>22</v>
      </c>
      <c r="AI629" s="0" t="s">
        <v>22</v>
      </c>
      <c r="AJ629" s="0" t="s">
        <v>22</v>
      </c>
      <c r="AK629" s="0" t="s">
        <v>22</v>
      </c>
    </row>
    <row customHeight="1" ht="11.25">
      <c r="A630" s="0" t="s">
        <v>22</v>
      </c>
      <c r="B630" s="0" t="s">
        <v>48</v>
      </c>
      <c r="C630" s="0" t="s">
        <v>50</v>
      </c>
      <c r="D630" s="0" t="s">
        <v>22</v>
      </c>
      <c r="E630" s="0" t="s">
        <v>4186</v>
      </c>
      <c r="F630" s="0" t="s">
        <v>1152</v>
      </c>
      <c r="G630" s="0" t="s">
        <v>1269</v>
      </c>
      <c r="H630" s="0" t="s">
        <v>1269</v>
      </c>
      <c r="I630" s="0" t="s">
        <v>1270</v>
      </c>
      <c r="J630" s="0" t="s">
        <v>4187</v>
      </c>
      <c r="K630" s="0" t="s">
        <v>4188</v>
      </c>
      <c r="L630" s="0" t="s">
        <v>4189</v>
      </c>
      <c r="M630" s="0" t="s">
        <v>1155</v>
      </c>
      <c r="N630" s="0" t="s">
        <v>98</v>
      </c>
      <c r="O630" s="0" t="s">
        <v>1269</v>
      </c>
      <c r="P630" s="0" t="s">
        <v>1269</v>
      </c>
      <c r="Q630" s="0" t="s">
        <v>1270</v>
      </c>
      <c r="R630" s="0" t="s">
        <v>4187</v>
      </c>
      <c r="S630" s="0" t="s">
        <v>4188</v>
      </c>
      <c r="T630" s="0" t="s">
        <v>3341</v>
      </c>
      <c r="U630" s="0" t="s">
        <v>3342</v>
      </c>
      <c r="V630" s="0" t="s">
        <v>3343</v>
      </c>
      <c r="W630" s="0" t="s">
        <v>3344</v>
      </c>
      <c r="X630" s="0" t="s">
        <v>3345</v>
      </c>
      <c r="Y630" s="0" t="s">
        <v>3342</v>
      </c>
      <c r="Z630" s="0" t="s">
        <v>4190</v>
      </c>
      <c r="AA630" s="0" t="s">
        <v>3918</v>
      </c>
      <c r="AB630" s="0" t="s">
        <v>4191</v>
      </c>
      <c r="AC630" s="0" t="s">
        <v>61</v>
      </c>
      <c r="AD630" s="0" t="s">
        <v>19</v>
      </c>
      <c r="AE630" s="0" t="s">
        <v>19</v>
      </c>
      <c r="AF630" s="0" t="s">
        <v>4192</v>
      </c>
      <c r="AG630" s="0" t="s">
        <v>4193</v>
      </c>
      <c r="AH630" s="0" t="s">
        <v>22</v>
      </c>
      <c r="AI630" s="0" t="s">
        <v>22</v>
      </c>
      <c r="AJ630" s="0" t="s">
        <v>22</v>
      </c>
      <c r="AK630" s="0" t="s">
        <v>22</v>
      </c>
    </row>
    <row customHeight="1" ht="11.25">
      <c r="A631" s="0" t="s">
        <v>22</v>
      </c>
      <c r="B631" s="0" t="s">
        <v>48</v>
      </c>
      <c r="C631" s="0" t="s">
        <v>50</v>
      </c>
      <c r="D631" s="0" t="s">
        <v>22</v>
      </c>
      <c r="E631" s="0" t="s">
        <v>4186</v>
      </c>
      <c r="F631" s="0" t="s">
        <v>1152</v>
      </c>
      <c r="G631" s="0" t="s">
        <v>137</v>
      </c>
      <c r="H631" s="0" t="s">
        <v>137</v>
      </c>
      <c r="I631" s="0" t="s">
        <v>138</v>
      </c>
      <c r="J631" s="0" t="s">
        <v>4194</v>
      </c>
      <c r="K631" s="0" t="s">
        <v>4195</v>
      </c>
      <c r="L631" s="0" t="s">
        <v>4189</v>
      </c>
      <c r="M631" s="0" t="s">
        <v>1155</v>
      </c>
      <c r="N631" s="0" t="s">
        <v>98</v>
      </c>
      <c r="O631" s="0" t="s">
        <v>137</v>
      </c>
      <c r="P631" s="0" t="s">
        <v>137</v>
      </c>
      <c r="Q631" s="0" t="s">
        <v>138</v>
      </c>
      <c r="R631" s="0" t="s">
        <v>4194</v>
      </c>
      <c r="S631" s="0" t="s">
        <v>4195</v>
      </c>
      <c r="T631" s="0" t="s">
        <v>3341</v>
      </c>
      <c r="U631" s="0" t="s">
        <v>3342</v>
      </c>
      <c r="V631" s="0" t="s">
        <v>3343</v>
      </c>
      <c r="W631" s="0" t="s">
        <v>3344</v>
      </c>
      <c r="X631" s="0" t="s">
        <v>3345</v>
      </c>
      <c r="Y631" s="0" t="s">
        <v>3342</v>
      </c>
      <c r="Z631" s="0" t="s">
        <v>4190</v>
      </c>
      <c r="AA631" s="0" t="s">
        <v>3918</v>
      </c>
      <c r="AB631" s="0" t="s">
        <v>4191</v>
      </c>
      <c r="AC631" s="0" t="s">
        <v>61</v>
      </c>
      <c r="AD631" s="0" t="s">
        <v>19</v>
      </c>
      <c r="AE631" s="0" t="s">
        <v>19</v>
      </c>
      <c r="AF631" s="0" t="s">
        <v>4192</v>
      </c>
      <c r="AG631" s="0" t="s">
        <v>4193</v>
      </c>
      <c r="AH631" s="0" t="s">
        <v>22</v>
      </c>
      <c r="AI631" s="0" t="s">
        <v>22</v>
      </c>
      <c r="AJ631" s="0" t="s">
        <v>22</v>
      </c>
      <c r="AK631" s="0" t="s">
        <v>22</v>
      </c>
    </row>
    <row customHeight="1" ht="11.25">
      <c r="A632" s="0" t="s">
        <v>22</v>
      </c>
      <c r="B632" s="0" t="s">
        <v>48</v>
      </c>
      <c r="C632" s="0" t="s">
        <v>50</v>
      </c>
      <c r="D632" s="0" t="s">
        <v>22</v>
      </c>
      <c r="E632" s="0" t="s">
        <v>1275</v>
      </c>
      <c r="F632" s="0" t="s">
        <v>1152</v>
      </c>
      <c r="G632" s="0" t="s">
        <v>110</v>
      </c>
      <c r="H632" s="0" t="s">
        <v>110</v>
      </c>
      <c r="I632" s="0" t="s">
        <v>111</v>
      </c>
      <c r="J632" s="0" t="s">
        <v>1276</v>
      </c>
      <c r="K632" s="0" t="s">
        <v>1277</v>
      </c>
      <c r="L632" s="0" t="s">
        <v>1155</v>
      </c>
      <c r="M632" s="0" t="s">
        <v>1155</v>
      </c>
      <c r="N632" s="0" t="s">
        <v>98</v>
      </c>
      <c r="O632" s="0" t="s">
        <v>110</v>
      </c>
      <c r="P632" s="0" t="s">
        <v>110</v>
      </c>
      <c r="Q632" s="0" t="s">
        <v>111</v>
      </c>
      <c r="R632" s="0" t="s">
        <v>1276</v>
      </c>
      <c r="S632" s="0" t="s">
        <v>1277</v>
      </c>
      <c r="T632" s="0" t="s">
        <v>3341</v>
      </c>
      <c r="U632" s="0" t="s">
        <v>3342</v>
      </c>
      <c r="V632" s="0" t="s">
        <v>3343</v>
      </c>
      <c r="W632" s="0" t="s">
        <v>3344</v>
      </c>
      <c r="X632" s="0" t="s">
        <v>4174</v>
      </c>
      <c r="Y632" s="0" t="s">
        <v>4196</v>
      </c>
      <c r="Z632" s="0" t="s">
        <v>4197</v>
      </c>
      <c r="AA632" s="0" t="s">
        <v>4198</v>
      </c>
      <c r="AB632" s="0" t="s">
        <v>4199</v>
      </c>
      <c r="AC632" s="0" t="s">
        <v>61</v>
      </c>
      <c r="AD632" s="0" t="s">
        <v>19</v>
      </c>
      <c r="AE632" s="0" t="s">
        <v>19</v>
      </c>
      <c r="AF632" s="0" t="s">
        <v>172</v>
      </c>
      <c r="AG632" s="0" t="s">
        <v>172</v>
      </c>
      <c r="AH632" s="0" t="s">
        <v>22</v>
      </c>
      <c r="AI632" s="0" t="s">
        <v>22</v>
      </c>
      <c r="AJ632" s="0" t="s">
        <v>22</v>
      </c>
      <c r="AK632" s="0" t="s">
        <v>22</v>
      </c>
    </row>
    <row customHeight="1" ht="11.25">
      <c r="A633" s="0" t="s">
        <v>22</v>
      </c>
      <c r="B633" s="0" t="s">
        <v>48</v>
      </c>
      <c r="C633" s="0" t="s">
        <v>50</v>
      </c>
      <c r="D633" s="0" t="s">
        <v>22</v>
      </c>
      <c r="E633" s="0" t="s">
        <v>1275</v>
      </c>
      <c r="F633" s="0" t="s">
        <v>1152</v>
      </c>
      <c r="G633" s="0" t="s">
        <v>110</v>
      </c>
      <c r="H633" s="0" t="s">
        <v>110</v>
      </c>
      <c r="I633" s="0" t="s">
        <v>111</v>
      </c>
      <c r="J633" s="0" t="s">
        <v>1276</v>
      </c>
      <c r="K633" s="0" t="s">
        <v>1277</v>
      </c>
      <c r="L633" s="0" t="s">
        <v>1155</v>
      </c>
      <c r="M633" s="0" t="s">
        <v>1155</v>
      </c>
      <c r="N633" s="0" t="s">
        <v>98</v>
      </c>
      <c r="O633" s="0" t="s">
        <v>110</v>
      </c>
      <c r="P633" s="0" t="s">
        <v>110</v>
      </c>
      <c r="Q633" s="0" t="s">
        <v>111</v>
      </c>
      <c r="R633" s="0" t="s">
        <v>1276</v>
      </c>
      <c r="S633" s="0" t="s">
        <v>1277</v>
      </c>
      <c r="T633" s="0" t="s">
        <v>3341</v>
      </c>
      <c r="U633" s="0" t="s">
        <v>3342</v>
      </c>
      <c r="V633" s="0" t="s">
        <v>3343</v>
      </c>
      <c r="W633" s="0" t="s">
        <v>3344</v>
      </c>
      <c r="X633" s="0" t="s">
        <v>4174</v>
      </c>
      <c r="Y633" s="0" t="s">
        <v>4196</v>
      </c>
      <c r="Z633" s="0" t="s">
        <v>4197</v>
      </c>
      <c r="AA633" s="0" t="s">
        <v>4198</v>
      </c>
      <c r="AB633" s="0" t="s">
        <v>4199</v>
      </c>
      <c r="AC633" s="0" t="s">
        <v>61</v>
      </c>
      <c r="AD633" s="0" t="s">
        <v>19</v>
      </c>
      <c r="AE633" s="0" t="s">
        <v>19</v>
      </c>
      <c r="AF633" s="0" t="s">
        <v>172</v>
      </c>
      <c r="AG633" s="0" t="s">
        <v>172</v>
      </c>
      <c r="AH633" s="0" t="s">
        <v>22</v>
      </c>
      <c r="AI633" s="0" t="s">
        <v>22</v>
      </c>
      <c r="AJ633" s="0" t="s">
        <v>22</v>
      </c>
      <c r="AK633" s="0" t="s">
        <v>22</v>
      </c>
    </row>
    <row customHeight="1" ht="11.25">
      <c r="A634" s="0" t="s">
        <v>22</v>
      </c>
      <c r="B634" s="0" t="s">
        <v>48</v>
      </c>
      <c r="C634" s="0" t="s">
        <v>50</v>
      </c>
      <c r="D634" s="0" t="s">
        <v>22</v>
      </c>
      <c r="E634" s="0" t="s">
        <v>4200</v>
      </c>
      <c r="F634" s="0" t="s">
        <v>1152</v>
      </c>
      <c r="G634" s="0" t="s">
        <v>177</v>
      </c>
      <c r="H634" s="0" t="s">
        <v>177</v>
      </c>
      <c r="I634" s="0" t="s">
        <v>178</v>
      </c>
      <c r="J634" s="0" t="s">
        <v>3640</v>
      </c>
      <c r="K634" s="0" t="s">
        <v>3641</v>
      </c>
      <c r="L634" s="0" t="s">
        <v>4201</v>
      </c>
      <c r="M634" s="0" t="s">
        <v>1155</v>
      </c>
      <c r="N634" s="0" t="s">
        <v>98</v>
      </c>
      <c r="O634" s="0" t="s">
        <v>177</v>
      </c>
      <c r="P634" s="0" t="s">
        <v>177</v>
      </c>
      <c r="Q634" s="0" t="s">
        <v>178</v>
      </c>
      <c r="R634" s="0" t="s">
        <v>3640</v>
      </c>
      <c r="S634" s="0" t="s">
        <v>3641</v>
      </c>
      <c r="T634" s="0" t="s">
        <v>3341</v>
      </c>
      <c r="U634" s="0" t="s">
        <v>3342</v>
      </c>
      <c r="V634" s="0" t="s">
        <v>3343</v>
      </c>
      <c r="W634" s="0" t="s">
        <v>3344</v>
      </c>
      <c r="X634" s="0" t="s">
        <v>3345</v>
      </c>
      <c r="Y634" s="0" t="s">
        <v>3342</v>
      </c>
      <c r="Z634" s="0" t="s">
        <v>4202</v>
      </c>
      <c r="AA634" s="0" t="s">
        <v>4203</v>
      </c>
      <c r="AB634" s="0" t="s">
        <v>4204</v>
      </c>
      <c r="AC634" s="0" t="s">
        <v>61</v>
      </c>
      <c r="AD634" s="0" t="s">
        <v>19</v>
      </c>
      <c r="AE634" s="0" t="s">
        <v>61</v>
      </c>
      <c r="AF634" s="0" t="s">
        <v>3573</v>
      </c>
      <c r="AG634" s="0" t="s">
        <v>4192</v>
      </c>
      <c r="AH634" s="0" t="s">
        <v>22</v>
      </c>
      <c r="AI634" s="0" t="s">
        <v>22</v>
      </c>
      <c r="AJ634" s="0" t="s">
        <v>22</v>
      </c>
      <c r="AK634" s="0" t="s">
        <v>22</v>
      </c>
    </row>
    <row customHeight="1" ht="11.25">
      <c r="A635" s="0" t="s">
        <v>22</v>
      </c>
      <c r="B635" s="0" t="s">
        <v>48</v>
      </c>
      <c r="C635" s="0" t="s">
        <v>50</v>
      </c>
      <c r="D635" s="0" t="s">
        <v>22</v>
      </c>
      <c r="E635" s="0" t="s">
        <v>4200</v>
      </c>
      <c r="F635" s="0" t="s">
        <v>1152</v>
      </c>
      <c r="G635" s="0" t="s">
        <v>177</v>
      </c>
      <c r="H635" s="0" t="s">
        <v>177</v>
      </c>
      <c r="I635" s="0" t="s">
        <v>178</v>
      </c>
      <c r="J635" s="0" t="s">
        <v>3640</v>
      </c>
      <c r="K635" s="0" t="s">
        <v>3641</v>
      </c>
      <c r="L635" s="0" t="s">
        <v>4201</v>
      </c>
      <c r="M635" s="0" t="s">
        <v>1155</v>
      </c>
      <c r="N635" s="0" t="s">
        <v>98</v>
      </c>
      <c r="O635" s="0" t="s">
        <v>177</v>
      </c>
      <c r="P635" s="0" t="s">
        <v>177</v>
      </c>
      <c r="Q635" s="0" t="s">
        <v>178</v>
      </c>
      <c r="R635" s="0" t="s">
        <v>3640</v>
      </c>
      <c r="S635" s="0" t="s">
        <v>3641</v>
      </c>
      <c r="T635" s="0" t="s">
        <v>3341</v>
      </c>
      <c r="U635" s="0" t="s">
        <v>3342</v>
      </c>
      <c r="V635" s="0" t="s">
        <v>3343</v>
      </c>
      <c r="W635" s="0" t="s">
        <v>3344</v>
      </c>
      <c r="X635" s="0" t="s">
        <v>3345</v>
      </c>
      <c r="Y635" s="0" t="s">
        <v>3342</v>
      </c>
      <c r="Z635" s="0" t="s">
        <v>4202</v>
      </c>
      <c r="AA635" s="0" t="s">
        <v>4203</v>
      </c>
      <c r="AB635" s="0" t="s">
        <v>4204</v>
      </c>
      <c r="AC635" s="0" t="s">
        <v>61</v>
      </c>
      <c r="AD635" s="0" t="s">
        <v>19</v>
      </c>
      <c r="AE635" s="0" t="s">
        <v>61</v>
      </c>
      <c r="AF635" s="0" t="s">
        <v>3573</v>
      </c>
      <c r="AG635" s="0" t="s">
        <v>4192</v>
      </c>
      <c r="AH635" s="0" t="s">
        <v>22</v>
      </c>
      <c r="AI635" s="0" t="s">
        <v>22</v>
      </c>
      <c r="AJ635" s="0" t="s">
        <v>22</v>
      </c>
      <c r="AK635" s="0" t="s">
        <v>22</v>
      </c>
    </row>
    <row customHeight="1" ht="11.25">
      <c r="A636" s="0" t="s">
        <v>22</v>
      </c>
      <c r="B636" s="0" t="s">
        <v>48</v>
      </c>
      <c r="C636" s="0" t="s">
        <v>50</v>
      </c>
      <c r="D636" s="0" t="s">
        <v>22</v>
      </c>
      <c r="E636" s="0" t="s">
        <v>4205</v>
      </c>
      <c r="F636" s="0" t="s">
        <v>1152</v>
      </c>
      <c r="G636" s="0" t="s">
        <v>173</v>
      </c>
      <c r="H636" s="0" t="s">
        <v>173</v>
      </c>
      <c r="I636" s="0" t="s">
        <v>174</v>
      </c>
      <c r="J636" s="0" t="s">
        <v>3484</v>
      </c>
      <c r="K636" s="0" t="s">
        <v>3485</v>
      </c>
      <c r="L636" s="0" t="s">
        <v>3486</v>
      </c>
      <c r="M636" s="0" t="s">
        <v>1898</v>
      </c>
      <c r="N636" s="0" t="s">
        <v>98</v>
      </c>
      <c r="O636" s="0" t="s">
        <v>173</v>
      </c>
      <c r="P636" s="0" t="s">
        <v>173</v>
      </c>
      <c r="Q636" s="0" t="s">
        <v>174</v>
      </c>
      <c r="R636" s="0" t="s">
        <v>3484</v>
      </c>
      <c r="S636" s="0" t="s">
        <v>3485</v>
      </c>
      <c r="T636" s="0" t="s">
        <v>3429</v>
      </c>
      <c r="U636" s="0" t="s">
        <v>3487</v>
      </c>
      <c r="V636" s="0" t="s">
        <v>3488</v>
      </c>
      <c r="W636" s="0" t="s">
        <v>3344</v>
      </c>
      <c r="X636" s="0" t="s">
        <v>3430</v>
      </c>
      <c r="Y636" s="0" t="s">
        <v>3489</v>
      </c>
      <c r="Z636" s="0" t="s">
        <v>1155</v>
      </c>
      <c r="AA636" s="0" t="s">
        <v>3490</v>
      </c>
      <c r="AB636" s="0" t="s">
        <v>3488</v>
      </c>
      <c r="AC636" s="0" t="s">
        <v>61</v>
      </c>
      <c r="AD636" s="0" t="s">
        <v>19</v>
      </c>
      <c r="AE636" s="0" t="s">
        <v>19</v>
      </c>
      <c r="AF636" s="0" t="s">
        <v>158</v>
      </c>
      <c r="AG636" s="0" t="s">
        <v>158</v>
      </c>
      <c r="AH636" s="0" t="s">
        <v>22</v>
      </c>
      <c r="AI636" s="0" t="s">
        <v>22</v>
      </c>
      <c r="AJ636" s="0" t="s">
        <v>22</v>
      </c>
      <c r="AK636" s="0" t="s">
        <v>22</v>
      </c>
    </row>
    <row customHeight="1" ht="11.25">
      <c r="A637" s="0" t="s">
        <v>22</v>
      </c>
      <c r="B637" s="0" t="s">
        <v>48</v>
      </c>
      <c r="C637" s="0" t="s">
        <v>50</v>
      </c>
      <c r="D637" s="0" t="s">
        <v>22</v>
      </c>
      <c r="E637" s="0" t="s">
        <v>1324</v>
      </c>
      <c r="F637" s="0" t="s">
        <v>1184</v>
      </c>
      <c r="G637" s="0" t="s">
        <v>170</v>
      </c>
      <c r="H637" s="0" t="s">
        <v>170</v>
      </c>
      <c r="I637" s="0" t="s">
        <v>171</v>
      </c>
      <c r="J637" s="0" t="s">
        <v>1325</v>
      </c>
      <c r="K637" s="0" t="s">
        <v>1326</v>
      </c>
      <c r="L637" s="0" t="s">
        <v>1327</v>
      </c>
      <c r="M637" s="0" t="s">
        <v>1328</v>
      </c>
      <c r="N637" s="0" t="s">
        <v>89</v>
      </c>
      <c r="O637" s="0" t="s">
        <v>120</v>
      </c>
      <c r="P637" s="0" t="s">
        <v>120</v>
      </c>
      <c r="Q637" s="0" t="s">
        <v>121</v>
      </c>
      <c r="R637" s="0" t="s">
        <v>4206</v>
      </c>
      <c r="S637" s="0" t="s">
        <v>4207</v>
      </c>
      <c r="T637" s="0" t="s">
        <v>3341</v>
      </c>
      <c r="U637" s="0" t="s">
        <v>3342</v>
      </c>
      <c r="V637" s="0" t="s">
        <v>4208</v>
      </c>
      <c r="W637" s="0" t="s">
        <v>3344</v>
      </c>
      <c r="X637" s="0" t="s">
        <v>3345</v>
      </c>
      <c r="Y637" s="0" t="s">
        <v>3342</v>
      </c>
      <c r="Z637" s="0" t="s">
        <v>4209</v>
      </c>
      <c r="AA637" s="0" t="s">
        <v>3823</v>
      </c>
      <c r="AB637" s="0" t="s">
        <v>4210</v>
      </c>
      <c r="AC637" s="0" t="s">
        <v>19</v>
      </c>
      <c r="AD637" s="0" t="s">
        <v>61</v>
      </c>
      <c r="AE637" s="0" t="s">
        <v>61</v>
      </c>
      <c r="AF637" s="0" t="s">
        <v>4211</v>
      </c>
      <c r="AG637" s="0" t="s">
        <v>4212</v>
      </c>
      <c r="AH637" s="0" t="s">
        <v>4211</v>
      </c>
      <c r="AI637" s="0" t="s">
        <v>4212</v>
      </c>
      <c r="AJ637" s="0" t="s">
        <v>4211</v>
      </c>
      <c r="AK637" s="0" t="s">
        <v>4212</v>
      </c>
    </row>
    <row customHeight="1" ht="11.25">
      <c r="A638" s="0" t="s">
        <v>22</v>
      </c>
      <c r="B638" s="0" t="s">
        <v>48</v>
      </c>
      <c r="C638" s="0" t="s">
        <v>50</v>
      </c>
      <c r="D638" s="0" t="s">
        <v>22</v>
      </c>
      <c r="E638" s="0" t="s">
        <v>1324</v>
      </c>
      <c r="F638" s="0" t="s">
        <v>1184</v>
      </c>
      <c r="G638" s="0" t="s">
        <v>170</v>
      </c>
      <c r="H638" s="0" t="s">
        <v>170</v>
      </c>
      <c r="I638" s="0" t="s">
        <v>171</v>
      </c>
      <c r="J638" s="0" t="s">
        <v>1325</v>
      </c>
      <c r="K638" s="0" t="s">
        <v>1326</v>
      </c>
      <c r="L638" s="0" t="s">
        <v>1327</v>
      </c>
      <c r="M638" s="0" t="s">
        <v>1328</v>
      </c>
      <c r="N638" s="0" t="s">
        <v>89</v>
      </c>
      <c r="O638" s="0" t="s">
        <v>120</v>
      </c>
      <c r="P638" s="0" t="s">
        <v>120</v>
      </c>
      <c r="Q638" s="0" t="s">
        <v>121</v>
      </c>
      <c r="R638" s="0" t="s">
        <v>4206</v>
      </c>
      <c r="S638" s="0" t="s">
        <v>4207</v>
      </c>
      <c r="T638" s="0" t="s">
        <v>3341</v>
      </c>
      <c r="U638" s="0" t="s">
        <v>3342</v>
      </c>
      <c r="V638" s="0" t="s">
        <v>4208</v>
      </c>
      <c r="W638" s="0" t="s">
        <v>3344</v>
      </c>
      <c r="X638" s="0" t="s">
        <v>3345</v>
      </c>
      <c r="Y638" s="0" t="s">
        <v>3342</v>
      </c>
      <c r="Z638" s="0" t="s">
        <v>4209</v>
      </c>
      <c r="AA638" s="0" t="s">
        <v>3823</v>
      </c>
      <c r="AB638" s="0" t="s">
        <v>4210</v>
      </c>
      <c r="AC638" s="0" t="s">
        <v>19</v>
      </c>
      <c r="AD638" s="0" t="s">
        <v>61</v>
      </c>
      <c r="AE638" s="0" t="s">
        <v>61</v>
      </c>
      <c r="AF638" s="0" t="s">
        <v>4211</v>
      </c>
      <c r="AG638" s="0" t="s">
        <v>4212</v>
      </c>
      <c r="AH638" s="0" t="s">
        <v>4211</v>
      </c>
      <c r="AI638" s="0" t="s">
        <v>4212</v>
      </c>
      <c r="AJ638" s="0" t="s">
        <v>4211</v>
      </c>
      <c r="AK638" s="0" t="s">
        <v>4212</v>
      </c>
    </row>
    <row customHeight="1" ht="11.25">
      <c r="A639" s="0" t="s">
        <v>22</v>
      </c>
      <c r="B639" s="0" t="s">
        <v>48</v>
      </c>
      <c r="C639" s="0" t="s">
        <v>50</v>
      </c>
      <c r="D639" s="0" t="s">
        <v>22</v>
      </c>
      <c r="E639" s="0" t="s">
        <v>1324</v>
      </c>
      <c r="F639" s="0" t="s">
        <v>1184</v>
      </c>
      <c r="G639" s="0" t="s">
        <v>170</v>
      </c>
      <c r="H639" s="0" t="s">
        <v>170</v>
      </c>
      <c r="I639" s="0" t="s">
        <v>171</v>
      </c>
      <c r="J639" s="0" t="s">
        <v>1325</v>
      </c>
      <c r="K639" s="0" t="s">
        <v>1326</v>
      </c>
      <c r="L639" s="0" t="s">
        <v>1327</v>
      </c>
      <c r="M639" s="0" t="s">
        <v>1328</v>
      </c>
      <c r="N639" s="0" t="s">
        <v>101</v>
      </c>
      <c r="O639" s="0" t="s">
        <v>126</v>
      </c>
      <c r="P639" s="0" t="s">
        <v>126</v>
      </c>
      <c r="Q639" s="0" t="s">
        <v>127</v>
      </c>
      <c r="R639" s="0" t="s">
        <v>1192</v>
      </c>
      <c r="S639" s="0" t="s">
        <v>1193</v>
      </c>
      <c r="T639" s="0" t="s">
        <v>3341</v>
      </c>
      <c r="U639" s="0" t="s">
        <v>3342</v>
      </c>
      <c r="V639" s="0" t="s">
        <v>4208</v>
      </c>
      <c r="W639" s="0" t="s">
        <v>3344</v>
      </c>
      <c r="X639" s="0" t="s">
        <v>3345</v>
      </c>
      <c r="Y639" s="0" t="s">
        <v>3342</v>
      </c>
      <c r="Z639" s="0" t="s">
        <v>4209</v>
      </c>
      <c r="AA639" s="0" t="s">
        <v>3823</v>
      </c>
      <c r="AB639" s="0" t="s">
        <v>4210</v>
      </c>
      <c r="AC639" s="0" t="s">
        <v>19</v>
      </c>
      <c r="AD639" s="0" t="s">
        <v>61</v>
      </c>
      <c r="AE639" s="0" t="s">
        <v>61</v>
      </c>
      <c r="AF639" s="0" t="s">
        <v>4211</v>
      </c>
      <c r="AG639" s="0" t="s">
        <v>4212</v>
      </c>
      <c r="AH639" s="0" t="s">
        <v>4211</v>
      </c>
      <c r="AI639" s="0" t="s">
        <v>4212</v>
      </c>
      <c r="AJ639" s="0" t="s">
        <v>4211</v>
      </c>
      <c r="AK639" s="0" t="s">
        <v>4212</v>
      </c>
    </row>
    <row customHeight="1" ht="11.25">
      <c r="A640" s="0" t="s">
        <v>22</v>
      </c>
      <c r="B640" s="0" t="s">
        <v>48</v>
      </c>
      <c r="C640" s="0" t="s">
        <v>50</v>
      </c>
      <c r="D640" s="0" t="s">
        <v>22</v>
      </c>
      <c r="E640" s="0" t="s">
        <v>1324</v>
      </c>
      <c r="F640" s="0" t="s">
        <v>1184</v>
      </c>
      <c r="G640" s="0" t="s">
        <v>170</v>
      </c>
      <c r="H640" s="0" t="s">
        <v>170</v>
      </c>
      <c r="I640" s="0" t="s">
        <v>171</v>
      </c>
      <c r="J640" s="0" t="s">
        <v>1325</v>
      </c>
      <c r="K640" s="0" t="s">
        <v>1326</v>
      </c>
      <c r="L640" s="0" t="s">
        <v>1327</v>
      </c>
      <c r="M640" s="0" t="s">
        <v>1328</v>
      </c>
      <c r="N640" s="0" t="s">
        <v>101</v>
      </c>
      <c r="O640" s="0" t="s">
        <v>126</v>
      </c>
      <c r="P640" s="0" t="s">
        <v>126</v>
      </c>
      <c r="Q640" s="0" t="s">
        <v>127</v>
      </c>
      <c r="R640" s="0" t="s">
        <v>1192</v>
      </c>
      <c r="S640" s="0" t="s">
        <v>1193</v>
      </c>
      <c r="T640" s="0" t="s">
        <v>3341</v>
      </c>
      <c r="U640" s="0" t="s">
        <v>3342</v>
      </c>
      <c r="V640" s="0" t="s">
        <v>4208</v>
      </c>
      <c r="W640" s="0" t="s">
        <v>3344</v>
      </c>
      <c r="X640" s="0" t="s">
        <v>3345</v>
      </c>
      <c r="Y640" s="0" t="s">
        <v>3342</v>
      </c>
      <c r="Z640" s="0" t="s">
        <v>4209</v>
      </c>
      <c r="AA640" s="0" t="s">
        <v>3823</v>
      </c>
      <c r="AB640" s="0" t="s">
        <v>4210</v>
      </c>
      <c r="AC640" s="0" t="s">
        <v>19</v>
      </c>
      <c r="AD640" s="0" t="s">
        <v>61</v>
      </c>
      <c r="AE640" s="0" t="s">
        <v>61</v>
      </c>
      <c r="AF640" s="0" t="s">
        <v>4211</v>
      </c>
      <c r="AG640" s="0" t="s">
        <v>4212</v>
      </c>
      <c r="AH640" s="0" t="s">
        <v>4211</v>
      </c>
      <c r="AI640" s="0" t="s">
        <v>4212</v>
      </c>
      <c r="AJ640" s="0" t="s">
        <v>4211</v>
      </c>
      <c r="AK640" s="0" t="s">
        <v>4212</v>
      </c>
    </row>
    <row customHeight="1" ht="11.25">
      <c r="A641" s="0" t="s">
        <v>22</v>
      </c>
      <c r="B641" s="0" t="s">
        <v>48</v>
      </c>
      <c r="C641" s="0" t="s">
        <v>50</v>
      </c>
      <c r="D641" s="0" t="s">
        <v>22</v>
      </c>
      <c r="E641" s="0" t="s">
        <v>1324</v>
      </c>
      <c r="F641" s="0" t="s">
        <v>1184</v>
      </c>
      <c r="G641" s="0" t="s">
        <v>170</v>
      </c>
      <c r="H641" s="0" t="s">
        <v>170</v>
      </c>
      <c r="I641" s="0" t="s">
        <v>171</v>
      </c>
      <c r="J641" s="0" t="s">
        <v>1325</v>
      </c>
      <c r="K641" s="0" t="s">
        <v>1326</v>
      </c>
      <c r="L641" s="0" t="s">
        <v>1327</v>
      </c>
      <c r="M641" s="0" t="s">
        <v>1328</v>
      </c>
      <c r="N641" s="0" t="s">
        <v>90</v>
      </c>
      <c r="O641" s="0" t="s">
        <v>130</v>
      </c>
      <c r="P641" s="0" t="s">
        <v>130</v>
      </c>
      <c r="Q641" s="0" t="s">
        <v>131</v>
      </c>
      <c r="R641" s="0" t="s">
        <v>3426</v>
      </c>
      <c r="S641" s="0" t="s">
        <v>3427</v>
      </c>
      <c r="T641" s="0" t="s">
        <v>3341</v>
      </c>
      <c r="U641" s="0" t="s">
        <v>3342</v>
      </c>
      <c r="V641" s="0" t="s">
        <v>4208</v>
      </c>
      <c r="W641" s="0" t="s">
        <v>3344</v>
      </c>
      <c r="X641" s="0" t="s">
        <v>3345</v>
      </c>
      <c r="Y641" s="0" t="s">
        <v>3342</v>
      </c>
      <c r="Z641" s="0" t="s">
        <v>4209</v>
      </c>
      <c r="AA641" s="0" t="s">
        <v>3823</v>
      </c>
      <c r="AB641" s="0" t="s">
        <v>4210</v>
      </c>
      <c r="AC641" s="0" t="s">
        <v>19</v>
      </c>
      <c r="AD641" s="0" t="s">
        <v>61</v>
      </c>
      <c r="AE641" s="0" t="s">
        <v>61</v>
      </c>
      <c r="AF641" s="0" t="s">
        <v>4211</v>
      </c>
      <c r="AG641" s="0" t="s">
        <v>4212</v>
      </c>
      <c r="AH641" s="0" t="s">
        <v>4211</v>
      </c>
      <c r="AI641" s="0" t="s">
        <v>4212</v>
      </c>
      <c r="AJ641" s="0" t="s">
        <v>4211</v>
      </c>
      <c r="AK641" s="0" t="s">
        <v>4212</v>
      </c>
    </row>
    <row customHeight="1" ht="11.25">
      <c r="A642" s="0" t="s">
        <v>22</v>
      </c>
      <c r="B642" s="0" t="s">
        <v>48</v>
      </c>
      <c r="C642" s="0" t="s">
        <v>50</v>
      </c>
      <c r="D642" s="0" t="s">
        <v>22</v>
      </c>
      <c r="E642" s="0" t="s">
        <v>1324</v>
      </c>
      <c r="F642" s="0" t="s">
        <v>1184</v>
      </c>
      <c r="G642" s="0" t="s">
        <v>170</v>
      </c>
      <c r="H642" s="0" t="s">
        <v>170</v>
      </c>
      <c r="I642" s="0" t="s">
        <v>171</v>
      </c>
      <c r="J642" s="0" t="s">
        <v>1325</v>
      </c>
      <c r="K642" s="0" t="s">
        <v>1326</v>
      </c>
      <c r="L642" s="0" t="s">
        <v>1327</v>
      </c>
      <c r="M642" s="0" t="s">
        <v>1328</v>
      </c>
      <c r="N642" s="0" t="s">
        <v>90</v>
      </c>
      <c r="O642" s="0" t="s">
        <v>130</v>
      </c>
      <c r="P642" s="0" t="s">
        <v>130</v>
      </c>
      <c r="Q642" s="0" t="s">
        <v>131</v>
      </c>
      <c r="R642" s="0" t="s">
        <v>3426</v>
      </c>
      <c r="S642" s="0" t="s">
        <v>3427</v>
      </c>
      <c r="T642" s="0" t="s">
        <v>3341</v>
      </c>
      <c r="U642" s="0" t="s">
        <v>3342</v>
      </c>
      <c r="V642" s="0" t="s">
        <v>4208</v>
      </c>
      <c r="W642" s="0" t="s">
        <v>3344</v>
      </c>
      <c r="X642" s="0" t="s">
        <v>3345</v>
      </c>
      <c r="Y642" s="0" t="s">
        <v>3342</v>
      </c>
      <c r="Z642" s="0" t="s">
        <v>4209</v>
      </c>
      <c r="AA642" s="0" t="s">
        <v>3823</v>
      </c>
      <c r="AB642" s="0" t="s">
        <v>4210</v>
      </c>
      <c r="AC642" s="0" t="s">
        <v>19</v>
      </c>
      <c r="AD642" s="0" t="s">
        <v>61</v>
      </c>
      <c r="AE642" s="0" t="s">
        <v>61</v>
      </c>
      <c r="AF642" s="0" t="s">
        <v>4211</v>
      </c>
      <c r="AG642" s="0" t="s">
        <v>4212</v>
      </c>
      <c r="AH642" s="0" t="s">
        <v>4211</v>
      </c>
      <c r="AI642" s="0" t="s">
        <v>4212</v>
      </c>
      <c r="AJ642" s="0" t="s">
        <v>4211</v>
      </c>
      <c r="AK642" s="0" t="s">
        <v>4212</v>
      </c>
    </row>
    <row customHeight="1" ht="11.25">
      <c r="A643" s="0" t="s">
        <v>22</v>
      </c>
      <c r="B643" s="0" t="s">
        <v>48</v>
      </c>
      <c r="C643" s="0" t="s">
        <v>50</v>
      </c>
      <c r="D643" s="0" t="s">
        <v>22</v>
      </c>
      <c r="E643" s="0" t="s">
        <v>1324</v>
      </c>
      <c r="F643" s="0" t="s">
        <v>1184</v>
      </c>
      <c r="G643" s="0" t="s">
        <v>170</v>
      </c>
      <c r="H643" s="0" t="s">
        <v>170</v>
      </c>
      <c r="I643" s="0" t="s">
        <v>171</v>
      </c>
      <c r="J643" s="0" t="s">
        <v>1325</v>
      </c>
      <c r="K643" s="0" t="s">
        <v>1326</v>
      </c>
      <c r="L643" s="0" t="s">
        <v>1327</v>
      </c>
      <c r="M643" s="0" t="s">
        <v>1328</v>
      </c>
      <c r="N643" s="0" t="s">
        <v>109</v>
      </c>
      <c r="O643" s="0" t="s">
        <v>130</v>
      </c>
      <c r="P643" s="0" t="s">
        <v>130</v>
      </c>
      <c r="Q643" s="0" t="s">
        <v>131</v>
      </c>
      <c r="R643" s="0" t="s">
        <v>3434</v>
      </c>
      <c r="S643" s="0" t="s">
        <v>3435</v>
      </c>
      <c r="T643" s="0" t="s">
        <v>3341</v>
      </c>
      <c r="U643" s="0" t="s">
        <v>3342</v>
      </c>
      <c r="V643" s="0" t="s">
        <v>4208</v>
      </c>
      <c r="W643" s="0" t="s">
        <v>3344</v>
      </c>
      <c r="X643" s="0" t="s">
        <v>3345</v>
      </c>
      <c r="Y643" s="0" t="s">
        <v>3342</v>
      </c>
      <c r="Z643" s="0" t="s">
        <v>4209</v>
      </c>
      <c r="AA643" s="0" t="s">
        <v>3823</v>
      </c>
      <c r="AB643" s="0" t="s">
        <v>4210</v>
      </c>
      <c r="AC643" s="0" t="s">
        <v>19</v>
      </c>
      <c r="AD643" s="0" t="s">
        <v>61</v>
      </c>
      <c r="AE643" s="0" t="s">
        <v>61</v>
      </c>
      <c r="AF643" s="0" t="s">
        <v>4211</v>
      </c>
      <c r="AG643" s="0" t="s">
        <v>4212</v>
      </c>
      <c r="AH643" s="0" t="s">
        <v>4211</v>
      </c>
      <c r="AI643" s="0" t="s">
        <v>4212</v>
      </c>
      <c r="AJ643" s="0" t="s">
        <v>4211</v>
      </c>
      <c r="AK643" s="0" t="s">
        <v>4212</v>
      </c>
    </row>
    <row customHeight="1" ht="11.25">
      <c r="A644" s="0" t="s">
        <v>22</v>
      </c>
      <c r="B644" s="0" t="s">
        <v>48</v>
      </c>
      <c r="C644" s="0" t="s">
        <v>50</v>
      </c>
      <c r="D644" s="0" t="s">
        <v>22</v>
      </c>
      <c r="E644" s="0" t="s">
        <v>1324</v>
      </c>
      <c r="F644" s="0" t="s">
        <v>1184</v>
      </c>
      <c r="G644" s="0" t="s">
        <v>170</v>
      </c>
      <c r="H644" s="0" t="s">
        <v>170</v>
      </c>
      <c r="I644" s="0" t="s">
        <v>171</v>
      </c>
      <c r="J644" s="0" t="s">
        <v>1325</v>
      </c>
      <c r="K644" s="0" t="s">
        <v>1326</v>
      </c>
      <c r="L644" s="0" t="s">
        <v>1327</v>
      </c>
      <c r="M644" s="0" t="s">
        <v>1328</v>
      </c>
      <c r="N644" s="0" t="s">
        <v>109</v>
      </c>
      <c r="O644" s="0" t="s">
        <v>130</v>
      </c>
      <c r="P644" s="0" t="s">
        <v>130</v>
      </c>
      <c r="Q644" s="0" t="s">
        <v>131</v>
      </c>
      <c r="R644" s="0" t="s">
        <v>3434</v>
      </c>
      <c r="S644" s="0" t="s">
        <v>3435</v>
      </c>
      <c r="T644" s="0" t="s">
        <v>3341</v>
      </c>
      <c r="U644" s="0" t="s">
        <v>3342</v>
      </c>
      <c r="V644" s="0" t="s">
        <v>4208</v>
      </c>
      <c r="W644" s="0" t="s">
        <v>3344</v>
      </c>
      <c r="X644" s="0" t="s">
        <v>3345</v>
      </c>
      <c r="Y644" s="0" t="s">
        <v>3342</v>
      </c>
      <c r="Z644" s="0" t="s">
        <v>4209</v>
      </c>
      <c r="AA644" s="0" t="s">
        <v>3823</v>
      </c>
      <c r="AB644" s="0" t="s">
        <v>4210</v>
      </c>
      <c r="AC644" s="0" t="s">
        <v>19</v>
      </c>
      <c r="AD644" s="0" t="s">
        <v>61</v>
      </c>
      <c r="AE644" s="0" t="s">
        <v>61</v>
      </c>
      <c r="AF644" s="0" t="s">
        <v>4211</v>
      </c>
      <c r="AG644" s="0" t="s">
        <v>4212</v>
      </c>
      <c r="AH644" s="0" t="s">
        <v>4211</v>
      </c>
      <c r="AI644" s="0" t="s">
        <v>4212</v>
      </c>
      <c r="AJ644" s="0" t="s">
        <v>4211</v>
      </c>
      <c r="AK644" s="0" t="s">
        <v>4212</v>
      </c>
    </row>
    <row customHeight="1" ht="11.25">
      <c r="A645" s="0" t="s">
        <v>22</v>
      </c>
      <c r="B645" s="0" t="s">
        <v>48</v>
      </c>
      <c r="C645" s="0" t="s">
        <v>50</v>
      </c>
      <c r="D645" s="0" t="s">
        <v>22</v>
      </c>
      <c r="E645" s="0" t="s">
        <v>1324</v>
      </c>
      <c r="F645" s="0" t="s">
        <v>1184</v>
      </c>
      <c r="G645" s="0" t="s">
        <v>170</v>
      </c>
      <c r="H645" s="0" t="s">
        <v>170</v>
      </c>
      <c r="I645" s="0" t="s">
        <v>171</v>
      </c>
      <c r="J645" s="0" t="s">
        <v>1325</v>
      </c>
      <c r="K645" s="0" t="s">
        <v>1326</v>
      </c>
      <c r="L645" s="0" t="s">
        <v>1327</v>
      </c>
      <c r="M645" s="0" t="s">
        <v>1328</v>
      </c>
      <c r="N645" s="0" t="s">
        <v>91</v>
      </c>
      <c r="O645" s="0" t="s">
        <v>130</v>
      </c>
      <c r="P645" s="0" t="s">
        <v>130</v>
      </c>
      <c r="Q645" s="0" t="s">
        <v>131</v>
      </c>
      <c r="R645" s="0" t="s">
        <v>3439</v>
      </c>
      <c r="S645" s="0" t="s">
        <v>3440</v>
      </c>
      <c r="T645" s="0" t="s">
        <v>3341</v>
      </c>
      <c r="U645" s="0" t="s">
        <v>3342</v>
      </c>
      <c r="V645" s="0" t="s">
        <v>4208</v>
      </c>
      <c r="W645" s="0" t="s">
        <v>3344</v>
      </c>
      <c r="X645" s="0" t="s">
        <v>3345</v>
      </c>
      <c r="Y645" s="0" t="s">
        <v>3342</v>
      </c>
      <c r="Z645" s="0" t="s">
        <v>4209</v>
      </c>
      <c r="AA645" s="0" t="s">
        <v>3823</v>
      </c>
      <c r="AB645" s="0" t="s">
        <v>4210</v>
      </c>
      <c r="AC645" s="0" t="s">
        <v>19</v>
      </c>
      <c r="AD645" s="0" t="s">
        <v>61</v>
      </c>
      <c r="AE645" s="0" t="s">
        <v>61</v>
      </c>
      <c r="AF645" s="0" t="s">
        <v>4211</v>
      </c>
      <c r="AG645" s="0" t="s">
        <v>4212</v>
      </c>
      <c r="AH645" s="0" t="s">
        <v>4211</v>
      </c>
      <c r="AI645" s="0" t="s">
        <v>4212</v>
      </c>
      <c r="AJ645" s="0" t="s">
        <v>4211</v>
      </c>
      <c r="AK645" s="0" t="s">
        <v>4212</v>
      </c>
    </row>
    <row customHeight="1" ht="11.25">
      <c r="A646" s="0" t="s">
        <v>22</v>
      </c>
      <c r="B646" s="0" t="s">
        <v>48</v>
      </c>
      <c r="C646" s="0" t="s">
        <v>50</v>
      </c>
      <c r="D646" s="0" t="s">
        <v>22</v>
      </c>
      <c r="E646" s="0" t="s">
        <v>1324</v>
      </c>
      <c r="F646" s="0" t="s">
        <v>1184</v>
      </c>
      <c r="G646" s="0" t="s">
        <v>170</v>
      </c>
      <c r="H646" s="0" t="s">
        <v>170</v>
      </c>
      <c r="I646" s="0" t="s">
        <v>171</v>
      </c>
      <c r="J646" s="0" t="s">
        <v>1325</v>
      </c>
      <c r="K646" s="0" t="s">
        <v>1326</v>
      </c>
      <c r="L646" s="0" t="s">
        <v>1327</v>
      </c>
      <c r="M646" s="0" t="s">
        <v>1328</v>
      </c>
      <c r="N646" s="0" t="s">
        <v>91</v>
      </c>
      <c r="O646" s="0" t="s">
        <v>130</v>
      </c>
      <c r="P646" s="0" t="s">
        <v>130</v>
      </c>
      <c r="Q646" s="0" t="s">
        <v>131</v>
      </c>
      <c r="R646" s="0" t="s">
        <v>3439</v>
      </c>
      <c r="S646" s="0" t="s">
        <v>3440</v>
      </c>
      <c r="T646" s="0" t="s">
        <v>3341</v>
      </c>
      <c r="U646" s="0" t="s">
        <v>3342</v>
      </c>
      <c r="V646" s="0" t="s">
        <v>4208</v>
      </c>
      <c r="W646" s="0" t="s">
        <v>3344</v>
      </c>
      <c r="X646" s="0" t="s">
        <v>3345</v>
      </c>
      <c r="Y646" s="0" t="s">
        <v>3342</v>
      </c>
      <c r="Z646" s="0" t="s">
        <v>4209</v>
      </c>
      <c r="AA646" s="0" t="s">
        <v>3823</v>
      </c>
      <c r="AB646" s="0" t="s">
        <v>4210</v>
      </c>
      <c r="AC646" s="0" t="s">
        <v>19</v>
      </c>
      <c r="AD646" s="0" t="s">
        <v>61</v>
      </c>
      <c r="AE646" s="0" t="s">
        <v>61</v>
      </c>
      <c r="AF646" s="0" t="s">
        <v>4211</v>
      </c>
      <c r="AG646" s="0" t="s">
        <v>4212</v>
      </c>
      <c r="AH646" s="0" t="s">
        <v>4211</v>
      </c>
      <c r="AI646" s="0" t="s">
        <v>4212</v>
      </c>
      <c r="AJ646" s="0" t="s">
        <v>4211</v>
      </c>
      <c r="AK646" s="0" t="s">
        <v>4212</v>
      </c>
    </row>
    <row customHeight="1" ht="11.25">
      <c r="A647" s="0" t="s">
        <v>22</v>
      </c>
      <c r="B647" s="0" t="s">
        <v>48</v>
      </c>
      <c r="C647" s="0" t="s">
        <v>50</v>
      </c>
      <c r="D647" s="0" t="s">
        <v>22</v>
      </c>
      <c r="E647" s="0" t="s">
        <v>1324</v>
      </c>
      <c r="F647" s="0" t="s">
        <v>1184</v>
      </c>
      <c r="G647" s="0" t="s">
        <v>170</v>
      </c>
      <c r="H647" s="0" t="s">
        <v>170</v>
      </c>
      <c r="I647" s="0" t="s">
        <v>171</v>
      </c>
      <c r="J647" s="0" t="s">
        <v>1325</v>
      </c>
      <c r="K647" s="0" t="s">
        <v>1326</v>
      </c>
      <c r="L647" s="0" t="s">
        <v>1327</v>
      </c>
      <c r="M647" s="0" t="s">
        <v>1328</v>
      </c>
      <c r="N647" s="0" t="s">
        <v>92</v>
      </c>
      <c r="O647" s="0" t="s">
        <v>130</v>
      </c>
      <c r="P647" s="0" t="s">
        <v>130</v>
      </c>
      <c r="Q647" s="0" t="s">
        <v>131</v>
      </c>
      <c r="R647" s="0" t="s">
        <v>4213</v>
      </c>
      <c r="S647" s="0" t="s">
        <v>4214</v>
      </c>
      <c r="T647" s="0" t="s">
        <v>3341</v>
      </c>
      <c r="U647" s="0" t="s">
        <v>3342</v>
      </c>
      <c r="V647" s="0" t="s">
        <v>4208</v>
      </c>
      <c r="W647" s="0" t="s">
        <v>3344</v>
      </c>
      <c r="X647" s="0" t="s">
        <v>3345</v>
      </c>
      <c r="Y647" s="0" t="s">
        <v>3342</v>
      </c>
      <c r="Z647" s="0" t="s">
        <v>4209</v>
      </c>
      <c r="AA647" s="0" t="s">
        <v>3823</v>
      </c>
      <c r="AB647" s="0" t="s">
        <v>4210</v>
      </c>
      <c r="AC647" s="0" t="s">
        <v>19</v>
      </c>
      <c r="AD647" s="0" t="s">
        <v>61</v>
      </c>
      <c r="AE647" s="0" t="s">
        <v>61</v>
      </c>
      <c r="AF647" s="0" t="s">
        <v>4211</v>
      </c>
      <c r="AG647" s="0" t="s">
        <v>4212</v>
      </c>
      <c r="AH647" s="0" t="s">
        <v>4211</v>
      </c>
      <c r="AI647" s="0" t="s">
        <v>4212</v>
      </c>
      <c r="AJ647" s="0" t="s">
        <v>4211</v>
      </c>
      <c r="AK647" s="0" t="s">
        <v>4212</v>
      </c>
    </row>
    <row customHeight="1" ht="11.25">
      <c r="A648" s="0" t="s">
        <v>22</v>
      </c>
      <c r="B648" s="0" t="s">
        <v>48</v>
      </c>
      <c r="C648" s="0" t="s">
        <v>50</v>
      </c>
      <c r="D648" s="0" t="s">
        <v>22</v>
      </c>
      <c r="E648" s="0" t="s">
        <v>1324</v>
      </c>
      <c r="F648" s="0" t="s">
        <v>1184</v>
      </c>
      <c r="G648" s="0" t="s">
        <v>170</v>
      </c>
      <c r="H648" s="0" t="s">
        <v>170</v>
      </c>
      <c r="I648" s="0" t="s">
        <v>171</v>
      </c>
      <c r="J648" s="0" t="s">
        <v>1325</v>
      </c>
      <c r="K648" s="0" t="s">
        <v>1326</v>
      </c>
      <c r="L648" s="0" t="s">
        <v>1327</v>
      </c>
      <c r="M648" s="0" t="s">
        <v>1328</v>
      </c>
      <c r="N648" s="0" t="s">
        <v>92</v>
      </c>
      <c r="O648" s="0" t="s">
        <v>130</v>
      </c>
      <c r="P648" s="0" t="s">
        <v>130</v>
      </c>
      <c r="Q648" s="0" t="s">
        <v>131</v>
      </c>
      <c r="R648" s="0" t="s">
        <v>4213</v>
      </c>
      <c r="S648" s="0" t="s">
        <v>4214</v>
      </c>
      <c r="T648" s="0" t="s">
        <v>3341</v>
      </c>
      <c r="U648" s="0" t="s">
        <v>3342</v>
      </c>
      <c r="V648" s="0" t="s">
        <v>4208</v>
      </c>
      <c r="W648" s="0" t="s">
        <v>3344</v>
      </c>
      <c r="X648" s="0" t="s">
        <v>3345</v>
      </c>
      <c r="Y648" s="0" t="s">
        <v>3342</v>
      </c>
      <c r="Z648" s="0" t="s">
        <v>4209</v>
      </c>
      <c r="AA648" s="0" t="s">
        <v>3823</v>
      </c>
      <c r="AB648" s="0" t="s">
        <v>4210</v>
      </c>
      <c r="AC648" s="0" t="s">
        <v>19</v>
      </c>
      <c r="AD648" s="0" t="s">
        <v>61</v>
      </c>
      <c r="AE648" s="0" t="s">
        <v>61</v>
      </c>
      <c r="AF648" s="0" t="s">
        <v>4211</v>
      </c>
      <c r="AG648" s="0" t="s">
        <v>4212</v>
      </c>
      <c r="AH648" s="0" t="s">
        <v>4211</v>
      </c>
      <c r="AI648" s="0" t="s">
        <v>4212</v>
      </c>
      <c r="AJ648" s="0" t="s">
        <v>4211</v>
      </c>
      <c r="AK648" s="0" t="s">
        <v>4212</v>
      </c>
    </row>
    <row customHeight="1" ht="11.25">
      <c r="A649" s="0" t="s">
        <v>22</v>
      </c>
      <c r="B649" s="0" t="s">
        <v>48</v>
      </c>
      <c r="C649" s="0" t="s">
        <v>50</v>
      </c>
      <c r="D649" s="0" t="s">
        <v>22</v>
      </c>
      <c r="E649" s="0" t="s">
        <v>1324</v>
      </c>
      <c r="F649" s="0" t="s">
        <v>1184</v>
      </c>
      <c r="G649" s="0" t="s">
        <v>170</v>
      </c>
      <c r="H649" s="0" t="s">
        <v>170</v>
      </c>
      <c r="I649" s="0" t="s">
        <v>171</v>
      </c>
      <c r="J649" s="0" t="s">
        <v>1325</v>
      </c>
      <c r="K649" s="0" t="s">
        <v>1326</v>
      </c>
      <c r="L649" s="0" t="s">
        <v>1327</v>
      </c>
      <c r="M649" s="0" t="s">
        <v>1328</v>
      </c>
      <c r="N649" s="0" t="s">
        <v>115</v>
      </c>
      <c r="O649" s="0" t="s">
        <v>170</v>
      </c>
      <c r="P649" s="0" t="s">
        <v>170</v>
      </c>
      <c r="Q649" s="0" t="s">
        <v>171</v>
      </c>
      <c r="R649" s="0" t="s">
        <v>4215</v>
      </c>
      <c r="S649" s="0" t="s">
        <v>4216</v>
      </c>
      <c r="T649" s="0" t="s">
        <v>3341</v>
      </c>
      <c r="U649" s="0" t="s">
        <v>3342</v>
      </c>
      <c r="V649" s="0" t="s">
        <v>4208</v>
      </c>
      <c r="W649" s="0" t="s">
        <v>3344</v>
      </c>
      <c r="X649" s="0" t="s">
        <v>3345</v>
      </c>
      <c r="Y649" s="0" t="s">
        <v>3342</v>
      </c>
      <c r="Z649" s="0" t="s">
        <v>4209</v>
      </c>
      <c r="AA649" s="0" t="s">
        <v>3823</v>
      </c>
      <c r="AB649" s="0" t="s">
        <v>4210</v>
      </c>
      <c r="AC649" s="0" t="s">
        <v>19</v>
      </c>
      <c r="AD649" s="0" t="s">
        <v>61</v>
      </c>
      <c r="AE649" s="0" t="s">
        <v>61</v>
      </c>
      <c r="AF649" s="0" t="s">
        <v>4211</v>
      </c>
      <c r="AG649" s="0" t="s">
        <v>4212</v>
      </c>
      <c r="AH649" s="0" t="s">
        <v>4211</v>
      </c>
      <c r="AI649" s="0" t="s">
        <v>4212</v>
      </c>
      <c r="AJ649" s="0" t="s">
        <v>4211</v>
      </c>
      <c r="AK649" s="0" t="s">
        <v>4212</v>
      </c>
    </row>
    <row customHeight="1" ht="11.25">
      <c r="A650" s="0" t="s">
        <v>22</v>
      </c>
      <c r="B650" s="0" t="s">
        <v>48</v>
      </c>
      <c r="C650" s="0" t="s">
        <v>50</v>
      </c>
      <c r="D650" s="0" t="s">
        <v>22</v>
      </c>
      <c r="E650" s="0" t="s">
        <v>1324</v>
      </c>
      <c r="F650" s="0" t="s">
        <v>1184</v>
      </c>
      <c r="G650" s="0" t="s">
        <v>170</v>
      </c>
      <c r="H650" s="0" t="s">
        <v>170</v>
      </c>
      <c r="I650" s="0" t="s">
        <v>171</v>
      </c>
      <c r="J650" s="0" t="s">
        <v>1325</v>
      </c>
      <c r="K650" s="0" t="s">
        <v>1326</v>
      </c>
      <c r="L650" s="0" t="s">
        <v>1327</v>
      </c>
      <c r="M650" s="0" t="s">
        <v>1328</v>
      </c>
      <c r="N650" s="0" t="s">
        <v>115</v>
      </c>
      <c r="O650" s="0" t="s">
        <v>170</v>
      </c>
      <c r="P650" s="0" t="s">
        <v>170</v>
      </c>
      <c r="Q650" s="0" t="s">
        <v>171</v>
      </c>
      <c r="R650" s="0" t="s">
        <v>4215</v>
      </c>
      <c r="S650" s="0" t="s">
        <v>4216</v>
      </c>
      <c r="T650" s="0" t="s">
        <v>3341</v>
      </c>
      <c r="U650" s="0" t="s">
        <v>3342</v>
      </c>
      <c r="V650" s="0" t="s">
        <v>4208</v>
      </c>
      <c r="W650" s="0" t="s">
        <v>3344</v>
      </c>
      <c r="X650" s="0" t="s">
        <v>3345</v>
      </c>
      <c r="Y650" s="0" t="s">
        <v>3342</v>
      </c>
      <c r="Z650" s="0" t="s">
        <v>4209</v>
      </c>
      <c r="AA650" s="0" t="s">
        <v>3823</v>
      </c>
      <c r="AB650" s="0" t="s">
        <v>4210</v>
      </c>
      <c r="AC650" s="0" t="s">
        <v>19</v>
      </c>
      <c r="AD650" s="0" t="s">
        <v>61</v>
      </c>
      <c r="AE650" s="0" t="s">
        <v>61</v>
      </c>
      <c r="AF650" s="0" t="s">
        <v>4211</v>
      </c>
      <c r="AG650" s="0" t="s">
        <v>4212</v>
      </c>
      <c r="AH650" s="0" t="s">
        <v>4211</v>
      </c>
      <c r="AI650" s="0" t="s">
        <v>4212</v>
      </c>
      <c r="AJ650" s="0" t="s">
        <v>4211</v>
      </c>
      <c r="AK650" s="0" t="s">
        <v>4212</v>
      </c>
    </row>
    <row customHeight="1" ht="11.25">
      <c r="A651" s="0" t="s">
        <v>22</v>
      </c>
      <c r="B651" s="0" t="s">
        <v>48</v>
      </c>
      <c r="C651" s="0" t="s">
        <v>50</v>
      </c>
      <c r="D651" s="0" t="s">
        <v>22</v>
      </c>
      <c r="E651" s="0" t="s">
        <v>1324</v>
      </c>
      <c r="F651" s="0" t="s">
        <v>1184</v>
      </c>
      <c r="G651" s="0" t="s">
        <v>170</v>
      </c>
      <c r="H651" s="0" t="s">
        <v>170</v>
      </c>
      <c r="I651" s="0" t="s">
        <v>171</v>
      </c>
      <c r="J651" s="0" t="s">
        <v>1325</v>
      </c>
      <c r="K651" s="0" t="s">
        <v>1326</v>
      </c>
      <c r="L651" s="0" t="s">
        <v>1327</v>
      </c>
      <c r="M651" s="0" t="s">
        <v>1328</v>
      </c>
      <c r="N651" s="0" t="s">
        <v>112</v>
      </c>
      <c r="O651" s="0" t="s">
        <v>170</v>
      </c>
      <c r="P651" s="0" t="s">
        <v>170</v>
      </c>
      <c r="Q651" s="0" t="s">
        <v>171</v>
      </c>
      <c r="R651" s="0" t="s">
        <v>4217</v>
      </c>
      <c r="S651" s="0" t="s">
        <v>4218</v>
      </c>
      <c r="T651" s="0" t="s">
        <v>3341</v>
      </c>
      <c r="U651" s="0" t="s">
        <v>3342</v>
      </c>
      <c r="V651" s="0" t="s">
        <v>4208</v>
      </c>
      <c r="W651" s="0" t="s">
        <v>3344</v>
      </c>
      <c r="X651" s="0" t="s">
        <v>3345</v>
      </c>
      <c r="Y651" s="0" t="s">
        <v>3342</v>
      </c>
      <c r="Z651" s="0" t="s">
        <v>4209</v>
      </c>
      <c r="AA651" s="0" t="s">
        <v>3823</v>
      </c>
      <c r="AB651" s="0" t="s">
        <v>4210</v>
      </c>
      <c r="AC651" s="0" t="s">
        <v>19</v>
      </c>
      <c r="AD651" s="0" t="s">
        <v>61</v>
      </c>
      <c r="AE651" s="0" t="s">
        <v>61</v>
      </c>
      <c r="AF651" s="0" t="s">
        <v>4211</v>
      </c>
      <c r="AG651" s="0" t="s">
        <v>4212</v>
      </c>
      <c r="AH651" s="0" t="s">
        <v>4211</v>
      </c>
      <c r="AI651" s="0" t="s">
        <v>4212</v>
      </c>
      <c r="AJ651" s="0" t="s">
        <v>4211</v>
      </c>
      <c r="AK651" s="0" t="s">
        <v>4212</v>
      </c>
    </row>
    <row customHeight="1" ht="11.25">
      <c r="A652" s="0" t="s">
        <v>22</v>
      </c>
      <c r="B652" s="0" t="s">
        <v>48</v>
      </c>
      <c r="C652" s="0" t="s">
        <v>50</v>
      </c>
      <c r="D652" s="0" t="s">
        <v>22</v>
      </c>
      <c r="E652" s="0" t="s">
        <v>1324</v>
      </c>
      <c r="F652" s="0" t="s">
        <v>1184</v>
      </c>
      <c r="G652" s="0" t="s">
        <v>170</v>
      </c>
      <c r="H652" s="0" t="s">
        <v>170</v>
      </c>
      <c r="I652" s="0" t="s">
        <v>171</v>
      </c>
      <c r="J652" s="0" t="s">
        <v>1325</v>
      </c>
      <c r="K652" s="0" t="s">
        <v>1326</v>
      </c>
      <c r="L652" s="0" t="s">
        <v>1327</v>
      </c>
      <c r="M652" s="0" t="s">
        <v>1328</v>
      </c>
      <c r="N652" s="0" t="s">
        <v>112</v>
      </c>
      <c r="O652" s="0" t="s">
        <v>170</v>
      </c>
      <c r="P652" s="0" t="s">
        <v>170</v>
      </c>
      <c r="Q652" s="0" t="s">
        <v>171</v>
      </c>
      <c r="R652" s="0" t="s">
        <v>4217</v>
      </c>
      <c r="S652" s="0" t="s">
        <v>4218</v>
      </c>
      <c r="T652" s="0" t="s">
        <v>3341</v>
      </c>
      <c r="U652" s="0" t="s">
        <v>3342</v>
      </c>
      <c r="V652" s="0" t="s">
        <v>4208</v>
      </c>
      <c r="W652" s="0" t="s">
        <v>3344</v>
      </c>
      <c r="X652" s="0" t="s">
        <v>3345</v>
      </c>
      <c r="Y652" s="0" t="s">
        <v>3342</v>
      </c>
      <c r="Z652" s="0" t="s">
        <v>4209</v>
      </c>
      <c r="AA652" s="0" t="s">
        <v>3823</v>
      </c>
      <c r="AB652" s="0" t="s">
        <v>4210</v>
      </c>
      <c r="AC652" s="0" t="s">
        <v>19</v>
      </c>
      <c r="AD652" s="0" t="s">
        <v>61</v>
      </c>
      <c r="AE652" s="0" t="s">
        <v>61</v>
      </c>
      <c r="AF652" s="0" t="s">
        <v>4211</v>
      </c>
      <c r="AG652" s="0" t="s">
        <v>4212</v>
      </c>
      <c r="AH652" s="0" t="s">
        <v>4211</v>
      </c>
      <c r="AI652" s="0" t="s">
        <v>4212</v>
      </c>
      <c r="AJ652" s="0" t="s">
        <v>4211</v>
      </c>
      <c r="AK652" s="0" t="s">
        <v>4212</v>
      </c>
    </row>
    <row customHeight="1" ht="11.25">
      <c r="A653" s="0" t="s">
        <v>22</v>
      </c>
      <c r="B653" s="0" t="s">
        <v>48</v>
      </c>
      <c r="C653" s="0" t="s">
        <v>50</v>
      </c>
      <c r="D653" s="0" t="s">
        <v>22</v>
      </c>
      <c r="E653" s="0" t="s">
        <v>1324</v>
      </c>
      <c r="F653" s="0" t="s">
        <v>1184</v>
      </c>
      <c r="G653" s="0" t="s">
        <v>170</v>
      </c>
      <c r="H653" s="0" t="s">
        <v>170</v>
      </c>
      <c r="I653" s="0" t="s">
        <v>171</v>
      </c>
      <c r="J653" s="0" t="s">
        <v>1325</v>
      </c>
      <c r="K653" s="0" t="s">
        <v>1326</v>
      </c>
      <c r="L653" s="0" t="s">
        <v>1327</v>
      </c>
      <c r="M653" s="0" t="s">
        <v>1328</v>
      </c>
      <c r="N653" s="0" t="s">
        <v>98</v>
      </c>
      <c r="O653" s="0" t="s">
        <v>170</v>
      </c>
      <c r="P653" s="0" t="s">
        <v>170</v>
      </c>
      <c r="Q653" s="0" t="s">
        <v>171</v>
      </c>
      <c r="R653" s="0" t="s">
        <v>1325</v>
      </c>
      <c r="S653" s="0" t="s">
        <v>1326</v>
      </c>
      <c r="T653" s="0" t="s">
        <v>3341</v>
      </c>
      <c r="U653" s="0" t="s">
        <v>3342</v>
      </c>
      <c r="V653" s="0" t="s">
        <v>4208</v>
      </c>
      <c r="W653" s="0" t="s">
        <v>3344</v>
      </c>
      <c r="X653" s="0" t="s">
        <v>3345</v>
      </c>
      <c r="Y653" s="0" t="s">
        <v>3342</v>
      </c>
      <c r="Z653" s="0" t="s">
        <v>4209</v>
      </c>
      <c r="AA653" s="0" t="s">
        <v>3823</v>
      </c>
      <c r="AB653" s="0" t="s">
        <v>4210</v>
      </c>
      <c r="AC653" s="0" t="s">
        <v>61</v>
      </c>
      <c r="AD653" s="0" t="s">
        <v>61</v>
      </c>
      <c r="AE653" s="0" t="s">
        <v>61</v>
      </c>
      <c r="AF653" s="0" t="s">
        <v>4211</v>
      </c>
      <c r="AG653" s="0" t="s">
        <v>4212</v>
      </c>
      <c r="AH653" s="0" t="s">
        <v>4211</v>
      </c>
      <c r="AI653" s="0" t="s">
        <v>4212</v>
      </c>
      <c r="AJ653" s="0" t="s">
        <v>4211</v>
      </c>
      <c r="AK653" s="0" t="s">
        <v>4212</v>
      </c>
    </row>
    <row customHeight="1" ht="11.25">
      <c r="A654" s="0" t="s">
        <v>22</v>
      </c>
      <c r="B654" s="0" t="s">
        <v>48</v>
      </c>
      <c r="C654" s="0" t="s">
        <v>50</v>
      </c>
      <c r="D654" s="0" t="s">
        <v>22</v>
      </c>
      <c r="E654" s="0" t="s">
        <v>1324</v>
      </c>
      <c r="F654" s="0" t="s">
        <v>1184</v>
      </c>
      <c r="G654" s="0" t="s">
        <v>170</v>
      </c>
      <c r="H654" s="0" t="s">
        <v>170</v>
      </c>
      <c r="I654" s="0" t="s">
        <v>171</v>
      </c>
      <c r="J654" s="0" t="s">
        <v>1325</v>
      </c>
      <c r="K654" s="0" t="s">
        <v>1326</v>
      </c>
      <c r="L654" s="0" t="s">
        <v>1327</v>
      </c>
      <c r="M654" s="0" t="s">
        <v>1328</v>
      </c>
      <c r="N654" s="0" t="s">
        <v>98</v>
      </c>
      <c r="O654" s="0" t="s">
        <v>170</v>
      </c>
      <c r="P654" s="0" t="s">
        <v>170</v>
      </c>
      <c r="Q654" s="0" t="s">
        <v>171</v>
      </c>
      <c r="R654" s="0" t="s">
        <v>1325</v>
      </c>
      <c r="S654" s="0" t="s">
        <v>1326</v>
      </c>
      <c r="T654" s="0" t="s">
        <v>3341</v>
      </c>
      <c r="U654" s="0" t="s">
        <v>3342</v>
      </c>
      <c r="V654" s="0" t="s">
        <v>4208</v>
      </c>
      <c r="W654" s="0" t="s">
        <v>3344</v>
      </c>
      <c r="X654" s="0" t="s">
        <v>3345</v>
      </c>
      <c r="Y654" s="0" t="s">
        <v>3342</v>
      </c>
      <c r="Z654" s="0" t="s">
        <v>4209</v>
      </c>
      <c r="AA654" s="0" t="s">
        <v>3823</v>
      </c>
      <c r="AB654" s="0" t="s">
        <v>4210</v>
      </c>
      <c r="AC654" s="0" t="s">
        <v>61</v>
      </c>
      <c r="AD654" s="0" t="s">
        <v>61</v>
      </c>
      <c r="AE654" s="0" t="s">
        <v>61</v>
      </c>
      <c r="AF654" s="0" t="s">
        <v>4211</v>
      </c>
      <c r="AG654" s="0" t="s">
        <v>4212</v>
      </c>
      <c r="AH654" s="0" t="s">
        <v>4211</v>
      </c>
      <c r="AI654" s="0" t="s">
        <v>4212</v>
      </c>
      <c r="AJ654" s="0" t="s">
        <v>4211</v>
      </c>
      <c r="AK654" s="0" t="s">
        <v>4212</v>
      </c>
    </row>
    <row customHeight="1" ht="11.25">
      <c r="A655" s="0" t="s">
        <v>22</v>
      </c>
      <c r="B655" s="0" t="s">
        <v>48</v>
      </c>
      <c r="C655" s="0" t="s">
        <v>50</v>
      </c>
      <c r="D655" s="0" t="s">
        <v>22</v>
      </c>
      <c r="E655" s="0" t="s">
        <v>1324</v>
      </c>
      <c r="F655" s="0" t="s">
        <v>1184</v>
      </c>
      <c r="G655" s="0" t="s">
        <v>170</v>
      </c>
      <c r="H655" s="0" t="s">
        <v>170</v>
      </c>
      <c r="I655" s="0" t="s">
        <v>171</v>
      </c>
      <c r="J655" s="0" t="s">
        <v>1325</v>
      </c>
      <c r="K655" s="0" t="s">
        <v>1326</v>
      </c>
      <c r="L655" s="0" t="s">
        <v>1327</v>
      </c>
      <c r="M655" s="0" t="s">
        <v>1328</v>
      </c>
      <c r="N655" s="0" t="s">
        <v>118</v>
      </c>
      <c r="O655" s="0" t="s">
        <v>170</v>
      </c>
      <c r="P655" s="0" t="s">
        <v>170</v>
      </c>
      <c r="Q655" s="0" t="s">
        <v>171</v>
      </c>
      <c r="R655" s="0" t="s">
        <v>3443</v>
      </c>
      <c r="S655" s="0" t="s">
        <v>3444</v>
      </c>
      <c r="T655" s="0" t="s">
        <v>3341</v>
      </c>
      <c r="U655" s="0" t="s">
        <v>3342</v>
      </c>
      <c r="V655" s="0" t="s">
        <v>4208</v>
      </c>
      <c r="W655" s="0" t="s">
        <v>3344</v>
      </c>
      <c r="X655" s="0" t="s">
        <v>3345</v>
      </c>
      <c r="Y655" s="0" t="s">
        <v>3342</v>
      </c>
      <c r="Z655" s="0" t="s">
        <v>4209</v>
      </c>
      <c r="AA655" s="0" t="s">
        <v>3823</v>
      </c>
      <c r="AB655" s="0" t="s">
        <v>4210</v>
      </c>
      <c r="AC655" s="0" t="s">
        <v>19</v>
      </c>
      <c r="AD655" s="0" t="s">
        <v>61</v>
      </c>
      <c r="AE655" s="0" t="s">
        <v>61</v>
      </c>
      <c r="AF655" s="0" t="s">
        <v>4211</v>
      </c>
      <c r="AG655" s="0" t="s">
        <v>4212</v>
      </c>
      <c r="AH655" s="0" t="s">
        <v>4211</v>
      </c>
      <c r="AI655" s="0" t="s">
        <v>4212</v>
      </c>
      <c r="AJ655" s="0" t="s">
        <v>4211</v>
      </c>
      <c r="AK655" s="0" t="s">
        <v>4212</v>
      </c>
    </row>
    <row customHeight="1" ht="11.25">
      <c r="A656" s="0" t="s">
        <v>22</v>
      </c>
      <c r="B656" s="0" t="s">
        <v>48</v>
      </c>
      <c r="C656" s="0" t="s">
        <v>50</v>
      </c>
      <c r="D656" s="0" t="s">
        <v>22</v>
      </c>
      <c r="E656" s="0" t="s">
        <v>1324</v>
      </c>
      <c r="F656" s="0" t="s">
        <v>1184</v>
      </c>
      <c r="G656" s="0" t="s">
        <v>170</v>
      </c>
      <c r="H656" s="0" t="s">
        <v>170</v>
      </c>
      <c r="I656" s="0" t="s">
        <v>171</v>
      </c>
      <c r="J656" s="0" t="s">
        <v>1325</v>
      </c>
      <c r="K656" s="0" t="s">
        <v>1326</v>
      </c>
      <c r="L656" s="0" t="s">
        <v>1327</v>
      </c>
      <c r="M656" s="0" t="s">
        <v>1328</v>
      </c>
      <c r="N656" s="0" t="s">
        <v>118</v>
      </c>
      <c r="O656" s="0" t="s">
        <v>170</v>
      </c>
      <c r="P656" s="0" t="s">
        <v>170</v>
      </c>
      <c r="Q656" s="0" t="s">
        <v>171</v>
      </c>
      <c r="R656" s="0" t="s">
        <v>3443</v>
      </c>
      <c r="S656" s="0" t="s">
        <v>3444</v>
      </c>
      <c r="T656" s="0" t="s">
        <v>3341</v>
      </c>
      <c r="U656" s="0" t="s">
        <v>3342</v>
      </c>
      <c r="V656" s="0" t="s">
        <v>4208</v>
      </c>
      <c r="W656" s="0" t="s">
        <v>3344</v>
      </c>
      <c r="X656" s="0" t="s">
        <v>3345</v>
      </c>
      <c r="Y656" s="0" t="s">
        <v>3342</v>
      </c>
      <c r="Z656" s="0" t="s">
        <v>4209</v>
      </c>
      <c r="AA656" s="0" t="s">
        <v>3823</v>
      </c>
      <c r="AB656" s="0" t="s">
        <v>4210</v>
      </c>
      <c r="AC656" s="0" t="s">
        <v>19</v>
      </c>
      <c r="AD656" s="0" t="s">
        <v>61</v>
      </c>
      <c r="AE656" s="0" t="s">
        <v>61</v>
      </c>
      <c r="AF656" s="0" t="s">
        <v>4211</v>
      </c>
      <c r="AG656" s="0" t="s">
        <v>4212</v>
      </c>
      <c r="AH656" s="0" t="s">
        <v>4211</v>
      </c>
      <c r="AI656" s="0" t="s">
        <v>4212</v>
      </c>
      <c r="AJ656" s="0" t="s">
        <v>4211</v>
      </c>
      <c r="AK656" s="0" t="s">
        <v>4212</v>
      </c>
    </row>
    <row customHeight="1" ht="11.25">
      <c r="A657" s="0" t="s">
        <v>22</v>
      </c>
      <c r="B657" s="0" t="s">
        <v>48</v>
      </c>
      <c r="C657" s="0" t="s">
        <v>50</v>
      </c>
      <c r="D657" s="0" t="s">
        <v>22</v>
      </c>
      <c r="E657" s="0" t="s">
        <v>1324</v>
      </c>
      <c r="F657" s="0" t="s">
        <v>1260</v>
      </c>
      <c r="G657" s="0" t="s">
        <v>170</v>
      </c>
      <c r="H657" s="0" t="s">
        <v>170</v>
      </c>
      <c r="I657" s="0" t="s">
        <v>171</v>
      </c>
      <c r="J657" s="0" t="s">
        <v>1325</v>
      </c>
      <c r="K657" s="0" t="s">
        <v>1326</v>
      </c>
      <c r="L657" s="0" t="s">
        <v>1327</v>
      </c>
      <c r="M657" s="0" t="s">
        <v>1328</v>
      </c>
      <c r="N657" s="0" t="s">
        <v>101</v>
      </c>
      <c r="O657" s="0" t="s">
        <v>130</v>
      </c>
      <c r="P657" s="0" t="s">
        <v>130</v>
      </c>
      <c r="Q657" s="0" t="s">
        <v>131</v>
      </c>
      <c r="R657" s="0" t="s">
        <v>3426</v>
      </c>
      <c r="S657" s="0" t="s">
        <v>3427</v>
      </c>
      <c r="T657" s="0" t="s">
        <v>3341</v>
      </c>
      <c r="U657" s="0" t="s">
        <v>3342</v>
      </c>
      <c r="V657" s="0" t="s">
        <v>4219</v>
      </c>
      <c r="W657" s="0" t="s">
        <v>3344</v>
      </c>
      <c r="X657" s="0" t="s">
        <v>3345</v>
      </c>
      <c r="Y657" s="0" t="s">
        <v>3342</v>
      </c>
      <c r="Z657" s="0" t="s">
        <v>4220</v>
      </c>
      <c r="AA657" s="0" t="s">
        <v>3823</v>
      </c>
      <c r="AB657" s="0" t="s">
        <v>4221</v>
      </c>
      <c r="AC657" s="0" t="s">
        <v>19</v>
      </c>
      <c r="AD657" s="0" t="s">
        <v>19</v>
      </c>
      <c r="AE657" s="0" t="s">
        <v>61</v>
      </c>
      <c r="AF657" s="0" t="s">
        <v>4222</v>
      </c>
      <c r="AG657" s="0" t="s">
        <v>4223</v>
      </c>
      <c r="AH657" s="0" t="s">
        <v>22</v>
      </c>
      <c r="AI657" s="0" t="s">
        <v>22</v>
      </c>
      <c r="AJ657" s="0" t="s">
        <v>4222</v>
      </c>
      <c r="AK657" s="0" t="s">
        <v>4223</v>
      </c>
    </row>
    <row customHeight="1" ht="11.25">
      <c r="A658" s="0" t="s">
        <v>22</v>
      </c>
      <c r="B658" s="0" t="s">
        <v>48</v>
      </c>
      <c r="C658" s="0" t="s">
        <v>50</v>
      </c>
      <c r="D658" s="0" t="s">
        <v>22</v>
      </c>
      <c r="E658" s="0" t="s">
        <v>1324</v>
      </c>
      <c r="F658" s="0" t="s">
        <v>1260</v>
      </c>
      <c r="G658" s="0" t="s">
        <v>170</v>
      </c>
      <c r="H658" s="0" t="s">
        <v>170</v>
      </c>
      <c r="I658" s="0" t="s">
        <v>171</v>
      </c>
      <c r="J658" s="0" t="s">
        <v>1325</v>
      </c>
      <c r="K658" s="0" t="s">
        <v>1326</v>
      </c>
      <c r="L658" s="0" t="s">
        <v>1327</v>
      </c>
      <c r="M658" s="0" t="s">
        <v>1328</v>
      </c>
      <c r="N658" s="0" t="s">
        <v>101</v>
      </c>
      <c r="O658" s="0" t="s">
        <v>130</v>
      </c>
      <c r="P658" s="0" t="s">
        <v>130</v>
      </c>
      <c r="Q658" s="0" t="s">
        <v>131</v>
      </c>
      <c r="R658" s="0" t="s">
        <v>3426</v>
      </c>
      <c r="S658" s="0" t="s">
        <v>3427</v>
      </c>
      <c r="T658" s="0" t="s">
        <v>3341</v>
      </c>
      <c r="U658" s="0" t="s">
        <v>3342</v>
      </c>
      <c r="V658" s="0" t="s">
        <v>4219</v>
      </c>
      <c r="W658" s="0" t="s">
        <v>3344</v>
      </c>
      <c r="X658" s="0" t="s">
        <v>3345</v>
      </c>
      <c r="Y658" s="0" t="s">
        <v>3342</v>
      </c>
      <c r="Z658" s="0" t="s">
        <v>4220</v>
      </c>
      <c r="AA658" s="0" t="s">
        <v>3823</v>
      </c>
      <c r="AB658" s="0" t="s">
        <v>4221</v>
      </c>
      <c r="AC658" s="0" t="s">
        <v>19</v>
      </c>
      <c r="AD658" s="0" t="s">
        <v>19</v>
      </c>
      <c r="AE658" s="0" t="s">
        <v>61</v>
      </c>
      <c r="AF658" s="0" t="s">
        <v>4222</v>
      </c>
      <c r="AG658" s="0" t="s">
        <v>4223</v>
      </c>
      <c r="AH658" s="0" t="s">
        <v>22</v>
      </c>
      <c r="AI658" s="0" t="s">
        <v>22</v>
      </c>
      <c r="AJ658" s="0" t="s">
        <v>4222</v>
      </c>
      <c r="AK658" s="0" t="s">
        <v>4223</v>
      </c>
    </row>
    <row customHeight="1" ht="11.25">
      <c r="A659" s="0" t="s">
        <v>22</v>
      </c>
      <c r="B659" s="0" t="s">
        <v>48</v>
      </c>
      <c r="C659" s="0" t="s">
        <v>50</v>
      </c>
      <c r="D659" s="0" t="s">
        <v>22</v>
      </c>
      <c r="E659" s="0" t="s">
        <v>1324</v>
      </c>
      <c r="F659" s="0" t="s">
        <v>1260</v>
      </c>
      <c r="G659" s="0" t="s">
        <v>170</v>
      </c>
      <c r="H659" s="0" t="s">
        <v>170</v>
      </c>
      <c r="I659" s="0" t="s">
        <v>171</v>
      </c>
      <c r="J659" s="0" t="s">
        <v>1325</v>
      </c>
      <c r="K659" s="0" t="s">
        <v>1326</v>
      </c>
      <c r="L659" s="0" t="s">
        <v>1327</v>
      </c>
      <c r="M659" s="0" t="s">
        <v>1328</v>
      </c>
      <c r="N659" s="0" t="s">
        <v>89</v>
      </c>
      <c r="O659" s="0" t="s">
        <v>130</v>
      </c>
      <c r="P659" s="0" t="s">
        <v>130</v>
      </c>
      <c r="Q659" s="0" t="s">
        <v>131</v>
      </c>
      <c r="R659" s="0" t="s">
        <v>4224</v>
      </c>
      <c r="S659" s="0" t="s">
        <v>4225</v>
      </c>
      <c r="T659" s="0" t="s">
        <v>3341</v>
      </c>
      <c r="U659" s="0" t="s">
        <v>3342</v>
      </c>
      <c r="V659" s="0" t="s">
        <v>4219</v>
      </c>
      <c r="W659" s="0" t="s">
        <v>3344</v>
      </c>
      <c r="X659" s="0" t="s">
        <v>3345</v>
      </c>
      <c r="Y659" s="0" t="s">
        <v>3342</v>
      </c>
      <c r="Z659" s="0" t="s">
        <v>4220</v>
      </c>
      <c r="AA659" s="0" t="s">
        <v>3823</v>
      </c>
      <c r="AB659" s="0" t="s">
        <v>4221</v>
      </c>
      <c r="AC659" s="0" t="s">
        <v>19</v>
      </c>
      <c r="AD659" s="0" t="s">
        <v>19</v>
      </c>
      <c r="AE659" s="0" t="s">
        <v>61</v>
      </c>
      <c r="AF659" s="0" t="s">
        <v>4222</v>
      </c>
      <c r="AG659" s="0" t="s">
        <v>4223</v>
      </c>
      <c r="AH659" s="0" t="s">
        <v>22</v>
      </c>
      <c r="AI659" s="0" t="s">
        <v>22</v>
      </c>
      <c r="AJ659" s="0" t="s">
        <v>4222</v>
      </c>
      <c r="AK659" s="0" t="s">
        <v>4223</v>
      </c>
    </row>
    <row customHeight="1" ht="11.25">
      <c r="A660" s="0" t="s">
        <v>22</v>
      </c>
      <c r="B660" s="0" t="s">
        <v>48</v>
      </c>
      <c r="C660" s="0" t="s">
        <v>50</v>
      </c>
      <c r="D660" s="0" t="s">
        <v>22</v>
      </c>
      <c r="E660" s="0" t="s">
        <v>1324</v>
      </c>
      <c r="F660" s="0" t="s">
        <v>1260</v>
      </c>
      <c r="G660" s="0" t="s">
        <v>170</v>
      </c>
      <c r="H660" s="0" t="s">
        <v>170</v>
      </c>
      <c r="I660" s="0" t="s">
        <v>171</v>
      </c>
      <c r="J660" s="0" t="s">
        <v>1325</v>
      </c>
      <c r="K660" s="0" t="s">
        <v>1326</v>
      </c>
      <c r="L660" s="0" t="s">
        <v>1327</v>
      </c>
      <c r="M660" s="0" t="s">
        <v>1328</v>
      </c>
      <c r="N660" s="0" t="s">
        <v>89</v>
      </c>
      <c r="O660" s="0" t="s">
        <v>130</v>
      </c>
      <c r="P660" s="0" t="s">
        <v>130</v>
      </c>
      <c r="Q660" s="0" t="s">
        <v>131</v>
      </c>
      <c r="R660" s="0" t="s">
        <v>4224</v>
      </c>
      <c r="S660" s="0" t="s">
        <v>4225</v>
      </c>
      <c r="T660" s="0" t="s">
        <v>3341</v>
      </c>
      <c r="U660" s="0" t="s">
        <v>3342</v>
      </c>
      <c r="V660" s="0" t="s">
        <v>4219</v>
      </c>
      <c r="W660" s="0" t="s">
        <v>3344</v>
      </c>
      <c r="X660" s="0" t="s">
        <v>3345</v>
      </c>
      <c r="Y660" s="0" t="s">
        <v>3342</v>
      </c>
      <c r="Z660" s="0" t="s">
        <v>4220</v>
      </c>
      <c r="AA660" s="0" t="s">
        <v>3823</v>
      </c>
      <c r="AB660" s="0" t="s">
        <v>4221</v>
      </c>
      <c r="AC660" s="0" t="s">
        <v>19</v>
      </c>
      <c r="AD660" s="0" t="s">
        <v>19</v>
      </c>
      <c r="AE660" s="0" t="s">
        <v>61</v>
      </c>
      <c r="AF660" s="0" t="s">
        <v>4222</v>
      </c>
      <c r="AG660" s="0" t="s">
        <v>4223</v>
      </c>
      <c r="AH660" s="0" t="s">
        <v>22</v>
      </c>
      <c r="AI660" s="0" t="s">
        <v>22</v>
      </c>
      <c r="AJ660" s="0" t="s">
        <v>4222</v>
      </c>
      <c r="AK660" s="0" t="s">
        <v>4223</v>
      </c>
    </row>
    <row customHeight="1" ht="11.25">
      <c r="A661" s="0" t="s">
        <v>22</v>
      </c>
      <c r="B661" s="0" t="s">
        <v>48</v>
      </c>
      <c r="C661" s="0" t="s">
        <v>50</v>
      </c>
      <c r="D661" s="0" t="s">
        <v>22</v>
      </c>
      <c r="E661" s="0" t="s">
        <v>1324</v>
      </c>
      <c r="F661" s="0" t="s">
        <v>1260</v>
      </c>
      <c r="G661" s="0" t="s">
        <v>170</v>
      </c>
      <c r="H661" s="0" t="s">
        <v>170</v>
      </c>
      <c r="I661" s="0" t="s">
        <v>171</v>
      </c>
      <c r="J661" s="0" t="s">
        <v>1325</v>
      </c>
      <c r="K661" s="0" t="s">
        <v>1326</v>
      </c>
      <c r="L661" s="0" t="s">
        <v>1327</v>
      </c>
      <c r="M661" s="0" t="s">
        <v>1328</v>
      </c>
      <c r="N661" s="0" t="s">
        <v>98</v>
      </c>
      <c r="O661" s="0" t="s">
        <v>170</v>
      </c>
      <c r="P661" s="0" t="s">
        <v>170</v>
      </c>
      <c r="Q661" s="0" t="s">
        <v>171</v>
      </c>
      <c r="R661" s="0" t="s">
        <v>1325</v>
      </c>
      <c r="S661" s="0" t="s">
        <v>1326</v>
      </c>
      <c r="T661" s="0" t="s">
        <v>3341</v>
      </c>
      <c r="U661" s="0" t="s">
        <v>3342</v>
      </c>
      <c r="V661" s="0" t="s">
        <v>4219</v>
      </c>
      <c r="W661" s="0" t="s">
        <v>3344</v>
      </c>
      <c r="X661" s="0" t="s">
        <v>3345</v>
      </c>
      <c r="Y661" s="0" t="s">
        <v>3342</v>
      </c>
      <c r="Z661" s="0" t="s">
        <v>4220</v>
      </c>
      <c r="AA661" s="0" t="s">
        <v>3823</v>
      </c>
      <c r="AB661" s="0" t="s">
        <v>4221</v>
      </c>
      <c r="AC661" s="0" t="s">
        <v>61</v>
      </c>
      <c r="AD661" s="0" t="s">
        <v>19</v>
      </c>
      <c r="AE661" s="0" t="s">
        <v>61</v>
      </c>
      <c r="AF661" s="0" t="s">
        <v>4222</v>
      </c>
      <c r="AG661" s="0" t="s">
        <v>4223</v>
      </c>
      <c r="AH661" s="0" t="s">
        <v>22</v>
      </c>
      <c r="AI661" s="0" t="s">
        <v>22</v>
      </c>
      <c r="AJ661" s="0" t="s">
        <v>4222</v>
      </c>
      <c r="AK661" s="0" t="s">
        <v>4223</v>
      </c>
    </row>
    <row customHeight="1" ht="11.25">
      <c r="A662" s="0" t="s">
        <v>22</v>
      </c>
      <c r="B662" s="0" t="s">
        <v>48</v>
      </c>
      <c r="C662" s="0" t="s">
        <v>50</v>
      </c>
      <c r="D662" s="0" t="s">
        <v>22</v>
      </c>
      <c r="E662" s="0" t="s">
        <v>1324</v>
      </c>
      <c r="F662" s="0" t="s">
        <v>1260</v>
      </c>
      <c r="G662" s="0" t="s">
        <v>170</v>
      </c>
      <c r="H662" s="0" t="s">
        <v>170</v>
      </c>
      <c r="I662" s="0" t="s">
        <v>171</v>
      </c>
      <c r="J662" s="0" t="s">
        <v>1325</v>
      </c>
      <c r="K662" s="0" t="s">
        <v>1326</v>
      </c>
      <c r="L662" s="0" t="s">
        <v>1327</v>
      </c>
      <c r="M662" s="0" t="s">
        <v>1328</v>
      </c>
      <c r="N662" s="0" t="s">
        <v>98</v>
      </c>
      <c r="O662" s="0" t="s">
        <v>170</v>
      </c>
      <c r="P662" s="0" t="s">
        <v>170</v>
      </c>
      <c r="Q662" s="0" t="s">
        <v>171</v>
      </c>
      <c r="R662" s="0" t="s">
        <v>1325</v>
      </c>
      <c r="S662" s="0" t="s">
        <v>1326</v>
      </c>
      <c r="T662" s="0" t="s">
        <v>3341</v>
      </c>
      <c r="U662" s="0" t="s">
        <v>3342</v>
      </c>
      <c r="V662" s="0" t="s">
        <v>4219</v>
      </c>
      <c r="W662" s="0" t="s">
        <v>3344</v>
      </c>
      <c r="X662" s="0" t="s">
        <v>3345</v>
      </c>
      <c r="Y662" s="0" t="s">
        <v>3342</v>
      </c>
      <c r="Z662" s="0" t="s">
        <v>4220</v>
      </c>
      <c r="AA662" s="0" t="s">
        <v>3823</v>
      </c>
      <c r="AB662" s="0" t="s">
        <v>4221</v>
      </c>
      <c r="AC662" s="0" t="s">
        <v>61</v>
      </c>
      <c r="AD662" s="0" t="s">
        <v>19</v>
      </c>
      <c r="AE662" s="0" t="s">
        <v>61</v>
      </c>
      <c r="AF662" s="0" t="s">
        <v>4222</v>
      </c>
      <c r="AG662" s="0" t="s">
        <v>4223</v>
      </c>
      <c r="AH662" s="0" t="s">
        <v>22</v>
      </c>
      <c r="AI662" s="0" t="s">
        <v>22</v>
      </c>
      <c r="AJ662" s="0" t="s">
        <v>4222</v>
      </c>
      <c r="AK662" s="0" t="s">
        <v>4223</v>
      </c>
    </row>
    <row customHeight="1" ht="11.25">
      <c r="A663" s="0" t="s">
        <v>22</v>
      </c>
      <c r="B663" s="0" t="s">
        <v>48</v>
      </c>
      <c r="C663" s="0" t="s">
        <v>50</v>
      </c>
      <c r="D663" s="0" t="s">
        <v>22</v>
      </c>
      <c r="E663" s="0" t="s">
        <v>4226</v>
      </c>
      <c r="F663" s="0" t="s">
        <v>1191</v>
      </c>
      <c r="G663" s="0" t="s">
        <v>173</v>
      </c>
      <c r="H663" s="0" t="s">
        <v>173</v>
      </c>
      <c r="I663" s="0" t="s">
        <v>174</v>
      </c>
      <c r="J663" s="0" t="s">
        <v>3468</v>
      </c>
      <c r="K663" s="0" t="s">
        <v>3469</v>
      </c>
      <c r="L663" s="0" t="s">
        <v>4227</v>
      </c>
      <c r="M663" s="0" t="s">
        <v>867</v>
      </c>
      <c r="N663" s="0" t="s">
        <v>98</v>
      </c>
      <c r="O663" s="0" t="s">
        <v>173</v>
      </c>
      <c r="P663" s="0" t="s">
        <v>173</v>
      </c>
      <c r="Q663" s="0" t="s">
        <v>174</v>
      </c>
      <c r="R663" s="0" t="s">
        <v>3468</v>
      </c>
      <c r="S663" s="0" t="s">
        <v>3469</v>
      </c>
      <c r="T663" s="0" t="s">
        <v>3341</v>
      </c>
      <c r="U663" s="0" t="s">
        <v>3386</v>
      </c>
      <c r="V663" s="0" t="s">
        <v>3470</v>
      </c>
      <c r="W663" s="0" t="s">
        <v>3344</v>
      </c>
      <c r="X663" s="0" t="s">
        <v>3388</v>
      </c>
      <c r="Y663" s="0" t="s">
        <v>3342</v>
      </c>
      <c r="Z663" s="0" t="s">
        <v>3471</v>
      </c>
      <c r="AA663" s="0" t="s">
        <v>3472</v>
      </c>
      <c r="AB663" s="0" t="s">
        <v>3473</v>
      </c>
      <c r="AC663" s="0" t="s">
        <v>19</v>
      </c>
      <c r="AD663" s="0" t="s">
        <v>19</v>
      </c>
      <c r="AE663" s="0" t="s">
        <v>61</v>
      </c>
      <c r="AF663" s="0" t="s">
        <v>22</v>
      </c>
      <c r="AG663" s="0" t="s">
        <v>22</v>
      </c>
      <c r="AH663" s="0" t="s">
        <v>22</v>
      </c>
      <c r="AI663" s="0" t="s">
        <v>22</v>
      </c>
      <c r="AJ663" s="0" t="s">
        <v>125</v>
      </c>
      <c r="AK663" s="0" t="s">
        <v>122</v>
      </c>
    </row>
    <row customHeight="1" ht="11.25">
      <c r="A664" s="0" t="s">
        <v>22</v>
      </c>
      <c r="B664" s="0" t="s">
        <v>48</v>
      </c>
      <c r="C664" s="0" t="s">
        <v>50</v>
      </c>
      <c r="D664" s="0" t="s">
        <v>22</v>
      </c>
      <c r="E664" s="0" t="s">
        <v>4228</v>
      </c>
      <c r="F664" s="0" t="s">
        <v>1191</v>
      </c>
      <c r="G664" s="0" t="s">
        <v>173</v>
      </c>
      <c r="H664" s="0" t="s">
        <v>173</v>
      </c>
      <c r="I664" s="0" t="s">
        <v>174</v>
      </c>
      <c r="J664" s="0" t="s">
        <v>3468</v>
      </c>
      <c r="K664" s="0" t="s">
        <v>3469</v>
      </c>
      <c r="L664" s="0" t="s">
        <v>867</v>
      </c>
      <c r="M664" s="0" t="s">
        <v>867</v>
      </c>
      <c r="N664" s="0" t="s">
        <v>98</v>
      </c>
      <c r="O664" s="0" t="s">
        <v>173</v>
      </c>
      <c r="P664" s="0" t="s">
        <v>173</v>
      </c>
      <c r="Q664" s="0" t="s">
        <v>174</v>
      </c>
      <c r="R664" s="0" t="s">
        <v>3468</v>
      </c>
      <c r="S664" s="0" t="s">
        <v>3469</v>
      </c>
      <c r="T664" s="0" t="s">
        <v>3341</v>
      </c>
      <c r="U664" s="0" t="s">
        <v>3386</v>
      </c>
      <c r="V664" s="0" t="s">
        <v>3470</v>
      </c>
      <c r="W664" s="0" t="s">
        <v>3344</v>
      </c>
      <c r="X664" s="0" t="s">
        <v>3388</v>
      </c>
      <c r="Y664" s="0" t="s">
        <v>3342</v>
      </c>
      <c r="Z664" s="0" t="s">
        <v>3471</v>
      </c>
      <c r="AA664" s="0" t="s">
        <v>3472</v>
      </c>
      <c r="AB664" s="0" t="s">
        <v>3473</v>
      </c>
      <c r="AC664" s="0" t="s">
        <v>19</v>
      </c>
      <c r="AD664" s="0" t="s">
        <v>19</v>
      </c>
      <c r="AE664" s="0" t="s">
        <v>61</v>
      </c>
      <c r="AF664" s="0" t="s">
        <v>22</v>
      </c>
      <c r="AG664" s="0" t="s">
        <v>22</v>
      </c>
      <c r="AH664" s="0" t="s">
        <v>22</v>
      </c>
      <c r="AI664" s="0" t="s">
        <v>22</v>
      </c>
      <c r="AJ664" s="0" t="s">
        <v>4229</v>
      </c>
      <c r="AK664" s="0" t="s">
        <v>3582</v>
      </c>
    </row>
    <row customHeight="1" ht="11.25">
      <c r="A665" s="0" t="s">
        <v>22</v>
      </c>
      <c r="B665" s="0" t="s">
        <v>48</v>
      </c>
      <c r="C665" s="0" t="s">
        <v>50</v>
      </c>
      <c r="D665" s="0" t="s">
        <v>22</v>
      </c>
      <c r="E665" s="0" t="s">
        <v>4230</v>
      </c>
      <c r="F665" s="0" t="s">
        <v>1191</v>
      </c>
      <c r="G665" s="0" t="s">
        <v>173</v>
      </c>
      <c r="H665" s="0" t="s">
        <v>173</v>
      </c>
      <c r="I665" s="0" t="s">
        <v>174</v>
      </c>
      <c r="J665" s="0" t="s">
        <v>3468</v>
      </c>
      <c r="K665" s="0" t="s">
        <v>3469</v>
      </c>
      <c r="L665" s="0" t="s">
        <v>867</v>
      </c>
      <c r="M665" s="0" t="s">
        <v>867</v>
      </c>
      <c r="N665" s="0" t="s">
        <v>98</v>
      </c>
      <c r="O665" s="0" t="s">
        <v>173</v>
      </c>
      <c r="P665" s="0" t="s">
        <v>173</v>
      </c>
      <c r="Q665" s="0" t="s">
        <v>174</v>
      </c>
      <c r="R665" s="0" t="s">
        <v>3468</v>
      </c>
      <c r="S665" s="0" t="s">
        <v>3469</v>
      </c>
      <c r="T665" s="0" t="s">
        <v>3341</v>
      </c>
      <c r="U665" s="0" t="s">
        <v>3386</v>
      </c>
      <c r="V665" s="0" t="s">
        <v>3470</v>
      </c>
      <c r="W665" s="0" t="s">
        <v>3344</v>
      </c>
      <c r="X665" s="0" t="s">
        <v>3388</v>
      </c>
      <c r="Y665" s="0" t="s">
        <v>3342</v>
      </c>
      <c r="Z665" s="0" t="s">
        <v>3471</v>
      </c>
      <c r="AA665" s="0" t="s">
        <v>3472</v>
      </c>
      <c r="AB665" s="0" t="s">
        <v>3473</v>
      </c>
      <c r="AC665" s="0" t="s">
        <v>19</v>
      </c>
      <c r="AD665" s="0" t="s">
        <v>19</v>
      </c>
      <c r="AE665" s="0" t="s">
        <v>61</v>
      </c>
      <c r="AF665" s="0" t="s">
        <v>22</v>
      </c>
      <c r="AG665" s="0" t="s">
        <v>22</v>
      </c>
      <c r="AH665" s="0" t="s">
        <v>22</v>
      </c>
      <c r="AI665" s="0" t="s">
        <v>22</v>
      </c>
      <c r="AJ665" s="0" t="s">
        <v>3582</v>
      </c>
      <c r="AK665" s="0" t="s">
        <v>4231</v>
      </c>
    </row>
    <row customHeight="1" ht="11.25">
      <c r="A666" s="0" t="s">
        <v>22</v>
      </c>
      <c r="B666" s="0" t="s">
        <v>48</v>
      </c>
      <c r="C666" s="0" t="s">
        <v>50</v>
      </c>
      <c r="D666" s="0" t="s">
        <v>22</v>
      </c>
      <c r="E666" s="0" t="s">
        <v>4232</v>
      </c>
      <c r="F666" s="0" t="s">
        <v>1152</v>
      </c>
      <c r="G666" s="0" t="s">
        <v>173</v>
      </c>
      <c r="H666" s="0" t="s">
        <v>173</v>
      </c>
      <c r="I666" s="0" t="s">
        <v>174</v>
      </c>
      <c r="J666" s="0" t="s">
        <v>3468</v>
      </c>
      <c r="K666" s="0" t="s">
        <v>3469</v>
      </c>
      <c r="L666" s="0" t="s">
        <v>4233</v>
      </c>
      <c r="M666" s="0" t="s">
        <v>867</v>
      </c>
      <c r="N666" s="0" t="s">
        <v>98</v>
      </c>
      <c r="O666" s="0" t="s">
        <v>173</v>
      </c>
      <c r="P666" s="0" t="s">
        <v>173</v>
      </c>
      <c r="Q666" s="0" t="s">
        <v>174</v>
      </c>
      <c r="R666" s="0" t="s">
        <v>3468</v>
      </c>
      <c r="S666" s="0" t="s">
        <v>3469</v>
      </c>
      <c r="T666" s="0" t="s">
        <v>3341</v>
      </c>
      <c r="U666" s="0" t="s">
        <v>3386</v>
      </c>
      <c r="V666" s="0" t="s">
        <v>3470</v>
      </c>
      <c r="W666" s="0" t="s">
        <v>3344</v>
      </c>
      <c r="X666" s="0" t="s">
        <v>3388</v>
      </c>
      <c r="Y666" s="0" t="s">
        <v>3342</v>
      </c>
      <c r="Z666" s="0" t="s">
        <v>3471</v>
      </c>
      <c r="AA666" s="0" t="s">
        <v>3472</v>
      </c>
      <c r="AB666" s="0" t="s">
        <v>3473</v>
      </c>
      <c r="AC666" s="0" t="s">
        <v>61</v>
      </c>
      <c r="AD666" s="0" t="s">
        <v>19</v>
      </c>
      <c r="AE666" s="0" t="s">
        <v>19</v>
      </c>
      <c r="AF666" s="0" t="s">
        <v>3365</v>
      </c>
      <c r="AG666" s="0" t="s">
        <v>4192</v>
      </c>
      <c r="AH666" s="0" t="s">
        <v>22</v>
      </c>
      <c r="AI666" s="0" t="s">
        <v>22</v>
      </c>
      <c r="AJ666" s="0" t="s">
        <v>22</v>
      </c>
      <c r="AK666" s="0" t="s">
        <v>22</v>
      </c>
    </row>
    <row customHeight="1" ht="11.25">
      <c r="A667" s="0" t="s">
        <v>22</v>
      </c>
      <c r="B667" s="0" t="s">
        <v>48</v>
      </c>
      <c r="C667" s="0" t="s">
        <v>50</v>
      </c>
      <c r="D667" s="0" t="s">
        <v>22</v>
      </c>
      <c r="E667" s="0" t="s">
        <v>4234</v>
      </c>
      <c r="F667" s="0" t="s">
        <v>1152</v>
      </c>
      <c r="G667" s="0" t="s">
        <v>173</v>
      </c>
      <c r="H667" s="0" t="s">
        <v>173</v>
      </c>
      <c r="I667" s="0" t="s">
        <v>174</v>
      </c>
      <c r="J667" s="0" t="s">
        <v>3468</v>
      </c>
      <c r="K667" s="0" t="s">
        <v>3469</v>
      </c>
      <c r="L667" s="0" t="s">
        <v>4235</v>
      </c>
      <c r="M667" s="0" t="s">
        <v>98</v>
      </c>
      <c r="N667" s="0" t="s">
        <v>98</v>
      </c>
      <c r="O667" s="0" t="s">
        <v>173</v>
      </c>
      <c r="P667" s="0" t="s">
        <v>173</v>
      </c>
      <c r="Q667" s="0" t="s">
        <v>174</v>
      </c>
      <c r="R667" s="0" t="s">
        <v>3468</v>
      </c>
      <c r="S667" s="0" t="s">
        <v>3469</v>
      </c>
      <c r="T667" s="0" t="s">
        <v>3341</v>
      </c>
      <c r="U667" s="0" t="s">
        <v>3386</v>
      </c>
      <c r="V667" s="0" t="s">
        <v>3470</v>
      </c>
      <c r="W667" s="0" t="s">
        <v>3344</v>
      </c>
      <c r="X667" s="0" t="s">
        <v>3388</v>
      </c>
      <c r="Y667" s="0" t="s">
        <v>3342</v>
      </c>
      <c r="Z667" s="0" t="s">
        <v>3471</v>
      </c>
      <c r="AA667" s="0" t="s">
        <v>3472</v>
      </c>
      <c r="AB667" s="0" t="s">
        <v>3473</v>
      </c>
      <c r="AC667" s="0" t="s">
        <v>61</v>
      </c>
      <c r="AD667" s="0" t="s">
        <v>19</v>
      </c>
      <c r="AE667" s="0" t="s">
        <v>19</v>
      </c>
      <c r="AF667" s="0" t="s">
        <v>3365</v>
      </c>
      <c r="AG667" s="0" t="s">
        <v>4192</v>
      </c>
      <c r="AH667" s="0" t="s">
        <v>22</v>
      </c>
      <c r="AI667" s="0" t="s">
        <v>22</v>
      </c>
      <c r="AJ667" s="0" t="s">
        <v>22</v>
      </c>
      <c r="AK667" s="0" t="s">
        <v>22</v>
      </c>
    </row>
    <row customHeight="1" ht="11.25">
      <c r="A668" s="0" t="s">
        <v>22</v>
      </c>
      <c r="B668" s="0" t="s">
        <v>48</v>
      </c>
      <c r="C668" s="0" t="s">
        <v>50</v>
      </c>
      <c r="D668" s="0" t="s">
        <v>22</v>
      </c>
      <c r="E668" s="0" t="s">
        <v>4236</v>
      </c>
      <c r="F668" s="0" t="s">
        <v>1152</v>
      </c>
      <c r="G668" s="0" t="s">
        <v>1171</v>
      </c>
      <c r="H668" s="0" t="s">
        <v>1171</v>
      </c>
      <c r="I668" s="0" t="s">
        <v>1172</v>
      </c>
      <c r="J668" s="0" t="s">
        <v>3373</v>
      </c>
      <c r="K668" s="0" t="s">
        <v>3374</v>
      </c>
      <c r="L668" s="0" t="s">
        <v>4237</v>
      </c>
      <c r="M668" s="0" t="s">
        <v>109</v>
      </c>
      <c r="N668" s="0" t="s">
        <v>98</v>
      </c>
      <c r="O668" s="0" t="s">
        <v>1171</v>
      </c>
      <c r="P668" s="0" t="s">
        <v>1171</v>
      </c>
      <c r="Q668" s="0" t="s">
        <v>1172</v>
      </c>
      <c r="R668" s="0" t="s">
        <v>3373</v>
      </c>
      <c r="S668" s="0" t="s">
        <v>3374</v>
      </c>
      <c r="T668" s="0" t="s">
        <v>3341</v>
      </c>
      <c r="U668" s="0" t="s">
        <v>3342</v>
      </c>
      <c r="V668" s="0" t="s">
        <v>4238</v>
      </c>
      <c r="W668" s="0" t="s">
        <v>3344</v>
      </c>
      <c r="X668" s="0" t="s">
        <v>3345</v>
      </c>
      <c r="Y668" s="0" t="s">
        <v>3342</v>
      </c>
      <c r="Z668" s="0" t="s">
        <v>4239</v>
      </c>
      <c r="AA668" s="0" t="s">
        <v>3377</v>
      </c>
      <c r="AB668" s="0" t="s">
        <v>4240</v>
      </c>
      <c r="AC668" s="0" t="s">
        <v>61</v>
      </c>
      <c r="AD668" s="0" t="s">
        <v>19</v>
      </c>
      <c r="AE668" s="0" t="s">
        <v>19</v>
      </c>
      <c r="AF668" s="0" t="s">
        <v>3974</v>
      </c>
      <c r="AG668" s="0" t="s">
        <v>3380</v>
      </c>
      <c r="AH668" s="0" t="s">
        <v>22</v>
      </c>
      <c r="AI668" s="0" t="s">
        <v>22</v>
      </c>
      <c r="AJ668" s="0" t="s">
        <v>22</v>
      </c>
      <c r="AK668" s="0" t="s">
        <v>22</v>
      </c>
    </row>
    <row customHeight="1" ht="11.25">
      <c r="A669" s="0" t="s">
        <v>22</v>
      </c>
      <c r="B669" s="0" t="s">
        <v>48</v>
      </c>
      <c r="C669" s="0" t="s">
        <v>50</v>
      </c>
      <c r="D669" s="0" t="s">
        <v>22</v>
      </c>
      <c r="E669" s="0" t="s">
        <v>4236</v>
      </c>
      <c r="F669" s="0" t="s">
        <v>1152</v>
      </c>
      <c r="G669" s="0" t="s">
        <v>153</v>
      </c>
      <c r="H669" s="0" t="s">
        <v>153</v>
      </c>
      <c r="I669" s="0" t="s">
        <v>154</v>
      </c>
      <c r="J669" s="0" t="s">
        <v>3373</v>
      </c>
      <c r="K669" s="0" t="s">
        <v>3381</v>
      </c>
      <c r="L669" s="0" t="s">
        <v>4237</v>
      </c>
      <c r="M669" s="0" t="s">
        <v>109</v>
      </c>
      <c r="N669" s="0" t="s">
        <v>98</v>
      </c>
      <c r="O669" s="0" t="s">
        <v>153</v>
      </c>
      <c r="P669" s="0" t="s">
        <v>153</v>
      </c>
      <c r="Q669" s="0" t="s">
        <v>154</v>
      </c>
      <c r="R669" s="0" t="s">
        <v>3373</v>
      </c>
      <c r="S669" s="0" t="s">
        <v>3381</v>
      </c>
      <c r="T669" s="0" t="s">
        <v>3341</v>
      </c>
      <c r="U669" s="0" t="s">
        <v>3342</v>
      </c>
      <c r="V669" s="0" t="s">
        <v>4238</v>
      </c>
      <c r="W669" s="0" t="s">
        <v>3344</v>
      </c>
      <c r="X669" s="0" t="s">
        <v>3345</v>
      </c>
      <c r="Y669" s="0" t="s">
        <v>3342</v>
      </c>
      <c r="Z669" s="0" t="s">
        <v>4239</v>
      </c>
      <c r="AA669" s="0" t="s">
        <v>3377</v>
      </c>
      <c r="AB669" s="0" t="s">
        <v>4240</v>
      </c>
      <c r="AC669" s="0" t="s">
        <v>61</v>
      </c>
      <c r="AD669" s="0" t="s">
        <v>19</v>
      </c>
      <c r="AE669" s="0" t="s">
        <v>19</v>
      </c>
      <c r="AF669" s="0" t="s">
        <v>3974</v>
      </c>
      <c r="AG669" s="0" t="s">
        <v>3380</v>
      </c>
      <c r="AH669" s="0" t="s">
        <v>22</v>
      </c>
      <c r="AI669" s="0" t="s">
        <v>22</v>
      </c>
      <c r="AJ669" s="0" t="s">
        <v>22</v>
      </c>
      <c r="AK669" s="0" t="s">
        <v>22</v>
      </c>
    </row>
    <row customHeight="1" ht="11.25">
      <c r="A670" s="0" t="s">
        <v>22</v>
      </c>
      <c r="B670" s="0" t="s">
        <v>48</v>
      </c>
      <c r="C670" s="0" t="s">
        <v>50</v>
      </c>
      <c r="D670" s="0" t="s">
        <v>22</v>
      </c>
      <c r="E670" s="0" t="s">
        <v>4241</v>
      </c>
      <c r="F670" s="0" t="s">
        <v>1152</v>
      </c>
      <c r="G670" s="0" t="s">
        <v>170</v>
      </c>
      <c r="H670" s="0" t="s">
        <v>170</v>
      </c>
      <c r="I670" s="0" t="s">
        <v>171</v>
      </c>
      <c r="J670" s="0" t="s">
        <v>3383</v>
      </c>
      <c r="K670" s="0" t="s">
        <v>3384</v>
      </c>
      <c r="L670" s="0" t="s">
        <v>3385</v>
      </c>
      <c r="M670" s="0" t="s">
        <v>101</v>
      </c>
      <c r="N670" s="0" t="s">
        <v>98</v>
      </c>
      <c r="O670" s="0" t="s">
        <v>170</v>
      </c>
      <c r="P670" s="0" t="s">
        <v>170</v>
      </c>
      <c r="Q670" s="0" t="s">
        <v>171</v>
      </c>
      <c r="R670" s="0" t="s">
        <v>3383</v>
      </c>
      <c r="S670" s="0" t="s">
        <v>3384</v>
      </c>
      <c r="T670" s="0" t="s">
        <v>3341</v>
      </c>
      <c r="U670" s="0" t="s">
        <v>3386</v>
      </c>
      <c r="V670" s="0" t="s">
        <v>3387</v>
      </c>
      <c r="W670" s="0" t="s">
        <v>3344</v>
      </c>
      <c r="X670" s="0" t="s">
        <v>3388</v>
      </c>
      <c r="Y670" s="0" t="s">
        <v>3342</v>
      </c>
      <c r="Z670" s="0" t="s">
        <v>109</v>
      </c>
      <c r="AA670" s="0" t="s">
        <v>3389</v>
      </c>
      <c r="AB670" s="0" t="s">
        <v>3390</v>
      </c>
      <c r="AC670" s="0" t="s">
        <v>61</v>
      </c>
      <c r="AD670" s="0" t="s">
        <v>19</v>
      </c>
      <c r="AE670" s="0" t="s">
        <v>19</v>
      </c>
      <c r="AF670" s="0" t="s">
        <v>3391</v>
      </c>
      <c r="AG670" s="0" t="s">
        <v>145</v>
      </c>
      <c r="AH670" s="0" t="s">
        <v>22</v>
      </c>
      <c r="AI670" s="0" t="s">
        <v>22</v>
      </c>
      <c r="AJ670" s="0" t="s">
        <v>22</v>
      </c>
      <c r="AK670" s="0" t="s">
        <v>22</v>
      </c>
    </row>
    <row customHeight="1" ht="11.25">
      <c r="A671" s="0" t="s">
        <v>22</v>
      </c>
      <c r="B671" s="0" t="s">
        <v>48</v>
      </c>
      <c r="C671" s="0" t="s">
        <v>50</v>
      </c>
      <c r="D671" s="0" t="s">
        <v>22</v>
      </c>
      <c r="E671" s="0" t="s">
        <v>4241</v>
      </c>
      <c r="F671" s="0" t="s">
        <v>1260</v>
      </c>
      <c r="G671" s="0" t="s">
        <v>170</v>
      </c>
      <c r="H671" s="0" t="s">
        <v>170</v>
      </c>
      <c r="I671" s="0" t="s">
        <v>171</v>
      </c>
      <c r="J671" s="0" t="s">
        <v>3383</v>
      </c>
      <c r="K671" s="0" t="s">
        <v>3384</v>
      </c>
      <c r="L671" s="0" t="s">
        <v>3385</v>
      </c>
      <c r="M671" s="0" t="s">
        <v>101</v>
      </c>
      <c r="N671" s="0" t="s">
        <v>98</v>
      </c>
      <c r="O671" s="0" t="s">
        <v>170</v>
      </c>
      <c r="P671" s="0" t="s">
        <v>170</v>
      </c>
      <c r="Q671" s="0" t="s">
        <v>171</v>
      </c>
      <c r="R671" s="0" t="s">
        <v>3383</v>
      </c>
      <c r="S671" s="0" t="s">
        <v>3384</v>
      </c>
      <c r="T671" s="0" t="s">
        <v>3341</v>
      </c>
      <c r="U671" s="0" t="s">
        <v>3386</v>
      </c>
      <c r="V671" s="0" t="s">
        <v>3387</v>
      </c>
      <c r="W671" s="0" t="s">
        <v>3344</v>
      </c>
      <c r="X671" s="0" t="s">
        <v>3388</v>
      </c>
      <c r="Y671" s="0" t="s">
        <v>3342</v>
      </c>
      <c r="Z671" s="0" t="s">
        <v>109</v>
      </c>
      <c r="AA671" s="0" t="s">
        <v>3389</v>
      </c>
      <c r="AB671" s="0" t="s">
        <v>3390</v>
      </c>
      <c r="AC671" s="0" t="s">
        <v>61</v>
      </c>
      <c r="AD671" s="0" t="s">
        <v>19</v>
      </c>
      <c r="AE671" s="0" t="s">
        <v>61</v>
      </c>
      <c r="AF671" s="0" t="s">
        <v>4242</v>
      </c>
      <c r="AG671" s="0" t="s">
        <v>175</v>
      </c>
      <c r="AH671" s="0" t="s">
        <v>22</v>
      </c>
      <c r="AI671" s="0" t="s">
        <v>22</v>
      </c>
      <c r="AJ671" s="0" t="s">
        <v>4242</v>
      </c>
      <c r="AK671" s="0" t="s">
        <v>175</v>
      </c>
    </row>
    <row customHeight="1" ht="11.25">
      <c r="A672" s="0" t="s">
        <v>22</v>
      </c>
      <c r="B672" s="0" t="s">
        <v>48</v>
      </c>
      <c r="C672" s="0" t="s">
        <v>50</v>
      </c>
      <c r="D672" s="0" t="s">
        <v>22</v>
      </c>
      <c r="E672" s="0" t="s">
        <v>4243</v>
      </c>
      <c r="F672" s="0" t="s">
        <v>1152</v>
      </c>
      <c r="G672" s="0" t="s">
        <v>3277</v>
      </c>
      <c r="H672" s="0" t="s">
        <v>3277</v>
      </c>
      <c r="I672" s="0" t="s">
        <v>3278</v>
      </c>
      <c r="J672" s="0" t="s">
        <v>3493</v>
      </c>
      <c r="K672" s="0" t="s">
        <v>3494</v>
      </c>
      <c r="L672" s="0" t="s">
        <v>4244</v>
      </c>
      <c r="M672" s="0" t="s">
        <v>1155</v>
      </c>
      <c r="N672" s="0" t="s">
        <v>98</v>
      </c>
      <c r="O672" s="0" t="s">
        <v>3277</v>
      </c>
      <c r="P672" s="0" t="s">
        <v>3277</v>
      </c>
      <c r="Q672" s="0" t="s">
        <v>3278</v>
      </c>
      <c r="R672" s="0" t="s">
        <v>3493</v>
      </c>
      <c r="S672" s="0" t="s">
        <v>3494</v>
      </c>
      <c r="T672" s="0" t="s">
        <v>3341</v>
      </c>
      <c r="U672" s="0" t="s">
        <v>3342</v>
      </c>
      <c r="V672" s="0" t="s">
        <v>4245</v>
      </c>
      <c r="W672" s="0" t="s">
        <v>3344</v>
      </c>
      <c r="X672" s="0" t="s">
        <v>3388</v>
      </c>
      <c r="Y672" s="0" t="s">
        <v>3342</v>
      </c>
      <c r="Z672" s="0" t="s">
        <v>3496</v>
      </c>
      <c r="AA672" s="0" t="s">
        <v>3497</v>
      </c>
      <c r="AB672" s="0" t="s">
        <v>4246</v>
      </c>
      <c r="AC672" s="0" t="s">
        <v>61</v>
      </c>
      <c r="AD672" s="0" t="s">
        <v>19</v>
      </c>
      <c r="AE672" s="0" t="s">
        <v>19</v>
      </c>
      <c r="AF672" s="0" t="s">
        <v>4247</v>
      </c>
      <c r="AG672" s="0" t="s">
        <v>4248</v>
      </c>
      <c r="AH672" s="0" t="s">
        <v>22</v>
      </c>
      <c r="AI672" s="0" t="s">
        <v>22</v>
      </c>
      <c r="AJ672" s="0" t="s">
        <v>22</v>
      </c>
      <c r="AK672" s="0" t="s">
        <v>22</v>
      </c>
    </row>
    <row customHeight="1" ht="11.25">
      <c r="A673" s="0" t="s">
        <v>22</v>
      </c>
      <c r="B673" s="0" t="s">
        <v>48</v>
      </c>
      <c r="C673" s="0" t="s">
        <v>50</v>
      </c>
      <c r="D673" s="0" t="s">
        <v>22</v>
      </c>
      <c r="E673" s="0" t="s">
        <v>4243</v>
      </c>
      <c r="F673" s="0" t="s">
        <v>1152</v>
      </c>
      <c r="G673" s="0" t="s">
        <v>107</v>
      </c>
      <c r="H673" s="0" t="s">
        <v>107</v>
      </c>
      <c r="I673" s="0" t="s">
        <v>108</v>
      </c>
      <c r="J673" s="0" t="s">
        <v>3493</v>
      </c>
      <c r="K673" s="0" t="s">
        <v>3514</v>
      </c>
      <c r="L673" s="0" t="s">
        <v>4244</v>
      </c>
      <c r="M673" s="0" t="s">
        <v>1155</v>
      </c>
      <c r="N673" s="0" t="s">
        <v>98</v>
      </c>
      <c r="O673" s="0" t="s">
        <v>107</v>
      </c>
      <c r="P673" s="0" t="s">
        <v>107</v>
      </c>
      <c r="Q673" s="0" t="s">
        <v>108</v>
      </c>
      <c r="R673" s="0" t="s">
        <v>3493</v>
      </c>
      <c r="S673" s="0" t="s">
        <v>3514</v>
      </c>
      <c r="T673" s="0" t="s">
        <v>3341</v>
      </c>
      <c r="U673" s="0" t="s">
        <v>3342</v>
      </c>
      <c r="V673" s="0" t="s">
        <v>4245</v>
      </c>
      <c r="W673" s="0" t="s">
        <v>3344</v>
      </c>
      <c r="X673" s="0" t="s">
        <v>3388</v>
      </c>
      <c r="Y673" s="0" t="s">
        <v>3342</v>
      </c>
      <c r="Z673" s="0" t="s">
        <v>3496</v>
      </c>
      <c r="AA673" s="0" t="s">
        <v>3497</v>
      </c>
      <c r="AB673" s="0" t="s">
        <v>4246</v>
      </c>
      <c r="AC673" s="0" t="s">
        <v>61</v>
      </c>
      <c r="AD673" s="0" t="s">
        <v>19</v>
      </c>
      <c r="AE673" s="0" t="s">
        <v>19</v>
      </c>
      <c r="AF673" s="0" t="s">
        <v>4247</v>
      </c>
      <c r="AG673" s="0" t="s">
        <v>4248</v>
      </c>
      <c r="AH673" s="0" t="s">
        <v>22</v>
      </c>
      <c r="AI673" s="0" t="s">
        <v>22</v>
      </c>
      <c r="AJ673" s="0" t="s">
        <v>22</v>
      </c>
      <c r="AK673" s="0" t="s">
        <v>22</v>
      </c>
    </row>
    <row customHeight="1" ht="11.25">
      <c r="A674" s="0" t="s">
        <v>22</v>
      </c>
      <c r="B674" s="0" t="s">
        <v>48</v>
      </c>
      <c r="C674" s="0" t="s">
        <v>50</v>
      </c>
      <c r="D674" s="0" t="s">
        <v>22</v>
      </c>
      <c r="E674" s="0" t="s">
        <v>1259</v>
      </c>
      <c r="F674" s="0" t="s">
        <v>1260</v>
      </c>
      <c r="G674" s="0" t="s">
        <v>1261</v>
      </c>
      <c r="H674" s="0" t="s">
        <v>1261</v>
      </c>
      <c r="I674" s="0" t="s">
        <v>1262</v>
      </c>
      <c r="J674" s="0" t="s">
        <v>1263</v>
      </c>
      <c r="K674" s="0" t="s">
        <v>1264</v>
      </c>
      <c r="L674" s="0" t="s">
        <v>1265</v>
      </c>
      <c r="M674" s="0" t="s">
        <v>1266</v>
      </c>
      <c r="N674" s="0" t="s">
        <v>98</v>
      </c>
      <c r="O674" s="0" t="s">
        <v>1261</v>
      </c>
      <c r="P674" s="0" t="s">
        <v>1261</v>
      </c>
      <c r="Q674" s="0" t="s">
        <v>1262</v>
      </c>
      <c r="R674" s="0" t="s">
        <v>1263</v>
      </c>
      <c r="S674" s="0" t="s">
        <v>1264</v>
      </c>
      <c r="T674" s="0" t="s">
        <v>3341</v>
      </c>
      <c r="U674" s="0" t="s">
        <v>3342</v>
      </c>
      <c r="V674" s="0" t="s">
        <v>3343</v>
      </c>
      <c r="W674" s="0" t="s">
        <v>3344</v>
      </c>
      <c r="X674" s="0" t="s">
        <v>4174</v>
      </c>
      <c r="Y674" s="0" t="s">
        <v>3342</v>
      </c>
      <c r="Z674" s="0" t="s">
        <v>4249</v>
      </c>
      <c r="AA674" s="0" t="s">
        <v>4250</v>
      </c>
      <c r="AB674" s="0" t="s">
        <v>4251</v>
      </c>
      <c r="AC674" s="0" t="s">
        <v>61</v>
      </c>
      <c r="AD674" s="0" t="s">
        <v>19</v>
      </c>
      <c r="AE674" s="0" t="s">
        <v>61</v>
      </c>
      <c r="AF674" s="0" t="s">
        <v>1970</v>
      </c>
      <c r="AG674" s="0" t="s">
        <v>1970</v>
      </c>
      <c r="AH674" s="0" t="s">
        <v>22</v>
      </c>
      <c r="AI674" s="0" t="s">
        <v>22</v>
      </c>
      <c r="AJ674" s="0" t="s">
        <v>1970</v>
      </c>
      <c r="AK674" s="0" t="s">
        <v>1970</v>
      </c>
    </row>
    <row customHeight="1" ht="11.25">
      <c r="A675" s="0" t="s">
        <v>22</v>
      </c>
      <c r="B675" s="0" t="s">
        <v>48</v>
      </c>
      <c r="C675" s="0" t="s">
        <v>50</v>
      </c>
      <c r="D675" s="0" t="s">
        <v>22</v>
      </c>
      <c r="E675" s="0" t="s">
        <v>1259</v>
      </c>
      <c r="F675" s="0" t="s">
        <v>1260</v>
      </c>
      <c r="G675" s="0" t="s">
        <v>143</v>
      </c>
      <c r="H675" s="0" t="s">
        <v>143</v>
      </c>
      <c r="I675" s="0" t="s">
        <v>144</v>
      </c>
      <c r="J675" s="0" t="s">
        <v>1263</v>
      </c>
      <c r="K675" s="0" t="s">
        <v>4252</v>
      </c>
      <c r="L675" s="0" t="s">
        <v>1265</v>
      </c>
      <c r="M675" s="0" t="s">
        <v>1266</v>
      </c>
      <c r="N675" s="0" t="s">
        <v>98</v>
      </c>
      <c r="O675" s="0" t="s">
        <v>143</v>
      </c>
      <c r="P675" s="0" t="s">
        <v>143</v>
      </c>
      <c r="Q675" s="0" t="s">
        <v>144</v>
      </c>
      <c r="R675" s="0" t="s">
        <v>1263</v>
      </c>
      <c r="S675" s="0" t="s">
        <v>4252</v>
      </c>
      <c r="T675" s="0" t="s">
        <v>3341</v>
      </c>
      <c r="U675" s="0" t="s">
        <v>3342</v>
      </c>
      <c r="V675" s="0" t="s">
        <v>3343</v>
      </c>
      <c r="W675" s="0" t="s">
        <v>3344</v>
      </c>
      <c r="X675" s="0" t="s">
        <v>4174</v>
      </c>
      <c r="Y675" s="0" t="s">
        <v>3342</v>
      </c>
      <c r="Z675" s="0" t="s">
        <v>4249</v>
      </c>
      <c r="AA675" s="0" t="s">
        <v>4250</v>
      </c>
      <c r="AB675" s="0" t="s">
        <v>4251</v>
      </c>
      <c r="AC675" s="0" t="s">
        <v>61</v>
      </c>
      <c r="AD675" s="0" t="s">
        <v>19</v>
      </c>
      <c r="AE675" s="0" t="s">
        <v>61</v>
      </c>
      <c r="AF675" s="0" t="s">
        <v>1970</v>
      </c>
      <c r="AG675" s="0" t="s">
        <v>1970</v>
      </c>
      <c r="AH675" s="0" t="s">
        <v>22</v>
      </c>
      <c r="AI675" s="0" t="s">
        <v>22</v>
      </c>
      <c r="AJ675" s="0" t="s">
        <v>1970</v>
      </c>
      <c r="AK675" s="0" t="s">
        <v>1970</v>
      </c>
    </row>
    <row customHeight="1" ht="11.25">
      <c r="A676" s="0" t="s">
        <v>22</v>
      </c>
      <c r="B676" s="0" t="s">
        <v>48</v>
      </c>
      <c r="C676" s="0" t="s">
        <v>50</v>
      </c>
      <c r="D676" s="0" t="s">
        <v>22</v>
      </c>
      <c r="E676" s="0" t="s">
        <v>4253</v>
      </c>
      <c r="F676" s="0" t="s">
        <v>1152</v>
      </c>
      <c r="G676" s="0" t="s">
        <v>1291</v>
      </c>
      <c r="H676" s="0" t="s">
        <v>1291</v>
      </c>
      <c r="I676" s="0" t="s">
        <v>1292</v>
      </c>
      <c r="J676" s="0" t="s">
        <v>1293</v>
      </c>
      <c r="K676" s="0" t="s">
        <v>1294</v>
      </c>
      <c r="L676" s="0" t="s">
        <v>1295</v>
      </c>
      <c r="M676" s="0" t="s">
        <v>1155</v>
      </c>
      <c r="N676" s="0" t="s">
        <v>98</v>
      </c>
      <c r="O676" s="0" t="s">
        <v>1291</v>
      </c>
      <c r="P676" s="0" t="s">
        <v>1291</v>
      </c>
      <c r="Q676" s="0" t="s">
        <v>1292</v>
      </c>
      <c r="R676" s="0" t="s">
        <v>1293</v>
      </c>
      <c r="S676" s="0" t="s">
        <v>1294</v>
      </c>
      <c r="T676" s="0" t="s">
        <v>3341</v>
      </c>
      <c r="U676" s="0" t="s">
        <v>3342</v>
      </c>
      <c r="V676" s="0" t="s">
        <v>3343</v>
      </c>
      <c r="W676" s="0" t="s">
        <v>3344</v>
      </c>
      <c r="X676" s="0" t="s">
        <v>3345</v>
      </c>
      <c r="Y676" s="0" t="s">
        <v>3342</v>
      </c>
      <c r="Z676" s="0" t="s">
        <v>4254</v>
      </c>
      <c r="AA676" s="0" t="s">
        <v>4255</v>
      </c>
      <c r="AB676" s="0" t="s">
        <v>4256</v>
      </c>
      <c r="AC676" s="0" t="s">
        <v>61</v>
      </c>
      <c r="AD676" s="0" t="s">
        <v>19</v>
      </c>
      <c r="AE676" s="0" t="s">
        <v>19</v>
      </c>
      <c r="AF676" s="0" t="s">
        <v>3604</v>
      </c>
      <c r="AG676" s="0" t="s">
        <v>4257</v>
      </c>
      <c r="AH676" s="0" t="s">
        <v>22</v>
      </c>
      <c r="AI676" s="0" t="s">
        <v>22</v>
      </c>
      <c r="AJ676" s="0" t="s">
        <v>22</v>
      </c>
      <c r="AK676" s="0" t="s">
        <v>22</v>
      </c>
    </row>
    <row customHeight="1" ht="11.25">
      <c r="A677" s="0" t="s">
        <v>22</v>
      </c>
      <c r="B677" s="0" t="s">
        <v>48</v>
      </c>
      <c r="C677" s="0" t="s">
        <v>50</v>
      </c>
      <c r="D677" s="0" t="s">
        <v>22</v>
      </c>
      <c r="E677" s="0" t="s">
        <v>4253</v>
      </c>
      <c r="F677" s="0" t="s">
        <v>1152</v>
      </c>
      <c r="G677" s="0" t="s">
        <v>140</v>
      </c>
      <c r="H677" s="0" t="s">
        <v>140</v>
      </c>
      <c r="I677" s="0" t="s">
        <v>141</v>
      </c>
      <c r="J677" s="0" t="s">
        <v>1293</v>
      </c>
      <c r="K677" s="0" t="s">
        <v>3605</v>
      </c>
      <c r="L677" s="0" t="s">
        <v>1295</v>
      </c>
      <c r="M677" s="0" t="s">
        <v>1155</v>
      </c>
      <c r="N677" s="0" t="s">
        <v>98</v>
      </c>
      <c r="O677" s="0" t="s">
        <v>140</v>
      </c>
      <c r="P677" s="0" t="s">
        <v>140</v>
      </c>
      <c r="Q677" s="0" t="s">
        <v>141</v>
      </c>
      <c r="R677" s="0" t="s">
        <v>1293</v>
      </c>
      <c r="S677" s="0" t="s">
        <v>3605</v>
      </c>
      <c r="T677" s="0" t="s">
        <v>3341</v>
      </c>
      <c r="U677" s="0" t="s">
        <v>3342</v>
      </c>
      <c r="V677" s="0" t="s">
        <v>3343</v>
      </c>
      <c r="W677" s="0" t="s">
        <v>3344</v>
      </c>
      <c r="X677" s="0" t="s">
        <v>3345</v>
      </c>
      <c r="Y677" s="0" t="s">
        <v>3342</v>
      </c>
      <c r="Z677" s="0" t="s">
        <v>4254</v>
      </c>
      <c r="AA677" s="0" t="s">
        <v>4255</v>
      </c>
      <c r="AB677" s="0" t="s">
        <v>4256</v>
      </c>
      <c r="AC677" s="0" t="s">
        <v>61</v>
      </c>
      <c r="AD677" s="0" t="s">
        <v>19</v>
      </c>
      <c r="AE677" s="0" t="s">
        <v>19</v>
      </c>
      <c r="AF677" s="0" t="s">
        <v>3604</v>
      </c>
      <c r="AG677" s="0" t="s">
        <v>4257</v>
      </c>
      <c r="AH677" s="0" t="s">
        <v>22</v>
      </c>
      <c r="AI677" s="0" t="s">
        <v>22</v>
      </c>
      <c r="AJ677" s="0" t="s">
        <v>22</v>
      </c>
      <c r="AK677" s="0" t="s">
        <v>22</v>
      </c>
    </row>
    <row customHeight="1" ht="11.25">
      <c r="A678" s="0" t="s">
        <v>22</v>
      </c>
      <c r="B678" s="0" t="s">
        <v>48</v>
      </c>
      <c r="C678" s="0" t="s">
        <v>50</v>
      </c>
      <c r="D678" s="0" t="s">
        <v>22</v>
      </c>
      <c r="E678" s="0" t="s">
        <v>4258</v>
      </c>
      <c r="F678" s="0" t="s">
        <v>1152</v>
      </c>
      <c r="G678" s="0" t="s">
        <v>1171</v>
      </c>
      <c r="H678" s="0" t="s">
        <v>1171</v>
      </c>
      <c r="I678" s="0" t="s">
        <v>1172</v>
      </c>
      <c r="J678" s="0" t="s">
        <v>3398</v>
      </c>
      <c r="K678" s="0" t="s">
        <v>3399</v>
      </c>
      <c r="L678" s="0" t="s">
        <v>3927</v>
      </c>
      <c r="M678" s="0" t="s">
        <v>91</v>
      </c>
      <c r="N678" s="0" t="s">
        <v>98</v>
      </c>
      <c r="O678" s="0" t="s">
        <v>1171</v>
      </c>
      <c r="P678" s="0" t="s">
        <v>1171</v>
      </c>
      <c r="Q678" s="0" t="s">
        <v>1172</v>
      </c>
      <c r="R678" s="0" t="s">
        <v>3398</v>
      </c>
      <c r="S678" s="0" t="s">
        <v>3399</v>
      </c>
      <c r="T678" s="0" t="s">
        <v>3341</v>
      </c>
      <c r="U678" s="0" t="s">
        <v>3342</v>
      </c>
      <c r="V678" s="0" t="s">
        <v>4259</v>
      </c>
      <c r="W678" s="0" t="s">
        <v>3344</v>
      </c>
      <c r="X678" s="0" t="s">
        <v>3345</v>
      </c>
      <c r="Y678" s="0" t="s">
        <v>3342</v>
      </c>
      <c r="Z678" s="0" t="s">
        <v>4260</v>
      </c>
      <c r="AA678" s="0" t="s">
        <v>4261</v>
      </c>
      <c r="AB678" s="0" t="s">
        <v>4262</v>
      </c>
      <c r="AC678" s="0" t="s">
        <v>61</v>
      </c>
      <c r="AD678" s="0" t="s">
        <v>19</v>
      </c>
      <c r="AE678" s="0" t="s">
        <v>19</v>
      </c>
      <c r="AF678" s="0" t="s">
        <v>4263</v>
      </c>
      <c r="AG678" s="0" t="s">
        <v>175</v>
      </c>
      <c r="AH678" s="0" t="s">
        <v>22</v>
      </c>
      <c r="AI678" s="0" t="s">
        <v>22</v>
      </c>
      <c r="AJ678" s="0" t="s">
        <v>22</v>
      </c>
      <c r="AK678" s="0" t="s">
        <v>22</v>
      </c>
    </row>
    <row customHeight="1" ht="11.25">
      <c r="A679" s="0" t="s">
        <v>22</v>
      </c>
      <c r="B679" s="0" t="s">
        <v>48</v>
      </c>
      <c r="C679" s="0" t="s">
        <v>50</v>
      </c>
      <c r="D679" s="0" t="s">
        <v>22</v>
      </c>
      <c r="E679" s="0" t="s">
        <v>4258</v>
      </c>
      <c r="F679" s="0" t="s">
        <v>1152</v>
      </c>
      <c r="G679" s="0" t="s">
        <v>153</v>
      </c>
      <c r="H679" s="0" t="s">
        <v>153</v>
      </c>
      <c r="I679" s="0" t="s">
        <v>154</v>
      </c>
      <c r="J679" s="0" t="s">
        <v>3398</v>
      </c>
      <c r="K679" s="0" t="s">
        <v>3416</v>
      </c>
      <c r="L679" s="0" t="s">
        <v>3927</v>
      </c>
      <c r="M679" s="0" t="s">
        <v>91</v>
      </c>
      <c r="N679" s="0" t="s">
        <v>98</v>
      </c>
      <c r="O679" s="0" t="s">
        <v>153</v>
      </c>
      <c r="P679" s="0" t="s">
        <v>153</v>
      </c>
      <c r="Q679" s="0" t="s">
        <v>154</v>
      </c>
      <c r="R679" s="0" t="s">
        <v>3398</v>
      </c>
      <c r="S679" s="0" t="s">
        <v>3416</v>
      </c>
      <c r="T679" s="0" t="s">
        <v>3341</v>
      </c>
      <c r="U679" s="0" t="s">
        <v>3342</v>
      </c>
      <c r="V679" s="0" t="s">
        <v>4259</v>
      </c>
      <c r="W679" s="0" t="s">
        <v>3344</v>
      </c>
      <c r="X679" s="0" t="s">
        <v>3345</v>
      </c>
      <c r="Y679" s="0" t="s">
        <v>3342</v>
      </c>
      <c r="Z679" s="0" t="s">
        <v>4260</v>
      </c>
      <c r="AA679" s="0" t="s">
        <v>4261</v>
      </c>
      <c r="AB679" s="0" t="s">
        <v>4262</v>
      </c>
      <c r="AC679" s="0" t="s">
        <v>61</v>
      </c>
      <c r="AD679" s="0" t="s">
        <v>19</v>
      </c>
      <c r="AE679" s="0" t="s">
        <v>19</v>
      </c>
      <c r="AF679" s="0" t="s">
        <v>4263</v>
      </c>
      <c r="AG679" s="0" t="s">
        <v>175</v>
      </c>
      <c r="AH679" s="0" t="s">
        <v>22</v>
      </c>
      <c r="AI679" s="0" t="s">
        <v>22</v>
      </c>
      <c r="AJ679" s="0" t="s">
        <v>22</v>
      </c>
      <c r="AK679" s="0" t="s">
        <v>22</v>
      </c>
    </row>
    <row customHeight="1" ht="11.25">
      <c r="A680" s="0" t="s">
        <v>22</v>
      </c>
      <c r="B680" s="0" t="s">
        <v>48</v>
      </c>
      <c r="C680" s="0" t="s">
        <v>50</v>
      </c>
      <c r="D680" s="0" t="s">
        <v>22</v>
      </c>
      <c r="E680" s="0" t="s">
        <v>4264</v>
      </c>
      <c r="F680" s="0" t="s">
        <v>1152</v>
      </c>
      <c r="G680" s="0" t="s">
        <v>1171</v>
      </c>
      <c r="H680" s="0" t="s">
        <v>1171</v>
      </c>
      <c r="I680" s="0" t="s">
        <v>1172</v>
      </c>
      <c r="J680" s="0" t="s">
        <v>3408</v>
      </c>
      <c r="K680" s="0" t="s">
        <v>3409</v>
      </c>
      <c r="L680" s="0" t="s">
        <v>4032</v>
      </c>
      <c r="M680" s="0" t="s">
        <v>142</v>
      </c>
      <c r="N680" s="0" t="s">
        <v>98</v>
      </c>
      <c r="O680" s="0" t="s">
        <v>1171</v>
      </c>
      <c r="P680" s="0" t="s">
        <v>1171</v>
      </c>
      <c r="Q680" s="0" t="s">
        <v>1172</v>
      </c>
      <c r="R680" s="0" t="s">
        <v>3408</v>
      </c>
      <c r="S680" s="0" t="s">
        <v>3409</v>
      </c>
      <c r="T680" s="0" t="s">
        <v>3341</v>
      </c>
      <c r="U680" s="0" t="s">
        <v>3342</v>
      </c>
      <c r="V680" s="0" t="s">
        <v>4265</v>
      </c>
      <c r="W680" s="0" t="s">
        <v>3344</v>
      </c>
      <c r="X680" s="0" t="s">
        <v>3345</v>
      </c>
      <c r="Y680" s="0" t="s">
        <v>3342</v>
      </c>
      <c r="Z680" s="0" t="s">
        <v>4266</v>
      </c>
      <c r="AA680" s="0" t="s">
        <v>3560</v>
      </c>
      <c r="AB680" s="0" t="s">
        <v>4267</v>
      </c>
      <c r="AC680" s="0" t="s">
        <v>61</v>
      </c>
      <c r="AD680" s="0" t="s">
        <v>19</v>
      </c>
      <c r="AE680" s="0" t="s">
        <v>19</v>
      </c>
      <c r="AF680" s="0" t="s">
        <v>4268</v>
      </c>
      <c r="AG680" s="0" t="s">
        <v>4269</v>
      </c>
      <c r="AH680" s="0" t="s">
        <v>22</v>
      </c>
      <c r="AI680" s="0" t="s">
        <v>22</v>
      </c>
      <c r="AJ680" s="0" t="s">
        <v>22</v>
      </c>
      <c r="AK680" s="0" t="s">
        <v>22</v>
      </c>
    </row>
    <row customHeight="1" ht="11.25">
      <c r="A681" s="0" t="s">
        <v>22</v>
      </c>
      <c r="B681" s="0" t="s">
        <v>48</v>
      </c>
      <c r="C681" s="0" t="s">
        <v>50</v>
      </c>
      <c r="D681" s="0" t="s">
        <v>22</v>
      </c>
      <c r="E681" s="0" t="s">
        <v>4264</v>
      </c>
      <c r="F681" s="0" t="s">
        <v>1152</v>
      </c>
      <c r="G681" s="0" t="s">
        <v>153</v>
      </c>
      <c r="H681" s="0" t="s">
        <v>153</v>
      </c>
      <c r="I681" s="0" t="s">
        <v>154</v>
      </c>
      <c r="J681" s="0" t="s">
        <v>3408</v>
      </c>
      <c r="K681" s="0" t="s">
        <v>3421</v>
      </c>
      <c r="L681" s="0" t="s">
        <v>4032</v>
      </c>
      <c r="M681" s="0" t="s">
        <v>142</v>
      </c>
      <c r="N681" s="0" t="s">
        <v>98</v>
      </c>
      <c r="O681" s="0" t="s">
        <v>153</v>
      </c>
      <c r="P681" s="0" t="s">
        <v>153</v>
      </c>
      <c r="Q681" s="0" t="s">
        <v>154</v>
      </c>
      <c r="R681" s="0" t="s">
        <v>3408</v>
      </c>
      <c r="S681" s="0" t="s">
        <v>3421</v>
      </c>
      <c r="T681" s="0" t="s">
        <v>3341</v>
      </c>
      <c r="U681" s="0" t="s">
        <v>3342</v>
      </c>
      <c r="V681" s="0" t="s">
        <v>4265</v>
      </c>
      <c r="W681" s="0" t="s">
        <v>3344</v>
      </c>
      <c r="X681" s="0" t="s">
        <v>3345</v>
      </c>
      <c r="Y681" s="0" t="s">
        <v>3342</v>
      </c>
      <c r="Z681" s="0" t="s">
        <v>4266</v>
      </c>
      <c r="AA681" s="0" t="s">
        <v>3560</v>
      </c>
      <c r="AB681" s="0" t="s">
        <v>4267</v>
      </c>
      <c r="AC681" s="0" t="s">
        <v>61</v>
      </c>
      <c r="AD681" s="0" t="s">
        <v>19</v>
      </c>
      <c r="AE681" s="0" t="s">
        <v>19</v>
      </c>
      <c r="AF681" s="0" t="s">
        <v>4268</v>
      </c>
      <c r="AG681" s="0" t="s">
        <v>4269</v>
      </c>
      <c r="AH681" s="0" t="s">
        <v>22</v>
      </c>
      <c r="AI681" s="0" t="s">
        <v>22</v>
      </c>
      <c r="AJ681" s="0" t="s">
        <v>22</v>
      </c>
      <c r="AK681" s="0" t="s">
        <v>22</v>
      </c>
    </row>
    <row customHeight="1" ht="11.25">
      <c r="A682" s="0" t="s">
        <v>22</v>
      </c>
      <c r="B682" s="0" t="s">
        <v>48</v>
      </c>
      <c r="C682" s="0" t="s">
        <v>50</v>
      </c>
      <c r="D682" s="0" t="s">
        <v>22</v>
      </c>
      <c r="E682" s="0" t="s">
        <v>4270</v>
      </c>
      <c r="F682" s="0" t="s">
        <v>1260</v>
      </c>
      <c r="G682" s="0" t="s">
        <v>1261</v>
      </c>
      <c r="H682" s="0" t="s">
        <v>1261</v>
      </c>
      <c r="I682" s="0" t="s">
        <v>1262</v>
      </c>
      <c r="J682" s="0" t="s">
        <v>1263</v>
      </c>
      <c r="K682" s="0" t="s">
        <v>1264</v>
      </c>
      <c r="L682" s="0" t="s">
        <v>4271</v>
      </c>
      <c r="M682" s="0" t="s">
        <v>4272</v>
      </c>
      <c r="N682" s="0" t="s">
        <v>98</v>
      </c>
      <c r="O682" s="0" t="s">
        <v>1261</v>
      </c>
      <c r="P682" s="0" t="s">
        <v>1261</v>
      </c>
      <c r="Q682" s="0" t="s">
        <v>1262</v>
      </c>
      <c r="R682" s="0" t="s">
        <v>1263</v>
      </c>
      <c r="S682" s="0" t="s">
        <v>1264</v>
      </c>
      <c r="T682" s="0" t="s">
        <v>3341</v>
      </c>
      <c r="U682" s="0" t="s">
        <v>3342</v>
      </c>
      <c r="V682" s="0" t="s">
        <v>3343</v>
      </c>
      <c r="W682" s="0" t="s">
        <v>3344</v>
      </c>
      <c r="X682" s="0" t="s">
        <v>3345</v>
      </c>
      <c r="Y682" s="0" t="s">
        <v>3342</v>
      </c>
      <c r="Z682" s="0" t="s">
        <v>4273</v>
      </c>
      <c r="AA682" s="0" t="s">
        <v>4250</v>
      </c>
      <c r="AB682" s="0" t="s">
        <v>4274</v>
      </c>
      <c r="AC682" s="0" t="s">
        <v>61</v>
      </c>
      <c r="AD682" s="0" t="s">
        <v>19</v>
      </c>
      <c r="AE682" s="0" t="s">
        <v>61</v>
      </c>
      <c r="AF682" s="0" t="s">
        <v>3571</v>
      </c>
      <c r="AG682" s="0" t="s">
        <v>3571</v>
      </c>
      <c r="AH682" s="0" t="s">
        <v>22</v>
      </c>
      <c r="AI682" s="0" t="s">
        <v>22</v>
      </c>
      <c r="AJ682" s="0" t="s">
        <v>3571</v>
      </c>
      <c r="AK682" s="0" t="s">
        <v>3571</v>
      </c>
    </row>
    <row customHeight="1" ht="11.25">
      <c r="A683" s="0" t="s">
        <v>22</v>
      </c>
      <c r="B683" s="0" t="s">
        <v>48</v>
      </c>
      <c r="C683" s="0" t="s">
        <v>50</v>
      </c>
      <c r="D683" s="0" t="s">
        <v>22</v>
      </c>
      <c r="E683" s="0" t="s">
        <v>4270</v>
      </c>
      <c r="F683" s="0" t="s">
        <v>1260</v>
      </c>
      <c r="G683" s="0" t="s">
        <v>143</v>
      </c>
      <c r="H683" s="0" t="s">
        <v>143</v>
      </c>
      <c r="I683" s="0" t="s">
        <v>144</v>
      </c>
      <c r="J683" s="0" t="s">
        <v>1263</v>
      </c>
      <c r="K683" s="0" t="s">
        <v>4252</v>
      </c>
      <c r="L683" s="0" t="s">
        <v>4271</v>
      </c>
      <c r="M683" s="0" t="s">
        <v>4272</v>
      </c>
      <c r="N683" s="0" t="s">
        <v>98</v>
      </c>
      <c r="O683" s="0" t="s">
        <v>143</v>
      </c>
      <c r="P683" s="0" t="s">
        <v>143</v>
      </c>
      <c r="Q683" s="0" t="s">
        <v>144</v>
      </c>
      <c r="R683" s="0" t="s">
        <v>1263</v>
      </c>
      <c r="S683" s="0" t="s">
        <v>4252</v>
      </c>
      <c r="T683" s="0" t="s">
        <v>3341</v>
      </c>
      <c r="U683" s="0" t="s">
        <v>3342</v>
      </c>
      <c r="V683" s="0" t="s">
        <v>3343</v>
      </c>
      <c r="W683" s="0" t="s">
        <v>3344</v>
      </c>
      <c r="X683" s="0" t="s">
        <v>3345</v>
      </c>
      <c r="Y683" s="0" t="s">
        <v>3342</v>
      </c>
      <c r="Z683" s="0" t="s">
        <v>4273</v>
      </c>
      <c r="AA683" s="0" t="s">
        <v>4250</v>
      </c>
      <c r="AB683" s="0" t="s">
        <v>4274</v>
      </c>
      <c r="AC683" s="0" t="s">
        <v>61</v>
      </c>
      <c r="AD683" s="0" t="s">
        <v>19</v>
      </c>
      <c r="AE683" s="0" t="s">
        <v>61</v>
      </c>
      <c r="AF683" s="0" t="s">
        <v>3571</v>
      </c>
      <c r="AG683" s="0" t="s">
        <v>3571</v>
      </c>
      <c r="AH683" s="0" t="s">
        <v>22</v>
      </c>
      <c r="AI683" s="0" t="s">
        <v>22</v>
      </c>
      <c r="AJ683" s="0" t="s">
        <v>3571</v>
      </c>
      <c r="AK683" s="0" t="s">
        <v>3571</v>
      </c>
    </row>
    <row customHeight="1" ht="11.25">
      <c r="A684" s="0" t="s">
        <v>22</v>
      </c>
      <c r="B684" s="0" t="s">
        <v>48</v>
      </c>
      <c r="C684" s="0" t="s">
        <v>50</v>
      </c>
      <c r="D684" s="0" t="s">
        <v>22</v>
      </c>
      <c r="E684" s="0" t="s">
        <v>1151</v>
      </c>
      <c r="F684" s="0" t="s">
        <v>1152</v>
      </c>
      <c r="G684" s="0" t="s">
        <v>123</v>
      </c>
      <c r="H684" s="0" t="s">
        <v>123</v>
      </c>
      <c r="I684" s="0" t="s">
        <v>124</v>
      </c>
      <c r="J684" s="0" t="s">
        <v>1153</v>
      </c>
      <c r="K684" s="0" t="s">
        <v>1154</v>
      </c>
      <c r="L684" s="0" t="s">
        <v>1153</v>
      </c>
      <c r="M684" s="0" t="s">
        <v>1155</v>
      </c>
      <c r="N684" s="0" t="s">
        <v>98</v>
      </c>
      <c r="O684" s="0" t="s">
        <v>123</v>
      </c>
      <c r="P684" s="0" t="s">
        <v>123</v>
      </c>
      <c r="Q684" s="0" t="s">
        <v>124</v>
      </c>
      <c r="R684" s="0" t="s">
        <v>1153</v>
      </c>
      <c r="S684" s="0" t="s">
        <v>1154</v>
      </c>
      <c r="T684" s="0" t="s">
        <v>3341</v>
      </c>
      <c r="U684" s="0" t="s">
        <v>3342</v>
      </c>
      <c r="V684" s="0" t="s">
        <v>3343</v>
      </c>
      <c r="W684" s="0" t="s">
        <v>3344</v>
      </c>
      <c r="X684" s="0" t="s">
        <v>3345</v>
      </c>
      <c r="Y684" s="0" t="s">
        <v>3342</v>
      </c>
      <c r="Z684" s="0" t="s">
        <v>4275</v>
      </c>
      <c r="AA684" s="0" t="s">
        <v>4276</v>
      </c>
      <c r="AB684" s="0" t="s">
        <v>4277</v>
      </c>
      <c r="AC684" s="0" t="s">
        <v>61</v>
      </c>
      <c r="AD684" s="0" t="s">
        <v>19</v>
      </c>
      <c r="AE684" s="0" t="s">
        <v>19</v>
      </c>
      <c r="AF684" s="0" t="s">
        <v>4278</v>
      </c>
      <c r="AG684" s="0" t="s">
        <v>4279</v>
      </c>
      <c r="AH684" s="0" t="s">
        <v>22</v>
      </c>
      <c r="AI684" s="0" t="s">
        <v>22</v>
      </c>
      <c r="AJ684" s="0" t="s">
        <v>22</v>
      </c>
      <c r="AK684" s="0" t="s">
        <v>22</v>
      </c>
    </row>
    <row customHeight="1" ht="11.25">
      <c r="A685" s="0" t="s">
        <v>22</v>
      </c>
      <c r="B685" s="0" t="s">
        <v>48</v>
      </c>
      <c r="C685" s="0" t="s">
        <v>50</v>
      </c>
      <c r="D685" s="0" t="s">
        <v>22</v>
      </c>
      <c r="E685" s="0" t="s">
        <v>1151</v>
      </c>
      <c r="F685" s="0" t="s">
        <v>1152</v>
      </c>
      <c r="G685" s="0" t="s">
        <v>123</v>
      </c>
      <c r="H685" s="0" t="s">
        <v>123</v>
      </c>
      <c r="I685" s="0" t="s">
        <v>124</v>
      </c>
      <c r="J685" s="0" t="s">
        <v>1153</v>
      </c>
      <c r="K685" s="0" t="s">
        <v>1154</v>
      </c>
      <c r="L685" s="0" t="s">
        <v>1153</v>
      </c>
      <c r="M685" s="0" t="s">
        <v>1155</v>
      </c>
      <c r="N685" s="0" t="s">
        <v>98</v>
      </c>
      <c r="O685" s="0" t="s">
        <v>123</v>
      </c>
      <c r="P685" s="0" t="s">
        <v>123</v>
      </c>
      <c r="Q685" s="0" t="s">
        <v>124</v>
      </c>
      <c r="R685" s="0" t="s">
        <v>1153</v>
      </c>
      <c r="S685" s="0" t="s">
        <v>1154</v>
      </c>
      <c r="T685" s="0" t="s">
        <v>3341</v>
      </c>
      <c r="U685" s="0" t="s">
        <v>3342</v>
      </c>
      <c r="V685" s="0" t="s">
        <v>3343</v>
      </c>
      <c r="W685" s="0" t="s">
        <v>3344</v>
      </c>
      <c r="X685" s="0" t="s">
        <v>3345</v>
      </c>
      <c r="Y685" s="0" t="s">
        <v>3342</v>
      </c>
      <c r="Z685" s="0" t="s">
        <v>4275</v>
      </c>
      <c r="AA685" s="0" t="s">
        <v>4276</v>
      </c>
      <c r="AB685" s="0" t="s">
        <v>4277</v>
      </c>
      <c r="AC685" s="0" t="s">
        <v>61</v>
      </c>
      <c r="AD685" s="0" t="s">
        <v>19</v>
      </c>
      <c r="AE685" s="0" t="s">
        <v>19</v>
      </c>
      <c r="AF685" s="0" t="s">
        <v>4278</v>
      </c>
      <c r="AG685" s="0" t="s">
        <v>4279</v>
      </c>
      <c r="AH685" s="0" t="s">
        <v>22</v>
      </c>
      <c r="AI685" s="0" t="s">
        <v>22</v>
      </c>
      <c r="AJ685" s="0" t="s">
        <v>22</v>
      </c>
      <c r="AK685" s="0" t="s">
        <v>22</v>
      </c>
    </row>
    <row customHeight="1" ht="11.25">
      <c r="A686" s="0" t="s">
        <v>22</v>
      </c>
      <c r="B686" s="0" t="s">
        <v>48</v>
      </c>
      <c r="C686" s="0" t="s">
        <v>50</v>
      </c>
      <c r="D686" s="0" t="s">
        <v>22</v>
      </c>
      <c r="E686" s="0" t="s">
        <v>4280</v>
      </c>
      <c r="F686" s="0" t="s">
        <v>1152</v>
      </c>
      <c r="G686" s="0" t="s">
        <v>1171</v>
      </c>
      <c r="H686" s="0" t="s">
        <v>1171</v>
      </c>
      <c r="I686" s="0" t="s">
        <v>1172</v>
      </c>
      <c r="J686" s="0" t="s">
        <v>3707</v>
      </c>
      <c r="K686" s="0" t="s">
        <v>3708</v>
      </c>
      <c r="L686" s="0" t="s">
        <v>3691</v>
      </c>
      <c r="M686" s="0" t="s">
        <v>1155</v>
      </c>
      <c r="N686" s="0" t="s">
        <v>98</v>
      </c>
      <c r="O686" s="0" t="s">
        <v>1171</v>
      </c>
      <c r="P686" s="0" t="s">
        <v>1171</v>
      </c>
      <c r="Q686" s="0" t="s">
        <v>1172</v>
      </c>
      <c r="R686" s="0" t="s">
        <v>3707</v>
      </c>
      <c r="S686" s="0" t="s">
        <v>3708</v>
      </c>
      <c r="T686" s="0" t="s">
        <v>3341</v>
      </c>
      <c r="U686" s="0" t="s">
        <v>3342</v>
      </c>
      <c r="V686" s="0" t="s">
        <v>3343</v>
      </c>
      <c r="W686" s="0" t="s">
        <v>3344</v>
      </c>
      <c r="X686" s="0" t="s">
        <v>3345</v>
      </c>
      <c r="Y686" s="0" t="s">
        <v>3342</v>
      </c>
      <c r="Z686" s="0" t="s">
        <v>4281</v>
      </c>
      <c r="AA686" s="0" t="s">
        <v>3710</v>
      </c>
      <c r="AB686" s="0" t="s">
        <v>4282</v>
      </c>
      <c r="AC686" s="0" t="s">
        <v>61</v>
      </c>
      <c r="AD686" s="0" t="s">
        <v>19</v>
      </c>
      <c r="AE686" s="0" t="s">
        <v>19</v>
      </c>
      <c r="AF686" s="0" t="s">
        <v>3783</v>
      </c>
      <c r="AG686" s="0" t="s">
        <v>109</v>
      </c>
      <c r="AH686" s="0" t="s">
        <v>22</v>
      </c>
      <c r="AI686" s="0" t="s">
        <v>22</v>
      </c>
      <c r="AJ686" s="0" t="s">
        <v>22</v>
      </c>
      <c r="AK686" s="0" t="s">
        <v>22</v>
      </c>
    </row>
    <row customHeight="1" ht="11.25">
      <c r="A687" s="0" t="s">
        <v>22</v>
      </c>
      <c r="B687" s="0" t="s">
        <v>48</v>
      </c>
      <c r="C687" s="0" t="s">
        <v>50</v>
      </c>
      <c r="D687" s="0" t="s">
        <v>22</v>
      </c>
      <c r="E687" s="0" t="s">
        <v>4280</v>
      </c>
      <c r="F687" s="0" t="s">
        <v>1152</v>
      </c>
      <c r="G687" s="0" t="s">
        <v>153</v>
      </c>
      <c r="H687" s="0" t="s">
        <v>153</v>
      </c>
      <c r="I687" s="0" t="s">
        <v>154</v>
      </c>
      <c r="J687" s="0" t="s">
        <v>3707</v>
      </c>
      <c r="K687" s="0" t="s">
        <v>3713</v>
      </c>
      <c r="L687" s="0" t="s">
        <v>3691</v>
      </c>
      <c r="M687" s="0" t="s">
        <v>1155</v>
      </c>
      <c r="N687" s="0" t="s">
        <v>98</v>
      </c>
      <c r="O687" s="0" t="s">
        <v>153</v>
      </c>
      <c r="P687" s="0" t="s">
        <v>153</v>
      </c>
      <c r="Q687" s="0" t="s">
        <v>154</v>
      </c>
      <c r="R687" s="0" t="s">
        <v>3707</v>
      </c>
      <c r="S687" s="0" t="s">
        <v>3713</v>
      </c>
      <c r="T687" s="0" t="s">
        <v>3341</v>
      </c>
      <c r="U687" s="0" t="s">
        <v>3342</v>
      </c>
      <c r="V687" s="0" t="s">
        <v>3343</v>
      </c>
      <c r="W687" s="0" t="s">
        <v>3344</v>
      </c>
      <c r="X687" s="0" t="s">
        <v>3345</v>
      </c>
      <c r="Y687" s="0" t="s">
        <v>3342</v>
      </c>
      <c r="Z687" s="0" t="s">
        <v>4281</v>
      </c>
      <c r="AA687" s="0" t="s">
        <v>3710</v>
      </c>
      <c r="AB687" s="0" t="s">
        <v>4282</v>
      </c>
      <c r="AC687" s="0" t="s">
        <v>61</v>
      </c>
      <c r="AD687" s="0" t="s">
        <v>19</v>
      </c>
      <c r="AE687" s="0" t="s">
        <v>19</v>
      </c>
      <c r="AF687" s="0" t="s">
        <v>3783</v>
      </c>
      <c r="AG687" s="0" t="s">
        <v>109</v>
      </c>
      <c r="AH687" s="0" t="s">
        <v>22</v>
      </c>
      <c r="AI687" s="0" t="s">
        <v>22</v>
      </c>
      <c r="AJ687" s="0" t="s">
        <v>22</v>
      </c>
      <c r="AK687" s="0" t="s">
        <v>22</v>
      </c>
    </row>
    <row customHeight="1" ht="11.25">
      <c r="A688" s="0" t="s">
        <v>22</v>
      </c>
      <c r="B688" s="0" t="s">
        <v>48</v>
      </c>
      <c r="C688" s="0" t="s">
        <v>50</v>
      </c>
      <c r="D688" s="0" t="s">
        <v>22</v>
      </c>
      <c r="E688" s="0" t="s">
        <v>4283</v>
      </c>
      <c r="F688" s="0" t="s">
        <v>1260</v>
      </c>
      <c r="G688" s="0" t="s">
        <v>3288</v>
      </c>
      <c r="H688" s="0" t="s">
        <v>3288</v>
      </c>
      <c r="I688" s="0" t="s">
        <v>3289</v>
      </c>
      <c r="J688" s="0" t="s">
        <v>3576</v>
      </c>
      <c r="K688" s="0" t="s">
        <v>3577</v>
      </c>
      <c r="L688" s="0" t="s">
        <v>4284</v>
      </c>
      <c r="M688" s="0" t="s">
        <v>1155</v>
      </c>
      <c r="N688" s="0" t="s">
        <v>98</v>
      </c>
      <c r="O688" s="0" t="s">
        <v>3288</v>
      </c>
      <c r="P688" s="0" t="s">
        <v>3288</v>
      </c>
      <c r="Q688" s="0" t="s">
        <v>3289</v>
      </c>
      <c r="R688" s="0" t="s">
        <v>3576</v>
      </c>
      <c r="S688" s="0" t="s">
        <v>3577</v>
      </c>
      <c r="T688" s="0" t="s">
        <v>3341</v>
      </c>
      <c r="U688" s="0" t="s">
        <v>3342</v>
      </c>
      <c r="V688" s="0" t="s">
        <v>4285</v>
      </c>
      <c r="W688" s="0" t="s">
        <v>3344</v>
      </c>
      <c r="X688" s="0" t="s">
        <v>3345</v>
      </c>
      <c r="Y688" s="0" t="s">
        <v>3342</v>
      </c>
      <c r="Z688" s="0" t="s">
        <v>4286</v>
      </c>
      <c r="AA688" s="0" t="s">
        <v>3580</v>
      </c>
      <c r="AB688" s="0" t="s">
        <v>4287</v>
      </c>
      <c r="AC688" s="0" t="s">
        <v>61</v>
      </c>
      <c r="AD688" s="0" t="s">
        <v>19</v>
      </c>
      <c r="AE688" s="0" t="s">
        <v>61</v>
      </c>
      <c r="AF688" s="0" t="s">
        <v>3626</v>
      </c>
      <c r="AG688" s="0" t="s">
        <v>4288</v>
      </c>
      <c r="AH688" s="0" t="s">
        <v>22</v>
      </c>
      <c r="AI688" s="0" t="s">
        <v>22</v>
      </c>
      <c r="AJ688" s="0" t="s">
        <v>3626</v>
      </c>
      <c r="AK688" s="0" t="s">
        <v>4289</v>
      </c>
    </row>
    <row customHeight="1" ht="11.25">
      <c r="A689" s="0" t="s">
        <v>22</v>
      </c>
      <c r="B689" s="0" t="s">
        <v>48</v>
      </c>
      <c r="C689" s="0" t="s">
        <v>50</v>
      </c>
      <c r="D689" s="0" t="s">
        <v>22</v>
      </c>
      <c r="E689" s="0" t="s">
        <v>4283</v>
      </c>
      <c r="F689" s="0" t="s">
        <v>1260</v>
      </c>
      <c r="G689" s="0" t="s">
        <v>156</v>
      </c>
      <c r="H689" s="0" t="s">
        <v>156</v>
      </c>
      <c r="I689" s="0" t="s">
        <v>157</v>
      </c>
      <c r="J689" s="0" t="s">
        <v>3576</v>
      </c>
      <c r="K689" s="0" t="s">
        <v>3585</v>
      </c>
      <c r="L689" s="0" t="s">
        <v>4284</v>
      </c>
      <c r="M689" s="0" t="s">
        <v>1155</v>
      </c>
      <c r="N689" s="0" t="s">
        <v>98</v>
      </c>
      <c r="O689" s="0" t="s">
        <v>156</v>
      </c>
      <c r="P689" s="0" t="s">
        <v>156</v>
      </c>
      <c r="Q689" s="0" t="s">
        <v>157</v>
      </c>
      <c r="R689" s="0" t="s">
        <v>3576</v>
      </c>
      <c r="S689" s="0" t="s">
        <v>3585</v>
      </c>
      <c r="T689" s="0" t="s">
        <v>3341</v>
      </c>
      <c r="U689" s="0" t="s">
        <v>3342</v>
      </c>
      <c r="V689" s="0" t="s">
        <v>4285</v>
      </c>
      <c r="W689" s="0" t="s">
        <v>3344</v>
      </c>
      <c r="X689" s="0" t="s">
        <v>3345</v>
      </c>
      <c r="Y689" s="0" t="s">
        <v>3342</v>
      </c>
      <c r="Z689" s="0" t="s">
        <v>4286</v>
      </c>
      <c r="AA689" s="0" t="s">
        <v>3580</v>
      </c>
      <c r="AB689" s="0" t="s">
        <v>4287</v>
      </c>
      <c r="AC689" s="0" t="s">
        <v>61</v>
      </c>
      <c r="AD689" s="0" t="s">
        <v>19</v>
      </c>
      <c r="AE689" s="0" t="s">
        <v>61</v>
      </c>
      <c r="AF689" s="0" t="s">
        <v>3626</v>
      </c>
      <c r="AG689" s="0" t="s">
        <v>4288</v>
      </c>
      <c r="AH689" s="0" t="s">
        <v>22</v>
      </c>
      <c r="AI689" s="0" t="s">
        <v>22</v>
      </c>
      <c r="AJ689" s="0" t="s">
        <v>3626</v>
      </c>
      <c r="AK689" s="0" t="s">
        <v>4289</v>
      </c>
    </row>
    <row customHeight="1" ht="11.25">
      <c r="A690" s="0" t="s">
        <v>22</v>
      </c>
      <c r="B690" s="0" t="s">
        <v>48</v>
      </c>
      <c r="C690" s="0" t="s">
        <v>50</v>
      </c>
      <c r="D690" s="0" t="s">
        <v>22</v>
      </c>
      <c r="E690" s="0" t="s">
        <v>4290</v>
      </c>
      <c r="F690" s="0" t="s">
        <v>1260</v>
      </c>
      <c r="G690" s="0" t="s">
        <v>3288</v>
      </c>
      <c r="H690" s="0" t="s">
        <v>3288</v>
      </c>
      <c r="I690" s="0" t="s">
        <v>3289</v>
      </c>
      <c r="J690" s="0" t="s">
        <v>3576</v>
      </c>
      <c r="K690" s="0" t="s">
        <v>3577</v>
      </c>
      <c r="L690" s="0" t="s">
        <v>4291</v>
      </c>
      <c r="M690" s="0" t="s">
        <v>1155</v>
      </c>
      <c r="N690" s="0" t="s">
        <v>98</v>
      </c>
      <c r="O690" s="0" t="s">
        <v>3288</v>
      </c>
      <c r="P690" s="0" t="s">
        <v>3288</v>
      </c>
      <c r="Q690" s="0" t="s">
        <v>3289</v>
      </c>
      <c r="R690" s="0" t="s">
        <v>3576</v>
      </c>
      <c r="S690" s="0" t="s">
        <v>3577</v>
      </c>
      <c r="T690" s="0" t="s">
        <v>3341</v>
      </c>
      <c r="U690" s="0" t="s">
        <v>3342</v>
      </c>
      <c r="V690" s="0" t="s">
        <v>4292</v>
      </c>
      <c r="W690" s="0" t="s">
        <v>3344</v>
      </c>
      <c r="X690" s="0" t="s">
        <v>3345</v>
      </c>
      <c r="Y690" s="0" t="s">
        <v>3342</v>
      </c>
      <c r="Z690" s="0" t="s">
        <v>4293</v>
      </c>
      <c r="AA690" s="0" t="s">
        <v>3580</v>
      </c>
      <c r="AB690" s="0" t="s">
        <v>4294</v>
      </c>
      <c r="AC690" s="0" t="s">
        <v>61</v>
      </c>
      <c r="AD690" s="0" t="s">
        <v>19</v>
      </c>
      <c r="AE690" s="0" t="s">
        <v>61</v>
      </c>
      <c r="AF690" s="0" t="s">
        <v>1970</v>
      </c>
      <c r="AG690" s="0" t="s">
        <v>4295</v>
      </c>
      <c r="AH690" s="0" t="s">
        <v>22</v>
      </c>
      <c r="AI690" s="0" t="s">
        <v>22</v>
      </c>
      <c r="AJ690" s="0" t="s">
        <v>1970</v>
      </c>
      <c r="AK690" s="0" t="s">
        <v>4295</v>
      </c>
    </row>
    <row customHeight="1" ht="11.25">
      <c r="A691" s="0" t="s">
        <v>22</v>
      </c>
      <c r="B691" s="0" t="s">
        <v>48</v>
      </c>
      <c r="C691" s="0" t="s">
        <v>50</v>
      </c>
      <c r="D691" s="0" t="s">
        <v>22</v>
      </c>
      <c r="E691" s="0" t="s">
        <v>4290</v>
      </c>
      <c r="F691" s="0" t="s">
        <v>1260</v>
      </c>
      <c r="G691" s="0" t="s">
        <v>156</v>
      </c>
      <c r="H691" s="0" t="s">
        <v>156</v>
      </c>
      <c r="I691" s="0" t="s">
        <v>157</v>
      </c>
      <c r="J691" s="0" t="s">
        <v>3576</v>
      </c>
      <c r="K691" s="0" t="s">
        <v>3585</v>
      </c>
      <c r="L691" s="0" t="s">
        <v>4291</v>
      </c>
      <c r="M691" s="0" t="s">
        <v>1155</v>
      </c>
      <c r="N691" s="0" t="s">
        <v>98</v>
      </c>
      <c r="O691" s="0" t="s">
        <v>156</v>
      </c>
      <c r="P691" s="0" t="s">
        <v>156</v>
      </c>
      <c r="Q691" s="0" t="s">
        <v>157</v>
      </c>
      <c r="R691" s="0" t="s">
        <v>3576</v>
      </c>
      <c r="S691" s="0" t="s">
        <v>3585</v>
      </c>
      <c r="T691" s="0" t="s">
        <v>3341</v>
      </c>
      <c r="U691" s="0" t="s">
        <v>3342</v>
      </c>
      <c r="V691" s="0" t="s">
        <v>4292</v>
      </c>
      <c r="W691" s="0" t="s">
        <v>3344</v>
      </c>
      <c r="X691" s="0" t="s">
        <v>3345</v>
      </c>
      <c r="Y691" s="0" t="s">
        <v>3342</v>
      </c>
      <c r="Z691" s="0" t="s">
        <v>4293</v>
      </c>
      <c r="AA691" s="0" t="s">
        <v>3580</v>
      </c>
      <c r="AB691" s="0" t="s">
        <v>4294</v>
      </c>
      <c r="AC691" s="0" t="s">
        <v>61</v>
      </c>
      <c r="AD691" s="0" t="s">
        <v>19</v>
      </c>
      <c r="AE691" s="0" t="s">
        <v>61</v>
      </c>
      <c r="AF691" s="0" t="s">
        <v>1970</v>
      </c>
      <c r="AG691" s="0" t="s">
        <v>4295</v>
      </c>
      <c r="AH691" s="0" t="s">
        <v>22</v>
      </c>
      <c r="AI691" s="0" t="s">
        <v>22</v>
      </c>
      <c r="AJ691" s="0" t="s">
        <v>1970</v>
      </c>
      <c r="AK691" s="0" t="s">
        <v>4295</v>
      </c>
    </row>
    <row customHeight="1" ht="11.25">
      <c r="A692" s="0" t="s">
        <v>22</v>
      </c>
      <c r="B692" s="0" t="s">
        <v>48</v>
      </c>
      <c r="C692" s="0" t="s">
        <v>50</v>
      </c>
      <c r="D692" s="0" t="s">
        <v>22</v>
      </c>
      <c r="E692" s="0" t="s">
        <v>4296</v>
      </c>
      <c r="F692" s="0" t="s">
        <v>1260</v>
      </c>
      <c r="G692" s="0" t="s">
        <v>3288</v>
      </c>
      <c r="H692" s="0" t="s">
        <v>3288</v>
      </c>
      <c r="I692" s="0" t="s">
        <v>3289</v>
      </c>
      <c r="J692" s="0" t="s">
        <v>3576</v>
      </c>
      <c r="K692" s="0" t="s">
        <v>3577</v>
      </c>
      <c r="L692" s="0" t="s">
        <v>4297</v>
      </c>
      <c r="M692" s="0" t="s">
        <v>1155</v>
      </c>
      <c r="N692" s="0" t="s">
        <v>98</v>
      </c>
      <c r="O692" s="0" t="s">
        <v>3288</v>
      </c>
      <c r="P692" s="0" t="s">
        <v>3288</v>
      </c>
      <c r="Q692" s="0" t="s">
        <v>3289</v>
      </c>
      <c r="R692" s="0" t="s">
        <v>3576</v>
      </c>
      <c r="S692" s="0" t="s">
        <v>3577</v>
      </c>
      <c r="T692" s="0" t="s">
        <v>3341</v>
      </c>
      <c r="U692" s="0" t="s">
        <v>3342</v>
      </c>
      <c r="V692" s="0" t="s">
        <v>4298</v>
      </c>
      <c r="W692" s="0" t="s">
        <v>3344</v>
      </c>
      <c r="X692" s="0" t="s">
        <v>3345</v>
      </c>
      <c r="Y692" s="0" t="s">
        <v>3342</v>
      </c>
      <c r="Z692" s="0" t="s">
        <v>4299</v>
      </c>
      <c r="AA692" s="0" t="s">
        <v>4300</v>
      </c>
      <c r="AB692" s="0" t="s">
        <v>4301</v>
      </c>
      <c r="AC692" s="0" t="s">
        <v>61</v>
      </c>
      <c r="AD692" s="0" t="s">
        <v>19</v>
      </c>
      <c r="AE692" s="0" t="s">
        <v>61</v>
      </c>
      <c r="AF692" s="0" t="s">
        <v>4247</v>
      </c>
      <c r="AG692" s="0" t="s">
        <v>4302</v>
      </c>
      <c r="AH692" s="0" t="s">
        <v>22</v>
      </c>
      <c r="AI692" s="0" t="s">
        <v>22</v>
      </c>
      <c r="AJ692" s="0" t="s">
        <v>4247</v>
      </c>
      <c r="AK692" s="0" t="s">
        <v>4303</v>
      </c>
    </row>
    <row customHeight="1" ht="11.25">
      <c r="A693" s="0" t="s">
        <v>22</v>
      </c>
      <c r="B693" s="0" t="s">
        <v>48</v>
      </c>
      <c r="C693" s="0" t="s">
        <v>50</v>
      </c>
      <c r="D693" s="0" t="s">
        <v>22</v>
      </c>
      <c r="E693" s="0" t="s">
        <v>4296</v>
      </c>
      <c r="F693" s="0" t="s">
        <v>1260</v>
      </c>
      <c r="G693" s="0" t="s">
        <v>156</v>
      </c>
      <c r="H693" s="0" t="s">
        <v>156</v>
      </c>
      <c r="I693" s="0" t="s">
        <v>157</v>
      </c>
      <c r="J693" s="0" t="s">
        <v>3576</v>
      </c>
      <c r="K693" s="0" t="s">
        <v>3585</v>
      </c>
      <c r="L693" s="0" t="s">
        <v>4297</v>
      </c>
      <c r="M693" s="0" t="s">
        <v>1155</v>
      </c>
      <c r="N693" s="0" t="s">
        <v>98</v>
      </c>
      <c r="O693" s="0" t="s">
        <v>156</v>
      </c>
      <c r="P693" s="0" t="s">
        <v>156</v>
      </c>
      <c r="Q693" s="0" t="s">
        <v>157</v>
      </c>
      <c r="R693" s="0" t="s">
        <v>3576</v>
      </c>
      <c r="S693" s="0" t="s">
        <v>3585</v>
      </c>
      <c r="T693" s="0" t="s">
        <v>3341</v>
      </c>
      <c r="U693" s="0" t="s">
        <v>3342</v>
      </c>
      <c r="V693" s="0" t="s">
        <v>4298</v>
      </c>
      <c r="W693" s="0" t="s">
        <v>3344</v>
      </c>
      <c r="X693" s="0" t="s">
        <v>3345</v>
      </c>
      <c r="Y693" s="0" t="s">
        <v>3342</v>
      </c>
      <c r="Z693" s="0" t="s">
        <v>4299</v>
      </c>
      <c r="AA693" s="0" t="s">
        <v>4300</v>
      </c>
      <c r="AB693" s="0" t="s">
        <v>4301</v>
      </c>
      <c r="AC693" s="0" t="s">
        <v>61</v>
      </c>
      <c r="AD693" s="0" t="s">
        <v>19</v>
      </c>
      <c r="AE693" s="0" t="s">
        <v>61</v>
      </c>
      <c r="AF693" s="0" t="s">
        <v>4247</v>
      </c>
      <c r="AG693" s="0" t="s">
        <v>4302</v>
      </c>
      <c r="AH693" s="0" t="s">
        <v>22</v>
      </c>
      <c r="AI693" s="0" t="s">
        <v>22</v>
      </c>
      <c r="AJ693" s="0" t="s">
        <v>4247</v>
      </c>
      <c r="AK693" s="0" t="s">
        <v>4303</v>
      </c>
    </row>
    <row customHeight="1" ht="11.25">
      <c r="A694" s="0" t="s">
        <v>22</v>
      </c>
      <c r="B694" s="0" t="s">
        <v>48</v>
      </c>
      <c r="C694" s="0" t="s">
        <v>50</v>
      </c>
      <c r="D694" s="0" t="s">
        <v>22</v>
      </c>
      <c r="E694" s="0" t="s">
        <v>4304</v>
      </c>
      <c r="F694" s="0" t="s">
        <v>1260</v>
      </c>
      <c r="G694" s="0" t="s">
        <v>3288</v>
      </c>
      <c r="H694" s="0" t="s">
        <v>3288</v>
      </c>
      <c r="I694" s="0" t="s">
        <v>3289</v>
      </c>
      <c r="J694" s="0" t="s">
        <v>3576</v>
      </c>
      <c r="K694" s="0" t="s">
        <v>3577</v>
      </c>
      <c r="L694" s="0" t="s">
        <v>4305</v>
      </c>
      <c r="M694" s="0" t="s">
        <v>1155</v>
      </c>
      <c r="N694" s="0" t="s">
        <v>98</v>
      </c>
      <c r="O694" s="0" t="s">
        <v>3288</v>
      </c>
      <c r="P694" s="0" t="s">
        <v>3288</v>
      </c>
      <c r="Q694" s="0" t="s">
        <v>3289</v>
      </c>
      <c r="R694" s="0" t="s">
        <v>3576</v>
      </c>
      <c r="S694" s="0" t="s">
        <v>3577</v>
      </c>
      <c r="T694" s="0" t="s">
        <v>3341</v>
      </c>
      <c r="U694" s="0" t="s">
        <v>3342</v>
      </c>
      <c r="V694" s="0" t="s">
        <v>4306</v>
      </c>
      <c r="W694" s="0" t="s">
        <v>3344</v>
      </c>
      <c r="X694" s="0" t="s">
        <v>3345</v>
      </c>
      <c r="Y694" s="0" t="s">
        <v>3342</v>
      </c>
      <c r="Z694" s="0" t="s">
        <v>4307</v>
      </c>
      <c r="AA694" s="0" t="s">
        <v>3580</v>
      </c>
      <c r="AB694" s="0" t="s">
        <v>4308</v>
      </c>
      <c r="AC694" s="0" t="s">
        <v>61</v>
      </c>
      <c r="AD694" s="0" t="s">
        <v>19</v>
      </c>
      <c r="AE694" s="0" t="s">
        <v>61</v>
      </c>
      <c r="AF694" s="0" t="s">
        <v>175</v>
      </c>
      <c r="AG694" s="0" t="s">
        <v>4309</v>
      </c>
      <c r="AH694" s="0" t="s">
        <v>22</v>
      </c>
      <c r="AI694" s="0" t="s">
        <v>22</v>
      </c>
      <c r="AJ694" s="0" t="s">
        <v>175</v>
      </c>
      <c r="AK694" s="0" t="s">
        <v>4309</v>
      </c>
    </row>
    <row customHeight="1" ht="11.25">
      <c r="A695" s="0" t="s">
        <v>22</v>
      </c>
      <c r="B695" s="0" t="s">
        <v>48</v>
      </c>
      <c r="C695" s="0" t="s">
        <v>50</v>
      </c>
      <c r="D695" s="0" t="s">
        <v>22</v>
      </c>
      <c r="E695" s="0" t="s">
        <v>4304</v>
      </c>
      <c r="F695" s="0" t="s">
        <v>1260</v>
      </c>
      <c r="G695" s="0" t="s">
        <v>156</v>
      </c>
      <c r="H695" s="0" t="s">
        <v>156</v>
      </c>
      <c r="I695" s="0" t="s">
        <v>157</v>
      </c>
      <c r="J695" s="0" t="s">
        <v>3576</v>
      </c>
      <c r="K695" s="0" t="s">
        <v>3585</v>
      </c>
      <c r="L695" s="0" t="s">
        <v>4305</v>
      </c>
      <c r="M695" s="0" t="s">
        <v>1155</v>
      </c>
      <c r="N695" s="0" t="s">
        <v>98</v>
      </c>
      <c r="O695" s="0" t="s">
        <v>156</v>
      </c>
      <c r="P695" s="0" t="s">
        <v>156</v>
      </c>
      <c r="Q695" s="0" t="s">
        <v>157</v>
      </c>
      <c r="R695" s="0" t="s">
        <v>3576</v>
      </c>
      <c r="S695" s="0" t="s">
        <v>3585</v>
      </c>
      <c r="T695" s="0" t="s">
        <v>3341</v>
      </c>
      <c r="U695" s="0" t="s">
        <v>3342</v>
      </c>
      <c r="V695" s="0" t="s">
        <v>4306</v>
      </c>
      <c r="W695" s="0" t="s">
        <v>3344</v>
      </c>
      <c r="X695" s="0" t="s">
        <v>3345</v>
      </c>
      <c r="Y695" s="0" t="s">
        <v>3342</v>
      </c>
      <c r="Z695" s="0" t="s">
        <v>4307</v>
      </c>
      <c r="AA695" s="0" t="s">
        <v>3580</v>
      </c>
      <c r="AB695" s="0" t="s">
        <v>4308</v>
      </c>
      <c r="AC695" s="0" t="s">
        <v>61</v>
      </c>
      <c r="AD695" s="0" t="s">
        <v>19</v>
      </c>
      <c r="AE695" s="0" t="s">
        <v>61</v>
      </c>
      <c r="AF695" s="0" t="s">
        <v>175</v>
      </c>
      <c r="AG695" s="0" t="s">
        <v>4309</v>
      </c>
      <c r="AH695" s="0" t="s">
        <v>22</v>
      </c>
      <c r="AI695" s="0" t="s">
        <v>22</v>
      </c>
      <c r="AJ695" s="0" t="s">
        <v>175</v>
      </c>
      <c r="AK695" s="0" t="s">
        <v>4309</v>
      </c>
    </row>
    <row customHeight="1" ht="11.25">
      <c r="A696" s="0" t="s">
        <v>22</v>
      </c>
      <c r="B696" s="0" t="s">
        <v>48</v>
      </c>
      <c r="C696" s="0" t="s">
        <v>50</v>
      </c>
      <c r="D696" s="0" t="s">
        <v>22</v>
      </c>
      <c r="E696" s="0" t="s">
        <v>4310</v>
      </c>
      <c r="F696" s="0" t="s">
        <v>1260</v>
      </c>
      <c r="G696" s="0" t="s">
        <v>3288</v>
      </c>
      <c r="H696" s="0" t="s">
        <v>3288</v>
      </c>
      <c r="I696" s="0" t="s">
        <v>3289</v>
      </c>
      <c r="J696" s="0" t="s">
        <v>3576</v>
      </c>
      <c r="K696" s="0" t="s">
        <v>3577</v>
      </c>
      <c r="L696" s="0" t="s">
        <v>4311</v>
      </c>
      <c r="M696" s="0" t="s">
        <v>1155</v>
      </c>
      <c r="N696" s="0" t="s">
        <v>98</v>
      </c>
      <c r="O696" s="0" t="s">
        <v>3288</v>
      </c>
      <c r="P696" s="0" t="s">
        <v>3288</v>
      </c>
      <c r="Q696" s="0" t="s">
        <v>3289</v>
      </c>
      <c r="R696" s="0" t="s">
        <v>3576</v>
      </c>
      <c r="S696" s="0" t="s">
        <v>3577</v>
      </c>
      <c r="T696" s="0" t="s">
        <v>3341</v>
      </c>
      <c r="U696" s="0" t="s">
        <v>3342</v>
      </c>
      <c r="V696" s="0" t="s">
        <v>3343</v>
      </c>
      <c r="W696" s="0" t="s">
        <v>3344</v>
      </c>
      <c r="X696" s="0" t="s">
        <v>3345</v>
      </c>
      <c r="Y696" s="0" t="s">
        <v>3342</v>
      </c>
      <c r="Z696" s="0" t="s">
        <v>4312</v>
      </c>
      <c r="AA696" s="0" t="s">
        <v>4313</v>
      </c>
      <c r="AB696" s="0" t="s">
        <v>4314</v>
      </c>
      <c r="AC696" s="0" t="s">
        <v>61</v>
      </c>
      <c r="AD696" s="0" t="s">
        <v>19</v>
      </c>
      <c r="AE696" s="0" t="s">
        <v>61</v>
      </c>
      <c r="AF696" s="0" t="s">
        <v>4315</v>
      </c>
      <c r="AG696" s="0" t="s">
        <v>756</v>
      </c>
      <c r="AH696" s="0" t="s">
        <v>22</v>
      </c>
      <c r="AI696" s="0" t="s">
        <v>22</v>
      </c>
      <c r="AJ696" s="0" t="s">
        <v>4315</v>
      </c>
      <c r="AK696" s="0" t="s">
        <v>118</v>
      </c>
    </row>
    <row customHeight="1" ht="11.25">
      <c r="A697" s="0" t="s">
        <v>22</v>
      </c>
      <c r="B697" s="0" t="s">
        <v>48</v>
      </c>
      <c r="C697" s="0" t="s">
        <v>50</v>
      </c>
      <c r="D697" s="0" t="s">
        <v>22</v>
      </c>
      <c r="E697" s="0" t="s">
        <v>4310</v>
      </c>
      <c r="F697" s="0" t="s">
        <v>1260</v>
      </c>
      <c r="G697" s="0" t="s">
        <v>156</v>
      </c>
      <c r="H697" s="0" t="s">
        <v>156</v>
      </c>
      <c r="I697" s="0" t="s">
        <v>157</v>
      </c>
      <c r="J697" s="0" t="s">
        <v>3576</v>
      </c>
      <c r="K697" s="0" t="s">
        <v>3585</v>
      </c>
      <c r="L697" s="0" t="s">
        <v>4311</v>
      </c>
      <c r="M697" s="0" t="s">
        <v>1155</v>
      </c>
      <c r="N697" s="0" t="s">
        <v>98</v>
      </c>
      <c r="O697" s="0" t="s">
        <v>156</v>
      </c>
      <c r="P697" s="0" t="s">
        <v>156</v>
      </c>
      <c r="Q697" s="0" t="s">
        <v>157</v>
      </c>
      <c r="R697" s="0" t="s">
        <v>3576</v>
      </c>
      <c r="S697" s="0" t="s">
        <v>3585</v>
      </c>
      <c r="T697" s="0" t="s">
        <v>3341</v>
      </c>
      <c r="U697" s="0" t="s">
        <v>3342</v>
      </c>
      <c r="V697" s="0" t="s">
        <v>3343</v>
      </c>
      <c r="W697" s="0" t="s">
        <v>3344</v>
      </c>
      <c r="X697" s="0" t="s">
        <v>3345</v>
      </c>
      <c r="Y697" s="0" t="s">
        <v>3342</v>
      </c>
      <c r="Z697" s="0" t="s">
        <v>4312</v>
      </c>
      <c r="AA697" s="0" t="s">
        <v>4313</v>
      </c>
      <c r="AB697" s="0" t="s">
        <v>4314</v>
      </c>
      <c r="AC697" s="0" t="s">
        <v>61</v>
      </c>
      <c r="AD697" s="0" t="s">
        <v>19</v>
      </c>
      <c r="AE697" s="0" t="s">
        <v>61</v>
      </c>
      <c r="AF697" s="0" t="s">
        <v>4315</v>
      </c>
      <c r="AG697" s="0" t="s">
        <v>756</v>
      </c>
      <c r="AH697" s="0" t="s">
        <v>22</v>
      </c>
      <c r="AI697" s="0" t="s">
        <v>22</v>
      </c>
      <c r="AJ697" s="0" t="s">
        <v>4315</v>
      </c>
      <c r="AK697" s="0" t="s">
        <v>118</v>
      </c>
    </row>
    <row customHeight="1" ht="11.25">
      <c r="A698" s="0" t="s">
        <v>22</v>
      </c>
      <c r="B698" s="0" t="s">
        <v>48</v>
      </c>
      <c r="C698" s="0" t="s">
        <v>50</v>
      </c>
      <c r="D698" s="0" t="s">
        <v>22</v>
      </c>
      <c r="E698" s="0" t="s">
        <v>4316</v>
      </c>
      <c r="F698" s="0" t="s">
        <v>1152</v>
      </c>
      <c r="G698" s="0" t="s">
        <v>1171</v>
      </c>
      <c r="H698" s="0" t="s">
        <v>1171</v>
      </c>
      <c r="I698" s="0" t="s">
        <v>1172</v>
      </c>
      <c r="J698" s="0" t="s">
        <v>1173</v>
      </c>
      <c r="K698" s="0" t="s">
        <v>1174</v>
      </c>
      <c r="L698" s="0" t="s">
        <v>3955</v>
      </c>
      <c r="M698" s="0" t="s">
        <v>101</v>
      </c>
      <c r="N698" s="0" t="s">
        <v>98</v>
      </c>
      <c r="O698" s="0" t="s">
        <v>1171</v>
      </c>
      <c r="P698" s="0" t="s">
        <v>1171</v>
      </c>
      <c r="Q698" s="0" t="s">
        <v>1172</v>
      </c>
      <c r="R698" s="0" t="s">
        <v>1173</v>
      </c>
      <c r="S698" s="0" t="s">
        <v>1174</v>
      </c>
      <c r="T698" s="0" t="s">
        <v>3341</v>
      </c>
      <c r="U698" s="0" t="s">
        <v>3342</v>
      </c>
      <c r="V698" s="0" t="s">
        <v>4317</v>
      </c>
      <c r="W698" s="0" t="s">
        <v>3344</v>
      </c>
      <c r="X698" s="0" t="s">
        <v>3345</v>
      </c>
      <c r="Y698" s="0" t="s">
        <v>3342</v>
      </c>
      <c r="Z698" s="0" t="s">
        <v>4318</v>
      </c>
      <c r="AA698" s="0" t="s">
        <v>4319</v>
      </c>
      <c r="AB698" s="0" t="s">
        <v>4320</v>
      </c>
      <c r="AC698" s="0" t="s">
        <v>61</v>
      </c>
      <c r="AD698" s="0" t="s">
        <v>19</v>
      </c>
      <c r="AE698" s="0" t="s">
        <v>19</v>
      </c>
      <c r="AF698" s="0" t="s">
        <v>4321</v>
      </c>
      <c r="AG698" s="0" t="s">
        <v>4322</v>
      </c>
      <c r="AH698" s="0" t="s">
        <v>22</v>
      </c>
      <c r="AI698" s="0" t="s">
        <v>22</v>
      </c>
      <c r="AJ698" s="0" t="s">
        <v>22</v>
      </c>
      <c r="AK698" s="0" t="s">
        <v>22</v>
      </c>
    </row>
    <row customHeight="1" ht="11.25">
      <c r="A699" s="0" t="s">
        <v>22</v>
      </c>
      <c r="B699" s="0" t="s">
        <v>48</v>
      </c>
      <c r="C699" s="0" t="s">
        <v>50</v>
      </c>
      <c r="D699" s="0" t="s">
        <v>22</v>
      </c>
      <c r="E699" s="0" t="s">
        <v>4316</v>
      </c>
      <c r="F699" s="0" t="s">
        <v>1152</v>
      </c>
      <c r="G699" s="0" t="s">
        <v>153</v>
      </c>
      <c r="H699" s="0" t="s">
        <v>153</v>
      </c>
      <c r="I699" s="0" t="s">
        <v>154</v>
      </c>
      <c r="J699" s="0" t="s">
        <v>1173</v>
      </c>
      <c r="K699" s="0" t="s">
        <v>1255</v>
      </c>
      <c r="L699" s="0" t="s">
        <v>3955</v>
      </c>
      <c r="M699" s="0" t="s">
        <v>101</v>
      </c>
      <c r="N699" s="0" t="s">
        <v>98</v>
      </c>
      <c r="O699" s="0" t="s">
        <v>153</v>
      </c>
      <c r="P699" s="0" t="s">
        <v>153</v>
      </c>
      <c r="Q699" s="0" t="s">
        <v>154</v>
      </c>
      <c r="R699" s="0" t="s">
        <v>1173</v>
      </c>
      <c r="S699" s="0" t="s">
        <v>1255</v>
      </c>
      <c r="T699" s="0" t="s">
        <v>3341</v>
      </c>
      <c r="U699" s="0" t="s">
        <v>3342</v>
      </c>
      <c r="V699" s="0" t="s">
        <v>4317</v>
      </c>
      <c r="W699" s="0" t="s">
        <v>3344</v>
      </c>
      <c r="X699" s="0" t="s">
        <v>3345</v>
      </c>
      <c r="Y699" s="0" t="s">
        <v>3342</v>
      </c>
      <c r="Z699" s="0" t="s">
        <v>4318</v>
      </c>
      <c r="AA699" s="0" t="s">
        <v>4319</v>
      </c>
      <c r="AB699" s="0" t="s">
        <v>4320</v>
      </c>
      <c r="AC699" s="0" t="s">
        <v>61</v>
      </c>
      <c r="AD699" s="0" t="s">
        <v>19</v>
      </c>
      <c r="AE699" s="0" t="s">
        <v>19</v>
      </c>
      <c r="AF699" s="0" t="s">
        <v>4321</v>
      </c>
      <c r="AG699" s="0" t="s">
        <v>4322</v>
      </c>
      <c r="AH699" s="0" t="s">
        <v>22</v>
      </c>
      <c r="AI699" s="0" t="s">
        <v>22</v>
      </c>
      <c r="AJ699" s="0" t="s">
        <v>22</v>
      </c>
      <c r="AK699" s="0" t="s">
        <v>22</v>
      </c>
    </row>
    <row customHeight="1" ht="11.25">
      <c r="A700" s="0" t="s">
        <v>22</v>
      </c>
      <c r="B700" s="0" t="s">
        <v>48</v>
      </c>
      <c r="C700" s="0" t="s">
        <v>50</v>
      </c>
      <c r="D700" s="0" t="s">
        <v>22</v>
      </c>
      <c r="E700" s="0" t="s">
        <v>4323</v>
      </c>
      <c r="F700" s="0" t="s">
        <v>1260</v>
      </c>
      <c r="G700" s="0" t="s">
        <v>1261</v>
      </c>
      <c r="H700" s="0" t="s">
        <v>1261</v>
      </c>
      <c r="I700" s="0" t="s">
        <v>1262</v>
      </c>
      <c r="J700" s="0" t="s">
        <v>1263</v>
      </c>
      <c r="K700" s="0" t="s">
        <v>1264</v>
      </c>
      <c r="L700" s="0" t="s">
        <v>4324</v>
      </c>
      <c r="M700" s="0" t="s">
        <v>4325</v>
      </c>
      <c r="N700" s="0" t="s">
        <v>98</v>
      </c>
      <c r="O700" s="0" t="s">
        <v>1261</v>
      </c>
      <c r="P700" s="0" t="s">
        <v>1261</v>
      </c>
      <c r="Q700" s="0" t="s">
        <v>1262</v>
      </c>
      <c r="R700" s="0" t="s">
        <v>1263</v>
      </c>
      <c r="S700" s="0" t="s">
        <v>1264</v>
      </c>
      <c r="T700" s="0" t="s">
        <v>3341</v>
      </c>
      <c r="U700" s="0" t="s">
        <v>3342</v>
      </c>
      <c r="V700" s="0" t="s">
        <v>3343</v>
      </c>
      <c r="W700" s="0" t="s">
        <v>3344</v>
      </c>
      <c r="X700" s="0" t="s">
        <v>3345</v>
      </c>
      <c r="Y700" s="0" t="s">
        <v>3342</v>
      </c>
      <c r="Z700" s="0" t="s">
        <v>4326</v>
      </c>
      <c r="AA700" s="0" t="s">
        <v>4250</v>
      </c>
      <c r="AB700" s="0" t="s">
        <v>4327</v>
      </c>
      <c r="AC700" s="0" t="s">
        <v>61</v>
      </c>
      <c r="AD700" s="0" t="s">
        <v>19</v>
      </c>
      <c r="AE700" s="0" t="s">
        <v>61</v>
      </c>
      <c r="AF700" s="0" t="s">
        <v>3788</v>
      </c>
      <c r="AG700" s="0" t="s">
        <v>3788</v>
      </c>
      <c r="AH700" s="0" t="s">
        <v>22</v>
      </c>
      <c r="AI700" s="0" t="s">
        <v>22</v>
      </c>
      <c r="AJ700" s="0" t="s">
        <v>3788</v>
      </c>
      <c r="AK700" s="0" t="s">
        <v>3788</v>
      </c>
    </row>
    <row customHeight="1" ht="11.25">
      <c r="A701" s="0" t="s">
        <v>22</v>
      </c>
      <c r="B701" s="0" t="s">
        <v>48</v>
      </c>
      <c r="C701" s="0" t="s">
        <v>50</v>
      </c>
      <c r="D701" s="0" t="s">
        <v>22</v>
      </c>
      <c r="E701" s="0" t="s">
        <v>4323</v>
      </c>
      <c r="F701" s="0" t="s">
        <v>1260</v>
      </c>
      <c r="G701" s="0" t="s">
        <v>143</v>
      </c>
      <c r="H701" s="0" t="s">
        <v>143</v>
      </c>
      <c r="I701" s="0" t="s">
        <v>144</v>
      </c>
      <c r="J701" s="0" t="s">
        <v>1263</v>
      </c>
      <c r="K701" s="0" t="s">
        <v>4252</v>
      </c>
      <c r="L701" s="0" t="s">
        <v>4324</v>
      </c>
      <c r="M701" s="0" t="s">
        <v>4325</v>
      </c>
      <c r="N701" s="0" t="s">
        <v>98</v>
      </c>
      <c r="O701" s="0" t="s">
        <v>143</v>
      </c>
      <c r="P701" s="0" t="s">
        <v>143</v>
      </c>
      <c r="Q701" s="0" t="s">
        <v>144</v>
      </c>
      <c r="R701" s="0" t="s">
        <v>1263</v>
      </c>
      <c r="S701" s="0" t="s">
        <v>4252</v>
      </c>
      <c r="T701" s="0" t="s">
        <v>3341</v>
      </c>
      <c r="U701" s="0" t="s">
        <v>3342</v>
      </c>
      <c r="V701" s="0" t="s">
        <v>3343</v>
      </c>
      <c r="W701" s="0" t="s">
        <v>3344</v>
      </c>
      <c r="X701" s="0" t="s">
        <v>3345</v>
      </c>
      <c r="Y701" s="0" t="s">
        <v>3342</v>
      </c>
      <c r="Z701" s="0" t="s">
        <v>4326</v>
      </c>
      <c r="AA701" s="0" t="s">
        <v>4250</v>
      </c>
      <c r="AB701" s="0" t="s">
        <v>4327</v>
      </c>
      <c r="AC701" s="0" t="s">
        <v>61</v>
      </c>
      <c r="AD701" s="0" t="s">
        <v>19</v>
      </c>
      <c r="AE701" s="0" t="s">
        <v>61</v>
      </c>
      <c r="AF701" s="0" t="s">
        <v>3788</v>
      </c>
      <c r="AG701" s="0" t="s">
        <v>3788</v>
      </c>
      <c r="AH701" s="0" t="s">
        <v>22</v>
      </c>
      <c r="AI701" s="0" t="s">
        <v>22</v>
      </c>
      <c r="AJ701" s="0" t="s">
        <v>3788</v>
      </c>
      <c r="AK701" s="0" t="s">
        <v>3788</v>
      </c>
    </row>
    <row customHeight="1" ht="11.25">
      <c r="A702" s="0" t="s">
        <v>22</v>
      </c>
      <c r="B702" s="0" t="s">
        <v>48</v>
      </c>
      <c r="C702" s="0" t="s">
        <v>50</v>
      </c>
      <c r="D702" s="0" t="s">
        <v>22</v>
      </c>
      <c r="E702" s="0" t="s">
        <v>1200</v>
      </c>
      <c r="F702" s="0" t="s">
        <v>1152</v>
      </c>
      <c r="G702" s="0" t="s">
        <v>123</v>
      </c>
      <c r="H702" s="0" t="s">
        <v>123</v>
      </c>
      <c r="I702" s="0" t="s">
        <v>124</v>
      </c>
      <c r="J702" s="0" t="s">
        <v>1201</v>
      </c>
      <c r="K702" s="0" t="s">
        <v>1202</v>
      </c>
      <c r="L702" s="0" t="s">
        <v>1201</v>
      </c>
      <c r="M702" s="0" t="s">
        <v>1155</v>
      </c>
      <c r="N702" s="0" t="s">
        <v>98</v>
      </c>
      <c r="O702" s="0" t="s">
        <v>123</v>
      </c>
      <c r="P702" s="0" t="s">
        <v>123</v>
      </c>
      <c r="Q702" s="0" t="s">
        <v>124</v>
      </c>
      <c r="R702" s="0" t="s">
        <v>1201</v>
      </c>
      <c r="S702" s="0" t="s">
        <v>1202</v>
      </c>
      <c r="T702" s="0" t="s">
        <v>3341</v>
      </c>
      <c r="U702" s="0" t="s">
        <v>3342</v>
      </c>
      <c r="V702" s="0" t="s">
        <v>3343</v>
      </c>
      <c r="W702" s="0" t="s">
        <v>3344</v>
      </c>
      <c r="X702" s="0" t="s">
        <v>3345</v>
      </c>
      <c r="Y702" s="0" t="s">
        <v>3342</v>
      </c>
      <c r="Z702" s="0" t="s">
        <v>4328</v>
      </c>
      <c r="AA702" s="0" t="s">
        <v>3805</v>
      </c>
      <c r="AB702" s="0" t="s">
        <v>4329</v>
      </c>
      <c r="AC702" s="0" t="s">
        <v>61</v>
      </c>
      <c r="AD702" s="0" t="s">
        <v>19</v>
      </c>
      <c r="AE702" s="0" t="s">
        <v>19</v>
      </c>
      <c r="AF702" s="0" t="s">
        <v>4279</v>
      </c>
      <c r="AG702" s="0" t="s">
        <v>3582</v>
      </c>
      <c r="AH702" s="0" t="s">
        <v>22</v>
      </c>
      <c r="AI702" s="0" t="s">
        <v>22</v>
      </c>
      <c r="AJ702" s="0" t="s">
        <v>22</v>
      </c>
      <c r="AK702" s="0" t="s">
        <v>22</v>
      </c>
    </row>
    <row customHeight="1" ht="11.25">
      <c r="A703" s="0" t="s">
        <v>22</v>
      </c>
      <c r="B703" s="0" t="s">
        <v>48</v>
      </c>
      <c r="C703" s="0" t="s">
        <v>50</v>
      </c>
      <c r="D703" s="0" t="s">
        <v>22</v>
      </c>
      <c r="E703" s="0" t="s">
        <v>1200</v>
      </c>
      <c r="F703" s="0" t="s">
        <v>1152</v>
      </c>
      <c r="G703" s="0" t="s">
        <v>123</v>
      </c>
      <c r="H703" s="0" t="s">
        <v>123</v>
      </c>
      <c r="I703" s="0" t="s">
        <v>124</v>
      </c>
      <c r="J703" s="0" t="s">
        <v>1201</v>
      </c>
      <c r="K703" s="0" t="s">
        <v>1202</v>
      </c>
      <c r="L703" s="0" t="s">
        <v>1201</v>
      </c>
      <c r="M703" s="0" t="s">
        <v>1155</v>
      </c>
      <c r="N703" s="0" t="s">
        <v>98</v>
      </c>
      <c r="O703" s="0" t="s">
        <v>123</v>
      </c>
      <c r="P703" s="0" t="s">
        <v>123</v>
      </c>
      <c r="Q703" s="0" t="s">
        <v>124</v>
      </c>
      <c r="R703" s="0" t="s">
        <v>1201</v>
      </c>
      <c r="S703" s="0" t="s">
        <v>1202</v>
      </c>
      <c r="T703" s="0" t="s">
        <v>3341</v>
      </c>
      <c r="U703" s="0" t="s">
        <v>3342</v>
      </c>
      <c r="V703" s="0" t="s">
        <v>3343</v>
      </c>
      <c r="W703" s="0" t="s">
        <v>3344</v>
      </c>
      <c r="X703" s="0" t="s">
        <v>3345</v>
      </c>
      <c r="Y703" s="0" t="s">
        <v>3342</v>
      </c>
      <c r="Z703" s="0" t="s">
        <v>4328</v>
      </c>
      <c r="AA703" s="0" t="s">
        <v>3805</v>
      </c>
      <c r="AB703" s="0" t="s">
        <v>4329</v>
      </c>
      <c r="AC703" s="0" t="s">
        <v>61</v>
      </c>
      <c r="AD703" s="0" t="s">
        <v>19</v>
      </c>
      <c r="AE703" s="0" t="s">
        <v>19</v>
      </c>
      <c r="AF703" s="0" t="s">
        <v>4279</v>
      </c>
      <c r="AG703" s="0" t="s">
        <v>3582</v>
      </c>
      <c r="AH703" s="0" t="s">
        <v>22</v>
      </c>
      <c r="AI703" s="0" t="s">
        <v>22</v>
      </c>
      <c r="AJ703" s="0" t="s">
        <v>22</v>
      </c>
      <c r="AK703" s="0" t="s">
        <v>22</v>
      </c>
    </row>
    <row customHeight="1" ht="11.25">
      <c r="A704" s="0" t="s">
        <v>22</v>
      </c>
      <c r="B704" s="0" t="s">
        <v>48</v>
      </c>
      <c r="C704" s="0" t="s">
        <v>50</v>
      </c>
      <c r="D704" s="0" t="s">
        <v>22</v>
      </c>
      <c r="E704" s="0" t="s">
        <v>4330</v>
      </c>
      <c r="F704" s="0" t="s">
        <v>1260</v>
      </c>
      <c r="G704" s="0" t="s">
        <v>3288</v>
      </c>
      <c r="H704" s="0" t="s">
        <v>3288</v>
      </c>
      <c r="I704" s="0" t="s">
        <v>3289</v>
      </c>
      <c r="J704" s="0" t="s">
        <v>3576</v>
      </c>
      <c r="K704" s="0" t="s">
        <v>3577</v>
      </c>
      <c r="L704" s="0" t="s">
        <v>4331</v>
      </c>
      <c r="M704" s="0" t="s">
        <v>1155</v>
      </c>
      <c r="N704" s="0" t="s">
        <v>98</v>
      </c>
      <c r="O704" s="0" t="s">
        <v>3288</v>
      </c>
      <c r="P704" s="0" t="s">
        <v>3288</v>
      </c>
      <c r="Q704" s="0" t="s">
        <v>3289</v>
      </c>
      <c r="R704" s="0" t="s">
        <v>3576</v>
      </c>
      <c r="S704" s="0" t="s">
        <v>3577</v>
      </c>
      <c r="T704" s="0" t="s">
        <v>3341</v>
      </c>
      <c r="U704" s="0" t="s">
        <v>3342</v>
      </c>
      <c r="V704" s="0" t="s">
        <v>3343</v>
      </c>
      <c r="W704" s="0" t="s">
        <v>3344</v>
      </c>
      <c r="X704" s="0" t="s">
        <v>3345</v>
      </c>
      <c r="Y704" s="0" t="s">
        <v>3342</v>
      </c>
      <c r="Z704" s="0" t="s">
        <v>4332</v>
      </c>
      <c r="AA704" s="0" t="s">
        <v>3580</v>
      </c>
      <c r="AB704" s="0" t="s">
        <v>4333</v>
      </c>
      <c r="AC704" s="0" t="s">
        <v>61</v>
      </c>
      <c r="AD704" s="0" t="s">
        <v>19</v>
      </c>
      <c r="AE704" s="0" t="s">
        <v>61</v>
      </c>
      <c r="AF704" s="0" t="s">
        <v>4247</v>
      </c>
      <c r="AG704" s="0" t="s">
        <v>4334</v>
      </c>
      <c r="AH704" s="0" t="s">
        <v>22</v>
      </c>
      <c r="AI704" s="0" t="s">
        <v>22</v>
      </c>
      <c r="AJ704" s="0" t="s">
        <v>4247</v>
      </c>
      <c r="AK704" s="0" t="s">
        <v>4334</v>
      </c>
    </row>
    <row customHeight="1" ht="11.25">
      <c r="A705" s="0" t="s">
        <v>22</v>
      </c>
      <c r="B705" s="0" t="s">
        <v>48</v>
      </c>
      <c r="C705" s="0" t="s">
        <v>50</v>
      </c>
      <c r="D705" s="0" t="s">
        <v>22</v>
      </c>
      <c r="E705" s="0" t="s">
        <v>4330</v>
      </c>
      <c r="F705" s="0" t="s">
        <v>1260</v>
      </c>
      <c r="G705" s="0" t="s">
        <v>3288</v>
      </c>
      <c r="H705" s="0" t="s">
        <v>3288</v>
      </c>
      <c r="I705" s="0" t="s">
        <v>3289</v>
      </c>
      <c r="J705" s="0" t="s">
        <v>4335</v>
      </c>
      <c r="K705" s="0" t="s">
        <v>4336</v>
      </c>
      <c r="L705" s="0" t="s">
        <v>4337</v>
      </c>
      <c r="M705" s="0" t="s">
        <v>1155</v>
      </c>
      <c r="N705" s="0" t="s">
        <v>98</v>
      </c>
      <c r="O705" s="0" t="s">
        <v>3288</v>
      </c>
      <c r="P705" s="0" t="s">
        <v>3288</v>
      </c>
      <c r="Q705" s="0" t="s">
        <v>3289</v>
      </c>
      <c r="R705" s="0" t="s">
        <v>4335</v>
      </c>
      <c r="S705" s="0" t="s">
        <v>4336</v>
      </c>
      <c r="T705" s="0" t="s">
        <v>3341</v>
      </c>
      <c r="U705" s="0" t="s">
        <v>3342</v>
      </c>
      <c r="V705" s="0" t="s">
        <v>4338</v>
      </c>
      <c r="W705" s="0" t="s">
        <v>3344</v>
      </c>
      <c r="X705" s="0" t="s">
        <v>3345</v>
      </c>
      <c r="Y705" s="0" t="s">
        <v>3342</v>
      </c>
      <c r="Z705" s="0" t="s">
        <v>4339</v>
      </c>
      <c r="AA705" s="0" t="s">
        <v>3580</v>
      </c>
      <c r="AB705" s="0" t="s">
        <v>4340</v>
      </c>
      <c r="AC705" s="0" t="s">
        <v>61</v>
      </c>
      <c r="AD705" s="0" t="s">
        <v>19</v>
      </c>
      <c r="AE705" s="0" t="s">
        <v>61</v>
      </c>
      <c r="AF705" s="0" t="s">
        <v>1970</v>
      </c>
      <c r="AG705" s="0" t="s">
        <v>4341</v>
      </c>
      <c r="AH705" s="0" t="s">
        <v>22</v>
      </c>
      <c r="AI705" s="0" t="s">
        <v>22</v>
      </c>
      <c r="AJ705" s="0" t="s">
        <v>1970</v>
      </c>
      <c r="AK705" s="0" t="s">
        <v>4341</v>
      </c>
    </row>
    <row customHeight="1" ht="11.25">
      <c r="A706" s="0" t="s">
        <v>22</v>
      </c>
      <c r="B706" s="0" t="s">
        <v>48</v>
      </c>
      <c r="C706" s="0" t="s">
        <v>50</v>
      </c>
      <c r="D706" s="0" t="s">
        <v>22</v>
      </c>
      <c r="E706" s="0" t="s">
        <v>4330</v>
      </c>
      <c r="F706" s="0" t="s">
        <v>1260</v>
      </c>
      <c r="G706" s="0" t="s">
        <v>156</v>
      </c>
      <c r="H706" s="0" t="s">
        <v>156</v>
      </c>
      <c r="I706" s="0" t="s">
        <v>157</v>
      </c>
      <c r="J706" s="0" t="s">
        <v>3576</v>
      </c>
      <c r="K706" s="0" t="s">
        <v>3585</v>
      </c>
      <c r="L706" s="0" t="s">
        <v>4331</v>
      </c>
      <c r="M706" s="0" t="s">
        <v>1155</v>
      </c>
      <c r="N706" s="0" t="s">
        <v>98</v>
      </c>
      <c r="O706" s="0" t="s">
        <v>156</v>
      </c>
      <c r="P706" s="0" t="s">
        <v>156</v>
      </c>
      <c r="Q706" s="0" t="s">
        <v>157</v>
      </c>
      <c r="R706" s="0" t="s">
        <v>3576</v>
      </c>
      <c r="S706" s="0" t="s">
        <v>3585</v>
      </c>
      <c r="T706" s="0" t="s">
        <v>3341</v>
      </c>
      <c r="U706" s="0" t="s">
        <v>3342</v>
      </c>
      <c r="V706" s="0" t="s">
        <v>3343</v>
      </c>
      <c r="W706" s="0" t="s">
        <v>3344</v>
      </c>
      <c r="X706" s="0" t="s">
        <v>3345</v>
      </c>
      <c r="Y706" s="0" t="s">
        <v>3342</v>
      </c>
      <c r="Z706" s="0" t="s">
        <v>4332</v>
      </c>
      <c r="AA706" s="0" t="s">
        <v>3580</v>
      </c>
      <c r="AB706" s="0" t="s">
        <v>4333</v>
      </c>
      <c r="AC706" s="0" t="s">
        <v>61</v>
      </c>
      <c r="AD706" s="0" t="s">
        <v>19</v>
      </c>
      <c r="AE706" s="0" t="s">
        <v>61</v>
      </c>
      <c r="AF706" s="0" t="s">
        <v>4247</v>
      </c>
      <c r="AG706" s="0" t="s">
        <v>4334</v>
      </c>
      <c r="AH706" s="0" t="s">
        <v>22</v>
      </c>
      <c r="AI706" s="0" t="s">
        <v>22</v>
      </c>
      <c r="AJ706" s="0" t="s">
        <v>4247</v>
      </c>
      <c r="AK706" s="0" t="s">
        <v>4334</v>
      </c>
    </row>
    <row customHeight="1" ht="11.25">
      <c r="A707" s="0" t="s">
        <v>22</v>
      </c>
      <c r="B707" s="0" t="s">
        <v>48</v>
      </c>
      <c r="C707" s="0" t="s">
        <v>50</v>
      </c>
      <c r="D707" s="0" t="s">
        <v>22</v>
      </c>
      <c r="E707" s="0" t="s">
        <v>4330</v>
      </c>
      <c r="F707" s="0" t="s">
        <v>1260</v>
      </c>
      <c r="G707" s="0" t="s">
        <v>156</v>
      </c>
      <c r="H707" s="0" t="s">
        <v>156</v>
      </c>
      <c r="I707" s="0" t="s">
        <v>157</v>
      </c>
      <c r="J707" s="0" t="s">
        <v>4335</v>
      </c>
      <c r="K707" s="0" t="s">
        <v>4342</v>
      </c>
      <c r="L707" s="0" t="s">
        <v>4337</v>
      </c>
      <c r="M707" s="0" t="s">
        <v>1155</v>
      </c>
      <c r="N707" s="0" t="s">
        <v>98</v>
      </c>
      <c r="O707" s="0" t="s">
        <v>156</v>
      </c>
      <c r="P707" s="0" t="s">
        <v>156</v>
      </c>
      <c r="Q707" s="0" t="s">
        <v>157</v>
      </c>
      <c r="R707" s="0" t="s">
        <v>4335</v>
      </c>
      <c r="S707" s="0" t="s">
        <v>4342</v>
      </c>
      <c r="T707" s="0" t="s">
        <v>3341</v>
      </c>
      <c r="U707" s="0" t="s">
        <v>3342</v>
      </c>
      <c r="V707" s="0" t="s">
        <v>4338</v>
      </c>
      <c r="W707" s="0" t="s">
        <v>3344</v>
      </c>
      <c r="X707" s="0" t="s">
        <v>3345</v>
      </c>
      <c r="Y707" s="0" t="s">
        <v>3342</v>
      </c>
      <c r="Z707" s="0" t="s">
        <v>4339</v>
      </c>
      <c r="AA707" s="0" t="s">
        <v>3580</v>
      </c>
      <c r="AB707" s="0" t="s">
        <v>4340</v>
      </c>
      <c r="AC707" s="0" t="s">
        <v>61</v>
      </c>
      <c r="AD707" s="0" t="s">
        <v>19</v>
      </c>
      <c r="AE707" s="0" t="s">
        <v>61</v>
      </c>
      <c r="AF707" s="0" t="s">
        <v>1970</v>
      </c>
      <c r="AG707" s="0" t="s">
        <v>4341</v>
      </c>
      <c r="AH707" s="0" t="s">
        <v>22</v>
      </c>
      <c r="AI707" s="0" t="s">
        <v>22</v>
      </c>
      <c r="AJ707" s="0" t="s">
        <v>1970</v>
      </c>
      <c r="AK707" s="0" t="s">
        <v>4341</v>
      </c>
    </row>
    <row customHeight="1" ht="11.25">
      <c r="A708" s="0" t="s">
        <v>22</v>
      </c>
      <c r="B708" s="0" t="s">
        <v>48</v>
      </c>
      <c r="C708" s="0" t="s">
        <v>50</v>
      </c>
      <c r="D708" s="0" t="s">
        <v>22</v>
      </c>
      <c r="E708" s="0" t="s">
        <v>4343</v>
      </c>
      <c r="F708" s="0" t="s">
        <v>1260</v>
      </c>
      <c r="G708" s="0" t="s">
        <v>1261</v>
      </c>
      <c r="H708" s="0" t="s">
        <v>1261</v>
      </c>
      <c r="I708" s="0" t="s">
        <v>1262</v>
      </c>
      <c r="J708" s="0" t="s">
        <v>1263</v>
      </c>
      <c r="K708" s="0" t="s">
        <v>1264</v>
      </c>
      <c r="L708" s="0" t="s">
        <v>4297</v>
      </c>
      <c r="M708" s="0" t="s">
        <v>4344</v>
      </c>
      <c r="N708" s="0" t="s">
        <v>98</v>
      </c>
      <c r="O708" s="0" t="s">
        <v>1261</v>
      </c>
      <c r="P708" s="0" t="s">
        <v>1261</v>
      </c>
      <c r="Q708" s="0" t="s">
        <v>1262</v>
      </c>
      <c r="R708" s="0" t="s">
        <v>1263</v>
      </c>
      <c r="S708" s="0" t="s">
        <v>1264</v>
      </c>
      <c r="T708" s="0" t="s">
        <v>3341</v>
      </c>
      <c r="U708" s="0" t="s">
        <v>3342</v>
      </c>
      <c r="V708" s="0" t="s">
        <v>3343</v>
      </c>
      <c r="W708" s="0" t="s">
        <v>3344</v>
      </c>
      <c r="X708" s="0" t="s">
        <v>3345</v>
      </c>
      <c r="Y708" s="0" t="s">
        <v>3342</v>
      </c>
      <c r="Z708" s="0" t="s">
        <v>4345</v>
      </c>
      <c r="AA708" s="0" t="s">
        <v>4346</v>
      </c>
      <c r="AB708" s="0" t="s">
        <v>4347</v>
      </c>
      <c r="AC708" s="0" t="s">
        <v>61</v>
      </c>
      <c r="AD708" s="0" t="s">
        <v>19</v>
      </c>
      <c r="AE708" s="0" t="s">
        <v>61</v>
      </c>
      <c r="AF708" s="0" t="s">
        <v>1948</v>
      </c>
      <c r="AG708" s="0" t="s">
        <v>1948</v>
      </c>
      <c r="AH708" s="0" t="s">
        <v>22</v>
      </c>
      <c r="AI708" s="0" t="s">
        <v>22</v>
      </c>
      <c r="AJ708" s="0" t="s">
        <v>1948</v>
      </c>
      <c r="AK708" s="0" t="s">
        <v>1948</v>
      </c>
    </row>
    <row customHeight="1" ht="11.25">
      <c r="A709" s="0" t="s">
        <v>22</v>
      </c>
      <c r="B709" s="0" t="s">
        <v>48</v>
      </c>
      <c r="C709" s="0" t="s">
        <v>50</v>
      </c>
      <c r="D709" s="0" t="s">
        <v>22</v>
      </c>
      <c r="E709" s="0" t="s">
        <v>4343</v>
      </c>
      <c r="F709" s="0" t="s">
        <v>1260</v>
      </c>
      <c r="G709" s="0" t="s">
        <v>143</v>
      </c>
      <c r="H709" s="0" t="s">
        <v>143</v>
      </c>
      <c r="I709" s="0" t="s">
        <v>144</v>
      </c>
      <c r="J709" s="0" t="s">
        <v>1263</v>
      </c>
      <c r="K709" s="0" t="s">
        <v>4252</v>
      </c>
      <c r="L709" s="0" t="s">
        <v>4297</v>
      </c>
      <c r="M709" s="0" t="s">
        <v>4344</v>
      </c>
      <c r="N709" s="0" t="s">
        <v>98</v>
      </c>
      <c r="O709" s="0" t="s">
        <v>143</v>
      </c>
      <c r="P709" s="0" t="s">
        <v>143</v>
      </c>
      <c r="Q709" s="0" t="s">
        <v>144</v>
      </c>
      <c r="R709" s="0" t="s">
        <v>1263</v>
      </c>
      <c r="S709" s="0" t="s">
        <v>4252</v>
      </c>
      <c r="T709" s="0" t="s">
        <v>3341</v>
      </c>
      <c r="U709" s="0" t="s">
        <v>3342</v>
      </c>
      <c r="V709" s="0" t="s">
        <v>3343</v>
      </c>
      <c r="W709" s="0" t="s">
        <v>3344</v>
      </c>
      <c r="X709" s="0" t="s">
        <v>3345</v>
      </c>
      <c r="Y709" s="0" t="s">
        <v>3342</v>
      </c>
      <c r="Z709" s="0" t="s">
        <v>4345</v>
      </c>
      <c r="AA709" s="0" t="s">
        <v>4346</v>
      </c>
      <c r="AB709" s="0" t="s">
        <v>4347</v>
      </c>
      <c r="AC709" s="0" t="s">
        <v>61</v>
      </c>
      <c r="AD709" s="0" t="s">
        <v>19</v>
      </c>
      <c r="AE709" s="0" t="s">
        <v>61</v>
      </c>
      <c r="AF709" s="0" t="s">
        <v>1948</v>
      </c>
      <c r="AG709" s="0" t="s">
        <v>1948</v>
      </c>
      <c r="AH709" s="0" t="s">
        <v>22</v>
      </c>
      <c r="AI709" s="0" t="s">
        <v>22</v>
      </c>
      <c r="AJ709" s="0" t="s">
        <v>1948</v>
      </c>
      <c r="AK709" s="0" t="s">
        <v>1948</v>
      </c>
    </row>
    <row customHeight="1" ht="11.25">
      <c r="A710" s="0" t="s">
        <v>22</v>
      </c>
      <c r="B710" s="0" t="s">
        <v>48</v>
      </c>
      <c r="C710" s="0" t="s">
        <v>50</v>
      </c>
      <c r="D710" s="0" t="s">
        <v>22</v>
      </c>
      <c r="E710" s="0" t="s">
        <v>1170</v>
      </c>
      <c r="F710" s="0" t="s">
        <v>1152</v>
      </c>
      <c r="G710" s="0" t="s">
        <v>1171</v>
      </c>
      <c r="H710" s="0" t="s">
        <v>1171</v>
      </c>
      <c r="I710" s="0" t="s">
        <v>1172</v>
      </c>
      <c r="J710" s="0" t="s">
        <v>1173</v>
      </c>
      <c r="K710" s="0" t="s">
        <v>1174</v>
      </c>
      <c r="L710" s="0" t="s">
        <v>1175</v>
      </c>
      <c r="M710" s="0" t="s">
        <v>1155</v>
      </c>
      <c r="N710" s="0" t="s">
        <v>98</v>
      </c>
      <c r="O710" s="0" t="s">
        <v>1171</v>
      </c>
      <c r="P710" s="0" t="s">
        <v>1171</v>
      </c>
      <c r="Q710" s="0" t="s">
        <v>1172</v>
      </c>
      <c r="R710" s="0" t="s">
        <v>1173</v>
      </c>
      <c r="S710" s="0" t="s">
        <v>1174</v>
      </c>
      <c r="T710" s="0" t="s">
        <v>3341</v>
      </c>
      <c r="U710" s="0" t="s">
        <v>3342</v>
      </c>
      <c r="V710" s="0" t="s">
        <v>3343</v>
      </c>
      <c r="W710" s="0" t="s">
        <v>3344</v>
      </c>
      <c r="X710" s="0" t="s">
        <v>3345</v>
      </c>
      <c r="Y710" s="0" t="s">
        <v>3342</v>
      </c>
      <c r="Z710" s="0" t="s">
        <v>4348</v>
      </c>
      <c r="AA710" s="0" t="s">
        <v>3795</v>
      </c>
      <c r="AB710" s="0" t="s">
        <v>4349</v>
      </c>
      <c r="AC710" s="0" t="s">
        <v>61</v>
      </c>
      <c r="AD710" s="0" t="s">
        <v>19</v>
      </c>
      <c r="AE710" s="0" t="s">
        <v>19</v>
      </c>
      <c r="AF710" s="0" t="s">
        <v>4350</v>
      </c>
      <c r="AG710" s="0" t="s">
        <v>1970</v>
      </c>
      <c r="AH710" s="0" t="s">
        <v>22</v>
      </c>
      <c r="AI710" s="0" t="s">
        <v>22</v>
      </c>
      <c r="AJ710" s="0" t="s">
        <v>22</v>
      </c>
      <c r="AK710" s="0" t="s">
        <v>22</v>
      </c>
    </row>
    <row customHeight="1" ht="11.25">
      <c r="A711" s="0" t="s">
        <v>22</v>
      </c>
      <c r="B711" s="0" t="s">
        <v>48</v>
      </c>
      <c r="C711" s="0" t="s">
        <v>50</v>
      </c>
      <c r="D711" s="0" t="s">
        <v>22</v>
      </c>
      <c r="E711" s="0" t="s">
        <v>1170</v>
      </c>
      <c r="F711" s="0" t="s">
        <v>1152</v>
      </c>
      <c r="G711" s="0" t="s">
        <v>153</v>
      </c>
      <c r="H711" s="0" t="s">
        <v>153</v>
      </c>
      <c r="I711" s="0" t="s">
        <v>154</v>
      </c>
      <c r="J711" s="0" t="s">
        <v>1173</v>
      </c>
      <c r="K711" s="0" t="s">
        <v>1255</v>
      </c>
      <c r="L711" s="0" t="s">
        <v>1175</v>
      </c>
      <c r="M711" s="0" t="s">
        <v>1155</v>
      </c>
      <c r="N711" s="0" t="s">
        <v>98</v>
      </c>
      <c r="O711" s="0" t="s">
        <v>153</v>
      </c>
      <c r="P711" s="0" t="s">
        <v>153</v>
      </c>
      <c r="Q711" s="0" t="s">
        <v>154</v>
      </c>
      <c r="R711" s="0" t="s">
        <v>1173</v>
      </c>
      <c r="S711" s="0" t="s">
        <v>1255</v>
      </c>
      <c r="T711" s="0" t="s">
        <v>3341</v>
      </c>
      <c r="U711" s="0" t="s">
        <v>3342</v>
      </c>
      <c r="V711" s="0" t="s">
        <v>3343</v>
      </c>
      <c r="W711" s="0" t="s">
        <v>3344</v>
      </c>
      <c r="X711" s="0" t="s">
        <v>3345</v>
      </c>
      <c r="Y711" s="0" t="s">
        <v>3342</v>
      </c>
      <c r="Z711" s="0" t="s">
        <v>4348</v>
      </c>
      <c r="AA711" s="0" t="s">
        <v>3795</v>
      </c>
      <c r="AB711" s="0" t="s">
        <v>4349</v>
      </c>
      <c r="AC711" s="0" t="s">
        <v>61</v>
      </c>
      <c r="AD711" s="0" t="s">
        <v>19</v>
      </c>
      <c r="AE711" s="0" t="s">
        <v>19</v>
      </c>
      <c r="AF711" s="0" t="s">
        <v>4350</v>
      </c>
      <c r="AG711" s="0" t="s">
        <v>1970</v>
      </c>
      <c r="AH711" s="0" t="s">
        <v>22</v>
      </c>
      <c r="AI711" s="0" t="s">
        <v>22</v>
      </c>
      <c r="AJ711" s="0" t="s">
        <v>22</v>
      </c>
      <c r="AK711" s="0" t="s">
        <v>22</v>
      </c>
    </row>
    <row customHeight="1" ht="11.25">
      <c r="A712" s="0" t="s">
        <v>22</v>
      </c>
      <c r="B712" s="0" t="s">
        <v>48</v>
      </c>
      <c r="C712" s="0" t="s">
        <v>50</v>
      </c>
      <c r="D712" s="0" t="s">
        <v>22</v>
      </c>
      <c r="E712" s="0" t="s">
        <v>4351</v>
      </c>
      <c r="F712" s="0" t="s">
        <v>1260</v>
      </c>
      <c r="G712" s="0" t="s">
        <v>3288</v>
      </c>
      <c r="H712" s="0" t="s">
        <v>3288</v>
      </c>
      <c r="I712" s="0" t="s">
        <v>3289</v>
      </c>
      <c r="J712" s="0" t="s">
        <v>4335</v>
      </c>
      <c r="K712" s="0" t="s">
        <v>4336</v>
      </c>
      <c r="L712" s="0" t="s">
        <v>4352</v>
      </c>
      <c r="M712" s="0" t="s">
        <v>1155</v>
      </c>
      <c r="N712" s="0" t="s">
        <v>98</v>
      </c>
      <c r="O712" s="0" t="s">
        <v>3288</v>
      </c>
      <c r="P712" s="0" t="s">
        <v>3288</v>
      </c>
      <c r="Q712" s="0" t="s">
        <v>3289</v>
      </c>
      <c r="R712" s="0" t="s">
        <v>4335</v>
      </c>
      <c r="S712" s="0" t="s">
        <v>4336</v>
      </c>
      <c r="T712" s="0" t="s">
        <v>3341</v>
      </c>
      <c r="U712" s="0" t="s">
        <v>3342</v>
      </c>
      <c r="V712" s="0" t="s">
        <v>3343</v>
      </c>
      <c r="W712" s="0" t="s">
        <v>3344</v>
      </c>
      <c r="X712" s="0" t="s">
        <v>3345</v>
      </c>
      <c r="Y712" s="0" t="s">
        <v>3342</v>
      </c>
      <c r="Z712" s="0" t="s">
        <v>4353</v>
      </c>
      <c r="AA712" s="0" t="s">
        <v>3580</v>
      </c>
      <c r="AB712" s="0" t="s">
        <v>4354</v>
      </c>
      <c r="AC712" s="0" t="s">
        <v>61</v>
      </c>
      <c r="AD712" s="0" t="s">
        <v>19</v>
      </c>
      <c r="AE712" s="0" t="s">
        <v>61</v>
      </c>
      <c r="AF712" s="0" t="s">
        <v>1970</v>
      </c>
      <c r="AG712" s="0" t="s">
        <v>4355</v>
      </c>
      <c r="AH712" s="0" t="s">
        <v>22</v>
      </c>
      <c r="AI712" s="0" t="s">
        <v>22</v>
      </c>
      <c r="AJ712" s="0" t="s">
        <v>1970</v>
      </c>
      <c r="AK712" s="0" t="s">
        <v>4355</v>
      </c>
    </row>
    <row customHeight="1" ht="11.25">
      <c r="A713" s="0" t="s">
        <v>22</v>
      </c>
      <c r="B713" s="0" t="s">
        <v>48</v>
      </c>
      <c r="C713" s="0" t="s">
        <v>50</v>
      </c>
      <c r="D713" s="0" t="s">
        <v>22</v>
      </c>
      <c r="E713" s="0" t="s">
        <v>4351</v>
      </c>
      <c r="F713" s="0" t="s">
        <v>1260</v>
      </c>
      <c r="G713" s="0" t="s">
        <v>156</v>
      </c>
      <c r="H713" s="0" t="s">
        <v>156</v>
      </c>
      <c r="I713" s="0" t="s">
        <v>157</v>
      </c>
      <c r="J713" s="0" t="s">
        <v>4335</v>
      </c>
      <c r="K713" s="0" t="s">
        <v>4342</v>
      </c>
      <c r="L713" s="0" t="s">
        <v>4352</v>
      </c>
      <c r="M713" s="0" t="s">
        <v>1155</v>
      </c>
      <c r="N713" s="0" t="s">
        <v>98</v>
      </c>
      <c r="O713" s="0" t="s">
        <v>156</v>
      </c>
      <c r="P713" s="0" t="s">
        <v>156</v>
      </c>
      <c r="Q713" s="0" t="s">
        <v>157</v>
      </c>
      <c r="R713" s="0" t="s">
        <v>4335</v>
      </c>
      <c r="S713" s="0" t="s">
        <v>4342</v>
      </c>
      <c r="T713" s="0" t="s">
        <v>3341</v>
      </c>
      <c r="U713" s="0" t="s">
        <v>3342</v>
      </c>
      <c r="V713" s="0" t="s">
        <v>3343</v>
      </c>
      <c r="W713" s="0" t="s">
        <v>3344</v>
      </c>
      <c r="X713" s="0" t="s">
        <v>3345</v>
      </c>
      <c r="Y713" s="0" t="s">
        <v>3342</v>
      </c>
      <c r="Z713" s="0" t="s">
        <v>4353</v>
      </c>
      <c r="AA713" s="0" t="s">
        <v>3580</v>
      </c>
      <c r="AB713" s="0" t="s">
        <v>4354</v>
      </c>
      <c r="AC713" s="0" t="s">
        <v>61</v>
      </c>
      <c r="AD713" s="0" t="s">
        <v>19</v>
      </c>
      <c r="AE713" s="0" t="s">
        <v>61</v>
      </c>
      <c r="AF713" s="0" t="s">
        <v>1970</v>
      </c>
      <c r="AG713" s="0" t="s">
        <v>4355</v>
      </c>
      <c r="AH713" s="0" t="s">
        <v>22</v>
      </c>
      <c r="AI713" s="0" t="s">
        <v>22</v>
      </c>
      <c r="AJ713" s="0" t="s">
        <v>1970</v>
      </c>
      <c r="AK713" s="0" t="s">
        <v>4355</v>
      </c>
    </row>
    <row customHeight="1" ht="11.25">
      <c r="A714" s="0" t="s">
        <v>22</v>
      </c>
      <c r="B714" s="0" t="s">
        <v>48</v>
      </c>
      <c r="C714" s="0" t="s">
        <v>50</v>
      </c>
      <c r="D714" s="0" t="s">
        <v>22</v>
      </c>
      <c r="E714" s="0" t="s">
        <v>4356</v>
      </c>
      <c r="F714" s="0" t="s">
        <v>1152</v>
      </c>
      <c r="G714" s="0" t="s">
        <v>1171</v>
      </c>
      <c r="H714" s="0" t="s">
        <v>1171</v>
      </c>
      <c r="I714" s="0" t="s">
        <v>1172</v>
      </c>
      <c r="J714" s="0" t="s">
        <v>3707</v>
      </c>
      <c r="K714" s="0" t="s">
        <v>3708</v>
      </c>
      <c r="L714" s="0" t="s">
        <v>3908</v>
      </c>
      <c r="M714" s="0" t="s">
        <v>98</v>
      </c>
      <c r="N714" s="0" t="s">
        <v>98</v>
      </c>
      <c r="O714" s="0" t="s">
        <v>1171</v>
      </c>
      <c r="P714" s="0" t="s">
        <v>1171</v>
      </c>
      <c r="Q714" s="0" t="s">
        <v>1172</v>
      </c>
      <c r="R714" s="0" t="s">
        <v>3707</v>
      </c>
      <c r="S714" s="0" t="s">
        <v>3708</v>
      </c>
      <c r="T714" s="0" t="s">
        <v>3341</v>
      </c>
      <c r="U714" s="0" t="s">
        <v>3342</v>
      </c>
      <c r="V714" s="0" t="s">
        <v>3343</v>
      </c>
      <c r="W714" s="0" t="s">
        <v>3344</v>
      </c>
      <c r="X714" s="0" t="s">
        <v>3345</v>
      </c>
      <c r="Y714" s="0" t="s">
        <v>3342</v>
      </c>
      <c r="Z714" s="0" t="s">
        <v>4357</v>
      </c>
      <c r="AA714" s="0" t="s">
        <v>3710</v>
      </c>
      <c r="AB714" s="0" t="s">
        <v>4358</v>
      </c>
      <c r="AC714" s="0" t="s">
        <v>61</v>
      </c>
      <c r="AD714" s="0" t="s">
        <v>19</v>
      </c>
      <c r="AE714" s="0" t="s">
        <v>19</v>
      </c>
      <c r="AF714" s="0" t="s">
        <v>3571</v>
      </c>
      <c r="AG714" s="0" t="s">
        <v>3712</v>
      </c>
      <c r="AH714" s="0" t="s">
        <v>22</v>
      </c>
      <c r="AI714" s="0" t="s">
        <v>22</v>
      </c>
      <c r="AJ714" s="0" t="s">
        <v>22</v>
      </c>
      <c r="AK714" s="0" t="s">
        <v>22</v>
      </c>
    </row>
    <row customHeight="1" ht="11.25">
      <c r="A715" s="0" t="s">
        <v>22</v>
      </c>
      <c r="B715" s="0" t="s">
        <v>48</v>
      </c>
      <c r="C715" s="0" t="s">
        <v>50</v>
      </c>
      <c r="D715" s="0" t="s">
        <v>22</v>
      </c>
      <c r="E715" s="0" t="s">
        <v>4356</v>
      </c>
      <c r="F715" s="0" t="s">
        <v>1152</v>
      </c>
      <c r="G715" s="0" t="s">
        <v>153</v>
      </c>
      <c r="H715" s="0" t="s">
        <v>153</v>
      </c>
      <c r="I715" s="0" t="s">
        <v>154</v>
      </c>
      <c r="J715" s="0" t="s">
        <v>3707</v>
      </c>
      <c r="K715" s="0" t="s">
        <v>3713</v>
      </c>
      <c r="L715" s="0" t="s">
        <v>3908</v>
      </c>
      <c r="M715" s="0" t="s">
        <v>98</v>
      </c>
      <c r="N715" s="0" t="s">
        <v>98</v>
      </c>
      <c r="O715" s="0" t="s">
        <v>153</v>
      </c>
      <c r="P715" s="0" t="s">
        <v>153</v>
      </c>
      <c r="Q715" s="0" t="s">
        <v>154</v>
      </c>
      <c r="R715" s="0" t="s">
        <v>3707</v>
      </c>
      <c r="S715" s="0" t="s">
        <v>3713</v>
      </c>
      <c r="T715" s="0" t="s">
        <v>3341</v>
      </c>
      <c r="U715" s="0" t="s">
        <v>3342</v>
      </c>
      <c r="V715" s="0" t="s">
        <v>3343</v>
      </c>
      <c r="W715" s="0" t="s">
        <v>3344</v>
      </c>
      <c r="X715" s="0" t="s">
        <v>3345</v>
      </c>
      <c r="Y715" s="0" t="s">
        <v>3342</v>
      </c>
      <c r="Z715" s="0" t="s">
        <v>4357</v>
      </c>
      <c r="AA715" s="0" t="s">
        <v>3710</v>
      </c>
      <c r="AB715" s="0" t="s">
        <v>4358</v>
      </c>
      <c r="AC715" s="0" t="s">
        <v>61</v>
      </c>
      <c r="AD715" s="0" t="s">
        <v>19</v>
      </c>
      <c r="AE715" s="0" t="s">
        <v>19</v>
      </c>
      <c r="AF715" s="0" t="s">
        <v>3571</v>
      </c>
      <c r="AG715" s="0" t="s">
        <v>3712</v>
      </c>
      <c r="AH715" s="0" t="s">
        <v>22</v>
      </c>
      <c r="AI715" s="0" t="s">
        <v>22</v>
      </c>
      <c r="AJ715" s="0" t="s">
        <v>22</v>
      </c>
      <c r="AK715" s="0" t="s">
        <v>22</v>
      </c>
    </row>
    <row customHeight="1" ht="11.25">
      <c r="A716" s="0" t="s">
        <v>22</v>
      </c>
      <c r="B716" s="0" t="s">
        <v>48</v>
      </c>
      <c r="C716" s="0" t="s">
        <v>50</v>
      </c>
      <c r="D716" s="0" t="s">
        <v>22</v>
      </c>
      <c r="E716" s="0" t="s">
        <v>4359</v>
      </c>
      <c r="F716" s="0" t="s">
        <v>1152</v>
      </c>
      <c r="G716" s="0" t="s">
        <v>1171</v>
      </c>
      <c r="H716" s="0" t="s">
        <v>1171</v>
      </c>
      <c r="I716" s="0" t="s">
        <v>1172</v>
      </c>
      <c r="J716" s="0" t="s">
        <v>3398</v>
      </c>
      <c r="K716" s="0" t="s">
        <v>3399</v>
      </c>
      <c r="L716" s="0" t="s">
        <v>3697</v>
      </c>
      <c r="M716" s="0" t="s">
        <v>1155</v>
      </c>
      <c r="N716" s="0" t="s">
        <v>98</v>
      </c>
      <c r="O716" s="0" t="s">
        <v>1171</v>
      </c>
      <c r="P716" s="0" t="s">
        <v>1171</v>
      </c>
      <c r="Q716" s="0" t="s">
        <v>1172</v>
      </c>
      <c r="R716" s="0" t="s">
        <v>3398</v>
      </c>
      <c r="S716" s="0" t="s">
        <v>3399</v>
      </c>
      <c r="T716" s="0" t="s">
        <v>3341</v>
      </c>
      <c r="U716" s="0" t="s">
        <v>3342</v>
      </c>
      <c r="V716" s="0" t="s">
        <v>4360</v>
      </c>
      <c r="W716" s="0" t="s">
        <v>3344</v>
      </c>
      <c r="X716" s="0" t="s">
        <v>3345</v>
      </c>
      <c r="Y716" s="0" t="s">
        <v>3342</v>
      </c>
      <c r="Z716" s="0" t="s">
        <v>4361</v>
      </c>
      <c r="AA716" s="0" t="s">
        <v>3918</v>
      </c>
      <c r="AB716" s="0" t="s">
        <v>4362</v>
      </c>
      <c r="AC716" s="0" t="s">
        <v>61</v>
      </c>
      <c r="AD716" s="0" t="s">
        <v>19</v>
      </c>
      <c r="AE716" s="0" t="s">
        <v>19</v>
      </c>
      <c r="AF716" s="0" t="s">
        <v>4363</v>
      </c>
      <c r="AG716" s="0" t="s">
        <v>4364</v>
      </c>
      <c r="AH716" s="0" t="s">
        <v>22</v>
      </c>
      <c r="AI716" s="0" t="s">
        <v>22</v>
      </c>
      <c r="AJ716" s="0" t="s">
        <v>22</v>
      </c>
      <c r="AK716" s="0" t="s">
        <v>22</v>
      </c>
    </row>
    <row customHeight="1" ht="11.25">
      <c r="A717" s="0" t="s">
        <v>22</v>
      </c>
      <c r="B717" s="0" t="s">
        <v>48</v>
      </c>
      <c r="C717" s="0" t="s">
        <v>50</v>
      </c>
      <c r="D717" s="0" t="s">
        <v>22</v>
      </c>
      <c r="E717" s="0" t="s">
        <v>4359</v>
      </c>
      <c r="F717" s="0" t="s">
        <v>1152</v>
      </c>
      <c r="G717" s="0" t="s">
        <v>153</v>
      </c>
      <c r="H717" s="0" t="s">
        <v>153</v>
      </c>
      <c r="I717" s="0" t="s">
        <v>154</v>
      </c>
      <c r="J717" s="0" t="s">
        <v>3398</v>
      </c>
      <c r="K717" s="0" t="s">
        <v>3416</v>
      </c>
      <c r="L717" s="0" t="s">
        <v>3697</v>
      </c>
      <c r="M717" s="0" t="s">
        <v>1155</v>
      </c>
      <c r="N717" s="0" t="s">
        <v>98</v>
      </c>
      <c r="O717" s="0" t="s">
        <v>153</v>
      </c>
      <c r="P717" s="0" t="s">
        <v>153</v>
      </c>
      <c r="Q717" s="0" t="s">
        <v>154</v>
      </c>
      <c r="R717" s="0" t="s">
        <v>3398</v>
      </c>
      <c r="S717" s="0" t="s">
        <v>3416</v>
      </c>
      <c r="T717" s="0" t="s">
        <v>3341</v>
      </c>
      <c r="U717" s="0" t="s">
        <v>3342</v>
      </c>
      <c r="V717" s="0" t="s">
        <v>4360</v>
      </c>
      <c r="W717" s="0" t="s">
        <v>3344</v>
      </c>
      <c r="X717" s="0" t="s">
        <v>3345</v>
      </c>
      <c r="Y717" s="0" t="s">
        <v>3342</v>
      </c>
      <c r="Z717" s="0" t="s">
        <v>4361</v>
      </c>
      <c r="AA717" s="0" t="s">
        <v>3918</v>
      </c>
      <c r="AB717" s="0" t="s">
        <v>4362</v>
      </c>
      <c r="AC717" s="0" t="s">
        <v>61</v>
      </c>
      <c r="AD717" s="0" t="s">
        <v>19</v>
      </c>
      <c r="AE717" s="0" t="s">
        <v>19</v>
      </c>
      <c r="AF717" s="0" t="s">
        <v>4363</v>
      </c>
      <c r="AG717" s="0" t="s">
        <v>4364</v>
      </c>
      <c r="AH717" s="0" t="s">
        <v>22</v>
      </c>
      <c r="AI717" s="0" t="s">
        <v>22</v>
      </c>
      <c r="AJ717" s="0" t="s">
        <v>22</v>
      </c>
      <c r="AK717" s="0" t="s">
        <v>22</v>
      </c>
    </row>
    <row customHeight="1" ht="11.25">
      <c r="A718" s="0" t="s">
        <v>22</v>
      </c>
      <c r="B718" s="0" t="s">
        <v>48</v>
      </c>
      <c r="C718" s="0" t="s">
        <v>50</v>
      </c>
      <c r="D718" s="0" t="s">
        <v>22</v>
      </c>
      <c r="E718" s="0" t="s">
        <v>4365</v>
      </c>
      <c r="F718" s="0" t="s">
        <v>1260</v>
      </c>
      <c r="G718" s="0" t="s">
        <v>1261</v>
      </c>
      <c r="H718" s="0" t="s">
        <v>1261</v>
      </c>
      <c r="I718" s="0" t="s">
        <v>1262</v>
      </c>
      <c r="J718" s="0" t="s">
        <v>1263</v>
      </c>
      <c r="K718" s="0" t="s">
        <v>1264</v>
      </c>
      <c r="L718" s="0" t="s">
        <v>1265</v>
      </c>
      <c r="M718" s="0" t="s">
        <v>4366</v>
      </c>
      <c r="N718" s="0" t="s">
        <v>98</v>
      </c>
      <c r="O718" s="0" t="s">
        <v>1261</v>
      </c>
      <c r="P718" s="0" t="s">
        <v>1261</v>
      </c>
      <c r="Q718" s="0" t="s">
        <v>1262</v>
      </c>
      <c r="R718" s="0" t="s">
        <v>1263</v>
      </c>
      <c r="S718" s="0" t="s">
        <v>1264</v>
      </c>
      <c r="T718" s="0" t="s">
        <v>3341</v>
      </c>
      <c r="U718" s="0" t="s">
        <v>3342</v>
      </c>
      <c r="V718" s="0" t="s">
        <v>3343</v>
      </c>
      <c r="W718" s="0" t="s">
        <v>3344</v>
      </c>
      <c r="X718" s="0" t="s">
        <v>3345</v>
      </c>
      <c r="Y718" s="0" t="s">
        <v>3342</v>
      </c>
      <c r="Z718" s="0" t="s">
        <v>4367</v>
      </c>
      <c r="AA718" s="0" t="s">
        <v>4346</v>
      </c>
      <c r="AB718" s="0" t="s">
        <v>4368</v>
      </c>
      <c r="AC718" s="0" t="s">
        <v>61</v>
      </c>
      <c r="AD718" s="0" t="s">
        <v>19</v>
      </c>
      <c r="AE718" s="0" t="s">
        <v>61</v>
      </c>
      <c r="AF718" s="0" t="s">
        <v>3571</v>
      </c>
      <c r="AG718" s="0" t="s">
        <v>3571</v>
      </c>
      <c r="AH718" s="0" t="s">
        <v>22</v>
      </c>
      <c r="AI718" s="0" t="s">
        <v>22</v>
      </c>
      <c r="AJ718" s="0" t="s">
        <v>3571</v>
      </c>
      <c r="AK718" s="0" t="s">
        <v>3571</v>
      </c>
    </row>
    <row customHeight="1" ht="11.25">
      <c r="A719" s="0" t="s">
        <v>22</v>
      </c>
      <c r="B719" s="0" t="s">
        <v>48</v>
      </c>
      <c r="C719" s="0" t="s">
        <v>50</v>
      </c>
      <c r="D719" s="0" t="s">
        <v>22</v>
      </c>
      <c r="E719" s="0" t="s">
        <v>4365</v>
      </c>
      <c r="F719" s="0" t="s">
        <v>1260</v>
      </c>
      <c r="G719" s="0" t="s">
        <v>143</v>
      </c>
      <c r="H719" s="0" t="s">
        <v>143</v>
      </c>
      <c r="I719" s="0" t="s">
        <v>144</v>
      </c>
      <c r="J719" s="0" t="s">
        <v>1263</v>
      </c>
      <c r="K719" s="0" t="s">
        <v>4252</v>
      </c>
      <c r="L719" s="0" t="s">
        <v>1265</v>
      </c>
      <c r="M719" s="0" t="s">
        <v>4366</v>
      </c>
      <c r="N719" s="0" t="s">
        <v>98</v>
      </c>
      <c r="O719" s="0" t="s">
        <v>143</v>
      </c>
      <c r="P719" s="0" t="s">
        <v>143</v>
      </c>
      <c r="Q719" s="0" t="s">
        <v>144</v>
      </c>
      <c r="R719" s="0" t="s">
        <v>1263</v>
      </c>
      <c r="S719" s="0" t="s">
        <v>4252</v>
      </c>
      <c r="T719" s="0" t="s">
        <v>3341</v>
      </c>
      <c r="U719" s="0" t="s">
        <v>3342</v>
      </c>
      <c r="V719" s="0" t="s">
        <v>3343</v>
      </c>
      <c r="W719" s="0" t="s">
        <v>3344</v>
      </c>
      <c r="X719" s="0" t="s">
        <v>3345</v>
      </c>
      <c r="Y719" s="0" t="s">
        <v>3342</v>
      </c>
      <c r="Z719" s="0" t="s">
        <v>4367</v>
      </c>
      <c r="AA719" s="0" t="s">
        <v>4346</v>
      </c>
      <c r="AB719" s="0" t="s">
        <v>4368</v>
      </c>
      <c r="AC719" s="0" t="s">
        <v>61</v>
      </c>
      <c r="AD719" s="0" t="s">
        <v>19</v>
      </c>
      <c r="AE719" s="0" t="s">
        <v>61</v>
      </c>
      <c r="AF719" s="0" t="s">
        <v>3571</v>
      </c>
      <c r="AG719" s="0" t="s">
        <v>3571</v>
      </c>
      <c r="AH719" s="0" t="s">
        <v>22</v>
      </c>
      <c r="AI719" s="0" t="s">
        <v>22</v>
      </c>
      <c r="AJ719" s="0" t="s">
        <v>3571</v>
      </c>
      <c r="AK719" s="0" t="s">
        <v>3571</v>
      </c>
    </row>
    <row customHeight="1" ht="11.25">
      <c r="A720" s="0" t="s">
        <v>22</v>
      </c>
      <c r="B720" s="0" t="s">
        <v>48</v>
      </c>
      <c r="C720" s="0" t="s">
        <v>50</v>
      </c>
      <c r="D720" s="0" t="s">
        <v>22</v>
      </c>
      <c r="E720" s="0" t="s">
        <v>4369</v>
      </c>
      <c r="F720" s="0" t="s">
        <v>1260</v>
      </c>
      <c r="G720" s="0" t="s">
        <v>3288</v>
      </c>
      <c r="H720" s="0" t="s">
        <v>3288</v>
      </c>
      <c r="I720" s="0" t="s">
        <v>3289</v>
      </c>
      <c r="J720" s="0" t="s">
        <v>3576</v>
      </c>
      <c r="K720" s="0" t="s">
        <v>3577</v>
      </c>
      <c r="L720" s="0" t="s">
        <v>4370</v>
      </c>
      <c r="M720" s="0" t="s">
        <v>1155</v>
      </c>
      <c r="N720" s="0" t="s">
        <v>98</v>
      </c>
      <c r="O720" s="0" t="s">
        <v>3288</v>
      </c>
      <c r="P720" s="0" t="s">
        <v>3288</v>
      </c>
      <c r="Q720" s="0" t="s">
        <v>3289</v>
      </c>
      <c r="R720" s="0" t="s">
        <v>3576</v>
      </c>
      <c r="S720" s="0" t="s">
        <v>3577</v>
      </c>
      <c r="T720" s="0" t="s">
        <v>3341</v>
      </c>
      <c r="U720" s="0" t="s">
        <v>3342</v>
      </c>
      <c r="V720" s="0" t="s">
        <v>3343</v>
      </c>
      <c r="W720" s="0" t="s">
        <v>3344</v>
      </c>
      <c r="X720" s="0" t="s">
        <v>3345</v>
      </c>
      <c r="Y720" s="0" t="s">
        <v>3342</v>
      </c>
      <c r="Z720" s="0" t="s">
        <v>4371</v>
      </c>
      <c r="AA720" s="0" t="s">
        <v>3580</v>
      </c>
      <c r="AB720" s="0" t="s">
        <v>4372</v>
      </c>
      <c r="AC720" s="0" t="s">
        <v>61</v>
      </c>
      <c r="AD720" s="0" t="s">
        <v>19</v>
      </c>
      <c r="AE720" s="0" t="s">
        <v>61</v>
      </c>
      <c r="AF720" s="0" t="s">
        <v>175</v>
      </c>
      <c r="AG720" s="0" t="s">
        <v>4373</v>
      </c>
      <c r="AH720" s="0" t="s">
        <v>22</v>
      </c>
      <c r="AI720" s="0" t="s">
        <v>22</v>
      </c>
      <c r="AJ720" s="0" t="s">
        <v>175</v>
      </c>
      <c r="AK720" s="0" t="s">
        <v>4373</v>
      </c>
    </row>
    <row customHeight="1" ht="11.25">
      <c r="A721" s="0" t="s">
        <v>22</v>
      </c>
      <c r="B721" s="0" t="s">
        <v>48</v>
      </c>
      <c r="C721" s="0" t="s">
        <v>50</v>
      </c>
      <c r="D721" s="0" t="s">
        <v>22</v>
      </c>
      <c r="E721" s="0" t="s">
        <v>4369</v>
      </c>
      <c r="F721" s="0" t="s">
        <v>1260</v>
      </c>
      <c r="G721" s="0" t="s">
        <v>3288</v>
      </c>
      <c r="H721" s="0" t="s">
        <v>3288</v>
      </c>
      <c r="I721" s="0" t="s">
        <v>3289</v>
      </c>
      <c r="J721" s="0" t="s">
        <v>4335</v>
      </c>
      <c r="K721" s="0" t="s">
        <v>4336</v>
      </c>
      <c r="L721" s="0" t="s">
        <v>4352</v>
      </c>
      <c r="M721" s="0" t="s">
        <v>1155</v>
      </c>
      <c r="N721" s="0" t="s">
        <v>98</v>
      </c>
      <c r="O721" s="0" t="s">
        <v>3288</v>
      </c>
      <c r="P721" s="0" t="s">
        <v>3288</v>
      </c>
      <c r="Q721" s="0" t="s">
        <v>3289</v>
      </c>
      <c r="R721" s="0" t="s">
        <v>4335</v>
      </c>
      <c r="S721" s="0" t="s">
        <v>4336</v>
      </c>
      <c r="T721" s="0" t="s">
        <v>3341</v>
      </c>
      <c r="U721" s="0" t="s">
        <v>3342</v>
      </c>
      <c r="V721" s="0" t="s">
        <v>4374</v>
      </c>
      <c r="W721" s="0" t="s">
        <v>3344</v>
      </c>
      <c r="X721" s="0" t="s">
        <v>3345</v>
      </c>
      <c r="Y721" s="0" t="s">
        <v>3342</v>
      </c>
      <c r="Z721" s="0" t="s">
        <v>4375</v>
      </c>
      <c r="AA721" s="0" t="s">
        <v>3580</v>
      </c>
      <c r="AB721" s="0" t="s">
        <v>4376</v>
      </c>
      <c r="AC721" s="0" t="s">
        <v>61</v>
      </c>
      <c r="AD721" s="0" t="s">
        <v>19</v>
      </c>
      <c r="AE721" s="0" t="s">
        <v>61</v>
      </c>
      <c r="AF721" s="0" t="s">
        <v>158</v>
      </c>
      <c r="AG721" s="0" t="s">
        <v>125</v>
      </c>
      <c r="AH721" s="0" t="s">
        <v>22</v>
      </c>
      <c r="AI721" s="0" t="s">
        <v>22</v>
      </c>
      <c r="AJ721" s="0" t="s">
        <v>158</v>
      </c>
      <c r="AK721" s="0" t="s">
        <v>125</v>
      </c>
    </row>
    <row customHeight="1" ht="11.25">
      <c r="A722" s="0" t="s">
        <v>22</v>
      </c>
      <c r="B722" s="0" t="s">
        <v>48</v>
      </c>
      <c r="C722" s="0" t="s">
        <v>50</v>
      </c>
      <c r="D722" s="0" t="s">
        <v>22</v>
      </c>
      <c r="E722" s="0" t="s">
        <v>4369</v>
      </c>
      <c r="F722" s="0" t="s">
        <v>1260</v>
      </c>
      <c r="G722" s="0" t="s">
        <v>156</v>
      </c>
      <c r="H722" s="0" t="s">
        <v>156</v>
      </c>
      <c r="I722" s="0" t="s">
        <v>157</v>
      </c>
      <c r="J722" s="0" t="s">
        <v>3576</v>
      </c>
      <c r="K722" s="0" t="s">
        <v>3585</v>
      </c>
      <c r="L722" s="0" t="s">
        <v>4370</v>
      </c>
      <c r="M722" s="0" t="s">
        <v>1155</v>
      </c>
      <c r="N722" s="0" t="s">
        <v>98</v>
      </c>
      <c r="O722" s="0" t="s">
        <v>156</v>
      </c>
      <c r="P722" s="0" t="s">
        <v>156</v>
      </c>
      <c r="Q722" s="0" t="s">
        <v>157</v>
      </c>
      <c r="R722" s="0" t="s">
        <v>3576</v>
      </c>
      <c r="S722" s="0" t="s">
        <v>3585</v>
      </c>
      <c r="T722" s="0" t="s">
        <v>3341</v>
      </c>
      <c r="U722" s="0" t="s">
        <v>3342</v>
      </c>
      <c r="V722" s="0" t="s">
        <v>3343</v>
      </c>
      <c r="W722" s="0" t="s">
        <v>3344</v>
      </c>
      <c r="X722" s="0" t="s">
        <v>3345</v>
      </c>
      <c r="Y722" s="0" t="s">
        <v>3342</v>
      </c>
      <c r="Z722" s="0" t="s">
        <v>4371</v>
      </c>
      <c r="AA722" s="0" t="s">
        <v>3580</v>
      </c>
      <c r="AB722" s="0" t="s">
        <v>4372</v>
      </c>
      <c r="AC722" s="0" t="s">
        <v>61</v>
      </c>
      <c r="AD722" s="0" t="s">
        <v>19</v>
      </c>
      <c r="AE722" s="0" t="s">
        <v>61</v>
      </c>
      <c r="AF722" s="0" t="s">
        <v>175</v>
      </c>
      <c r="AG722" s="0" t="s">
        <v>4373</v>
      </c>
      <c r="AH722" s="0" t="s">
        <v>22</v>
      </c>
      <c r="AI722" s="0" t="s">
        <v>22</v>
      </c>
      <c r="AJ722" s="0" t="s">
        <v>175</v>
      </c>
      <c r="AK722" s="0" t="s">
        <v>4373</v>
      </c>
    </row>
    <row customHeight="1" ht="11.25">
      <c r="A723" s="0" t="s">
        <v>22</v>
      </c>
      <c r="B723" s="0" t="s">
        <v>48</v>
      </c>
      <c r="C723" s="0" t="s">
        <v>50</v>
      </c>
      <c r="D723" s="0" t="s">
        <v>22</v>
      </c>
      <c r="E723" s="0" t="s">
        <v>4369</v>
      </c>
      <c r="F723" s="0" t="s">
        <v>1260</v>
      </c>
      <c r="G723" s="0" t="s">
        <v>156</v>
      </c>
      <c r="H723" s="0" t="s">
        <v>156</v>
      </c>
      <c r="I723" s="0" t="s">
        <v>157</v>
      </c>
      <c r="J723" s="0" t="s">
        <v>4335</v>
      </c>
      <c r="K723" s="0" t="s">
        <v>4342</v>
      </c>
      <c r="L723" s="0" t="s">
        <v>4352</v>
      </c>
      <c r="M723" s="0" t="s">
        <v>1155</v>
      </c>
      <c r="N723" s="0" t="s">
        <v>98</v>
      </c>
      <c r="O723" s="0" t="s">
        <v>156</v>
      </c>
      <c r="P723" s="0" t="s">
        <v>156</v>
      </c>
      <c r="Q723" s="0" t="s">
        <v>157</v>
      </c>
      <c r="R723" s="0" t="s">
        <v>4335</v>
      </c>
      <c r="S723" s="0" t="s">
        <v>4342</v>
      </c>
      <c r="T723" s="0" t="s">
        <v>3341</v>
      </c>
      <c r="U723" s="0" t="s">
        <v>3342</v>
      </c>
      <c r="V723" s="0" t="s">
        <v>4374</v>
      </c>
      <c r="W723" s="0" t="s">
        <v>3344</v>
      </c>
      <c r="X723" s="0" t="s">
        <v>3345</v>
      </c>
      <c r="Y723" s="0" t="s">
        <v>3342</v>
      </c>
      <c r="Z723" s="0" t="s">
        <v>4375</v>
      </c>
      <c r="AA723" s="0" t="s">
        <v>3580</v>
      </c>
      <c r="AB723" s="0" t="s">
        <v>4376</v>
      </c>
      <c r="AC723" s="0" t="s">
        <v>61</v>
      </c>
      <c r="AD723" s="0" t="s">
        <v>19</v>
      </c>
      <c r="AE723" s="0" t="s">
        <v>61</v>
      </c>
      <c r="AF723" s="0" t="s">
        <v>158</v>
      </c>
      <c r="AG723" s="0" t="s">
        <v>125</v>
      </c>
      <c r="AH723" s="0" t="s">
        <v>22</v>
      </c>
      <c r="AI723" s="0" t="s">
        <v>22</v>
      </c>
      <c r="AJ723" s="0" t="s">
        <v>158</v>
      </c>
      <c r="AK723" s="0" t="s">
        <v>125</v>
      </c>
    </row>
    <row customHeight="1" ht="11.25">
      <c r="A724" s="0" t="s">
        <v>22</v>
      </c>
      <c r="B724" s="0" t="s">
        <v>48</v>
      </c>
      <c r="C724" s="0" t="s">
        <v>50</v>
      </c>
      <c r="D724" s="0" t="s">
        <v>22</v>
      </c>
      <c r="E724" s="0" t="s">
        <v>4377</v>
      </c>
      <c r="F724" s="0" t="s">
        <v>1152</v>
      </c>
      <c r="G724" s="0" t="s">
        <v>1171</v>
      </c>
      <c r="H724" s="0" t="s">
        <v>1171</v>
      </c>
      <c r="I724" s="0" t="s">
        <v>1172</v>
      </c>
      <c r="J724" s="0" t="s">
        <v>3398</v>
      </c>
      <c r="K724" s="0" t="s">
        <v>3399</v>
      </c>
      <c r="L724" s="0" t="s">
        <v>3697</v>
      </c>
      <c r="M724" s="0" t="s">
        <v>4378</v>
      </c>
      <c r="N724" s="0" t="s">
        <v>98</v>
      </c>
      <c r="O724" s="0" t="s">
        <v>1171</v>
      </c>
      <c r="P724" s="0" t="s">
        <v>1171</v>
      </c>
      <c r="Q724" s="0" t="s">
        <v>1172</v>
      </c>
      <c r="R724" s="0" t="s">
        <v>3398</v>
      </c>
      <c r="S724" s="0" t="s">
        <v>3399</v>
      </c>
      <c r="T724" s="0" t="s">
        <v>3341</v>
      </c>
      <c r="U724" s="0" t="s">
        <v>3342</v>
      </c>
      <c r="V724" s="0" t="s">
        <v>4379</v>
      </c>
      <c r="W724" s="0" t="s">
        <v>3344</v>
      </c>
      <c r="X724" s="0" t="s">
        <v>3345</v>
      </c>
      <c r="Y724" s="0" t="s">
        <v>3342</v>
      </c>
      <c r="Z724" s="0" t="s">
        <v>4380</v>
      </c>
      <c r="AA724" s="0" t="s">
        <v>3790</v>
      </c>
      <c r="AB724" s="0" t="s">
        <v>4381</v>
      </c>
      <c r="AC724" s="0" t="s">
        <v>61</v>
      </c>
      <c r="AD724" s="0" t="s">
        <v>19</v>
      </c>
      <c r="AE724" s="0" t="s">
        <v>19</v>
      </c>
      <c r="AF724" s="0" t="s">
        <v>4382</v>
      </c>
      <c r="AG724" s="0" t="s">
        <v>4364</v>
      </c>
      <c r="AH724" s="0" t="s">
        <v>22</v>
      </c>
      <c r="AI724" s="0" t="s">
        <v>22</v>
      </c>
      <c r="AJ724" s="0" t="s">
        <v>22</v>
      </c>
      <c r="AK724" s="0" t="s">
        <v>22</v>
      </c>
    </row>
    <row customHeight="1" ht="11.25">
      <c r="A725" s="0" t="s">
        <v>22</v>
      </c>
      <c r="B725" s="0" t="s">
        <v>48</v>
      </c>
      <c r="C725" s="0" t="s">
        <v>50</v>
      </c>
      <c r="D725" s="0" t="s">
        <v>22</v>
      </c>
      <c r="E725" s="0" t="s">
        <v>4377</v>
      </c>
      <c r="F725" s="0" t="s">
        <v>1152</v>
      </c>
      <c r="G725" s="0" t="s">
        <v>153</v>
      </c>
      <c r="H725" s="0" t="s">
        <v>153</v>
      </c>
      <c r="I725" s="0" t="s">
        <v>154</v>
      </c>
      <c r="J725" s="0" t="s">
        <v>3398</v>
      </c>
      <c r="K725" s="0" t="s">
        <v>3416</v>
      </c>
      <c r="L725" s="0" t="s">
        <v>3697</v>
      </c>
      <c r="M725" s="0" t="s">
        <v>4378</v>
      </c>
      <c r="N725" s="0" t="s">
        <v>98</v>
      </c>
      <c r="O725" s="0" t="s">
        <v>153</v>
      </c>
      <c r="P725" s="0" t="s">
        <v>153</v>
      </c>
      <c r="Q725" s="0" t="s">
        <v>154</v>
      </c>
      <c r="R725" s="0" t="s">
        <v>3398</v>
      </c>
      <c r="S725" s="0" t="s">
        <v>3416</v>
      </c>
      <c r="T725" s="0" t="s">
        <v>3341</v>
      </c>
      <c r="U725" s="0" t="s">
        <v>3342</v>
      </c>
      <c r="V725" s="0" t="s">
        <v>4379</v>
      </c>
      <c r="W725" s="0" t="s">
        <v>3344</v>
      </c>
      <c r="X725" s="0" t="s">
        <v>3345</v>
      </c>
      <c r="Y725" s="0" t="s">
        <v>3342</v>
      </c>
      <c r="Z725" s="0" t="s">
        <v>4380</v>
      </c>
      <c r="AA725" s="0" t="s">
        <v>3790</v>
      </c>
      <c r="AB725" s="0" t="s">
        <v>4381</v>
      </c>
      <c r="AC725" s="0" t="s">
        <v>61</v>
      </c>
      <c r="AD725" s="0" t="s">
        <v>19</v>
      </c>
      <c r="AE725" s="0" t="s">
        <v>19</v>
      </c>
      <c r="AF725" s="0" t="s">
        <v>4382</v>
      </c>
      <c r="AG725" s="0" t="s">
        <v>4364</v>
      </c>
      <c r="AH725" s="0" t="s">
        <v>22</v>
      </c>
      <c r="AI725" s="0" t="s">
        <v>22</v>
      </c>
      <c r="AJ725" s="0" t="s">
        <v>22</v>
      </c>
      <c r="AK725" s="0" t="s">
        <v>22</v>
      </c>
    </row>
    <row customHeight="1" ht="11.25">
      <c r="A726" s="0" t="s">
        <v>22</v>
      </c>
      <c r="B726" s="0" t="s">
        <v>48</v>
      </c>
      <c r="C726" s="0" t="s">
        <v>50</v>
      </c>
      <c r="D726" s="0" t="s">
        <v>22</v>
      </c>
      <c r="E726" s="0" t="s">
        <v>4383</v>
      </c>
      <c r="F726" s="0" t="s">
        <v>1260</v>
      </c>
      <c r="G726" s="0" t="s">
        <v>3288</v>
      </c>
      <c r="H726" s="0" t="s">
        <v>3288</v>
      </c>
      <c r="I726" s="0" t="s">
        <v>3289</v>
      </c>
      <c r="J726" s="0" t="s">
        <v>3576</v>
      </c>
      <c r="K726" s="0" t="s">
        <v>3577</v>
      </c>
      <c r="L726" s="0" t="s">
        <v>4384</v>
      </c>
      <c r="M726" s="0" t="s">
        <v>1155</v>
      </c>
      <c r="N726" s="0" t="s">
        <v>98</v>
      </c>
      <c r="O726" s="0" t="s">
        <v>3288</v>
      </c>
      <c r="P726" s="0" t="s">
        <v>3288</v>
      </c>
      <c r="Q726" s="0" t="s">
        <v>3289</v>
      </c>
      <c r="R726" s="0" t="s">
        <v>3576</v>
      </c>
      <c r="S726" s="0" t="s">
        <v>3577</v>
      </c>
      <c r="T726" s="0" t="s">
        <v>3341</v>
      </c>
      <c r="U726" s="0" t="s">
        <v>3342</v>
      </c>
      <c r="V726" s="0" t="s">
        <v>3343</v>
      </c>
      <c r="W726" s="0" t="s">
        <v>3344</v>
      </c>
      <c r="X726" s="0" t="s">
        <v>3345</v>
      </c>
      <c r="Y726" s="0" t="s">
        <v>3342</v>
      </c>
      <c r="Z726" s="0" t="s">
        <v>4385</v>
      </c>
      <c r="AA726" s="0" t="s">
        <v>3580</v>
      </c>
      <c r="AB726" s="0" t="s">
        <v>4386</v>
      </c>
      <c r="AC726" s="0" t="s">
        <v>61</v>
      </c>
      <c r="AD726" s="0" t="s">
        <v>19</v>
      </c>
      <c r="AE726" s="0" t="s">
        <v>61</v>
      </c>
      <c r="AF726" s="0" t="s">
        <v>1970</v>
      </c>
      <c r="AG726" s="0" t="s">
        <v>4387</v>
      </c>
      <c r="AH726" s="0" t="s">
        <v>22</v>
      </c>
      <c r="AI726" s="0" t="s">
        <v>22</v>
      </c>
      <c r="AJ726" s="0" t="s">
        <v>1970</v>
      </c>
      <c r="AK726" s="0" t="s">
        <v>4387</v>
      </c>
    </row>
    <row customHeight="1" ht="11.25">
      <c r="A727" s="0" t="s">
        <v>22</v>
      </c>
      <c r="B727" s="0" t="s">
        <v>48</v>
      </c>
      <c r="C727" s="0" t="s">
        <v>50</v>
      </c>
      <c r="D727" s="0" t="s">
        <v>22</v>
      </c>
      <c r="E727" s="0" t="s">
        <v>4383</v>
      </c>
      <c r="F727" s="0" t="s">
        <v>1260</v>
      </c>
      <c r="G727" s="0" t="s">
        <v>156</v>
      </c>
      <c r="H727" s="0" t="s">
        <v>156</v>
      </c>
      <c r="I727" s="0" t="s">
        <v>157</v>
      </c>
      <c r="J727" s="0" t="s">
        <v>3576</v>
      </c>
      <c r="K727" s="0" t="s">
        <v>3585</v>
      </c>
      <c r="L727" s="0" t="s">
        <v>4384</v>
      </c>
      <c r="M727" s="0" t="s">
        <v>1155</v>
      </c>
      <c r="N727" s="0" t="s">
        <v>98</v>
      </c>
      <c r="O727" s="0" t="s">
        <v>156</v>
      </c>
      <c r="P727" s="0" t="s">
        <v>156</v>
      </c>
      <c r="Q727" s="0" t="s">
        <v>157</v>
      </c>
      <c r="R727" s="0" t="s">
        <v>3576</v>
      </c>
      <c r="S727" s="0" t="s">
        <v>3585</v>
      </c>
      <c r="T727" s="0" t="s">
        <v>3341</v>
      </c>
      <c r="U727" s="0" t="s">
        <v>3342</v>
      </c>
      <c r="V727" s="0" t="s">
        <v>3343</v>
      </c>
      <c r="W727" s="0" t="s">
        <v>3344</v>
      </c>
      <c r="X727" s="0" t="s">
        <v>3345</v>
      </c>
      <c r="Y727" s="0" t="s">
        <v>3342</v>
      </c>
      <c r="Z727" s="0" t="s">
        <v>4385</v>
      </c>
      <c r="AA727" s="0" t="s">
        <v>3580</v>
      </c>
      <c r="AB727" s="0" t="s">
        <v>4386</v>
      </c>
      <c r="AC727" s="0" t="s">
        <v>61</v>
      </c>
      <c r="AD727" s="0" t="s">
        <v>19</v>
      </c>
      <c r="AE727" s="0" t="s">
        <v>61</v>
      </c>
      <c r="AF727" s="0" t="s">
        <v>1970</v>
      </c>
      <c r="AG727" s="0" t="s">
        <v>4387</v>
      </c>
      <c r="AH727" s="0" t="s">
        <v>22</v>
      </c>
      <c r="AI727" s="0" t="s">
        <v>22</v>
      </c>
      <c r="AJ727" s="0" t="s">
        <v>1970</v>
      </c>
      <c r="AK727" s="0" t="s">
        <v>4387</v>
      </c>
    </row>
    <row customHeight="1" ht="11.25">
      <c r="A728" s="0" t="s">
        <v>22</v>
      </c>
      <c r="B728" s="0" t="s">
        <v>48</v>
      </c>
      <c r="C728" s="0" t="s">
        <v>50</v>
      </c>
      <c r="D728" s="0" t="s">
        <v>22</v>
      </c>
      <c r="E728" s="0" t="s">
        <v>4388</v>
      </c>
      <c r="F728" s="0" t="s">
        <v>1152</v>
      </c>
      <c r="G728" s="0" t="s">
        <v>1171</v>
      </c>
      <c r="H728" s="0" t="s">
        <v>1171</v>
      </c>
      <c r="I728" s="0" t="s">
        <v>1172</v>
      </c>
      <c r="J728" s="0" t="s">
        <v>3412</v>
      </c>
      <c r="K728" s="0" t="s">
        <v>3413</v>
      </c>
      <c r="L728" s="0" t="s">
        <v>4039</v>
      </c>
      <c r="M728" s="0" t="s">
        <v>1155</v>
      </c>
      <c r="N728" s="0" t="s">
        <v>98</v>
      </c>
      <c r="O728" s="0" t="s">
        <v>1171</v>
      </c>
      <c r="P728" s="0" t="s">
        <v>1171</v>
      </c>
      <c r="Q728" s="0" t="s">
        <v>1172</v>
      </c>
      <c r="R728" s="0" t="s">
        <v>3412</v>
      </c>
      <c r="S728" s="0" t="s">
        <v>3413</v>
      </c>
      <c r="T728" s="0" t="s">
        <v>3341</v>
      </c>
      <c r="U728" s="0" t="s">
        <v>3342</v>
      </c>
      <c r="V728" s="0" t="s">
        <v>3343</v>
      </c>
      <c r="W728" s="0" t="s">
        <v>3344</v>
      </c>
      <c r="X728" s="0" t="s">
        <v>3345</v>
      </c>
      <c r="Y728" s="0" t="s">
        <v>3342</v>
      </c>
      <c r="Z728" s="0" t="s">
        <v>4389</v>
      </c>
      <c r="AA728" s="0" t="s">
        <v>3681</v>
      </c>
      <c r="AB728" s="0" t="s">
        <v>4390</v>
      </c>
      <c r="AC728" s="0" t="s">
        <v>61</v>
      </c>
      <c r="AD728" s="0" t="s">
        <v>19</v>
      </c>
      <c r="AE728" s="0" t="s">
        <v>19</v>
      </c>
      <c r="AF728" s="0" t="s">
        <v>4363</v>
      </c>
      <c r="AG728" s="0" t="s">
        <v>4364</v>
      </c>
      <c r="AH728" s="0" t="s">
        <v>22</v>
      </c>
      <c r="AI728" s="0" t="s">
        <v>22</v>
      </c>
      <c r="AJ728" s="0" t="s">
        <v>22</v>
      </c>
      <c r="AK728" s="0" t="s">
        <v>22</v>
      </c>
    </row>
    <row customHeight="1" ht="11.25">
      <c r="A729" s="0" t="s">
        <v>22</v>
      </c>
      <c r="B729" s="0" t="s">
        <v>48</v>
      </c>
      <c r="C729" s="0" t="s">
        <v>50</v>
      </c>
      <c r="D729" s="0" t="s">
        <v>22</v>
      </c>
      <c r="E729" s="0" t="s">
        <v>4388</v>
      </c>
      <c r="F729" s="0" t="s">
        <v>1152</v>
      </c>
      <c r="G729" s="0" t="s">
        <v>153</v>
      </c>
      <c r="H729" s="0" t="s">
        <v>153</v>
      </c>
      <c r="I729" s="0" t="s">
        <v>154</v>
      </c>
      <c r="J729" s="0" t="s">
        <v>3412</v>
      </c>
      <c r="K729" s="0" t="s">
        <v>3423</v>
      </c>
      <c r="L729" s="0" t="s">
        <v>4039</v>
      </c>
      <c r="M729" s="0" t="s">
        <v>1155</v>
      </c>
      <c r="N729" s="0" t="s">
        <v>98</v>
      </c>
      <c r="O729" s="0" t="s">
        <v>153</v>
      </c>
      <c r="P729" s="0" t="s">
        <v>153</v>
      </c>
      <c r="Q729" s="0" t="s">
        <v>154</v>
      </c>
      <c r="R729" s="0" t="s">
        <v>3412</v>
      </c>
      <c r="S729" s="0" t="s">
        <v>3423</v>
      </c>
      <c r="T729" s="0" t="s">
        <v>3341</v>
      </c>
      <c r="U729" s="0" t="s">
        <v>3342</v>
      </c>
      <c r="V729" s="0" t="s">
        <v>3343</v>
      </c>
      <c r="W729" s="0" t="s">
        <v>3344</v>
      </c>
      <c r="X729" s="0" t="s">
        <v>3345</v>
      </c>
      <c r="Y729" s="0" t="s">
        <v>3342</v>
      </c>
      <c r="Z729" s="0" t="s">
        <v>4389</v>
      </c>
      <c r="AA729" s="0" t="s">
        <v>3681</v>
      </c>
      <c r="AB729" s="0" t="s">
        <v>4390</v>
      </c>
      <c r="AC729" s="0" t="s">
        <v>61</v>
      </c>
      <c r="AD729" s="0" t="s">
        <v>19</v>
      </c>
      <c r="AE729" s="0" t="s">
        <v>19</v>
      </c>
      <c r="AF729" s="0" t="s">
        <v>4363</v>
      </c>
      <c r="AG729" s="0" t="s">
        <v>4364</v>
      </c>
      <c r="AH729" s="0" t="s">
        <v>22</v>
      </c>
      <c r="AI729" s="0" t="s">
        <v>22</v>
      </c>
      <c r="AJ729" s="0" t="s">
        <v>22</v>
      </c>
      <c r="AK729" s="0" t="s">
        <v>22</v>
      </c>
    </row>
    <row customHeight="1" ht="11.25">
      <c r="A730" s="0" t="s">
        <v>22</v>
      </c>
      <c r="B730" s="0" t="s">
        <v>48</v>
      </c>
      <c r="C730" s="0" t="s">
        <v>50</v>
      </c>
      <c r="D730" s="0" t="s">
        <v>22</v>
      </c>
      <c r="E730" s="0" t="s">
        <v>1312</v>
      </c>
      <c r="F730" s="0" t="s">
        <v>1152</v>
      </c>
      <c r="G730" s="0" t="s">
        <v>1171</v>
      </c>
      <c r="H730" s="0" t="s">
        <v>1171</v>
      </c>
      <c r="I730" s="0" t="s">
        <v>1172</v>
      </c>
      <c r="J730" s="0" t="s">
        <v>1173</v>
      </c>
      <c r="K730" s="0" t="s">
        <v>1174</v>
      </c>
      <c r="L730" s="0" t="s">
        <v>1313</v>
      </c>
      <c r="M730" s="0" t="s">
        <v>1155</v>
      </c>
      <c r="N730" s="0" t="s">
        <v>98</v>
      </c>
      <c r="O730" s="0" t="s">
        <v>1171</v>
      </c>
      <c r="P730" s="0" t="s">
        <v>1171</v>
      </c>
      <c r="Q730" s="0" t="s">
        <v>1172</v>
      </c>
      <c r="R730" s="0" t="s">
        <v>1173</v>
      </c>
      <c r="S730" s="0" t="s">
        <v>1174</v>
      </c>
      <c r="T730" s="0" t="s">
        <v>3341</v>
      </c>
      <c r="U730" s="0" t="s">
        <v>3342</v>
      </c>
      <c r="V730" s="0" t="s">
        <v>4391</v>
      </c>
      <c r="W730" s="0" t="s">
        <v>3344</v>
      </c>
      <c r="X730" s="0" t="s">
        <v>3345</v>
      </c>
      <c r="Y730" s="0" t="s">
        <v>3342</v>
      </c>
      <c r="Z730" s="0" t="s">
        <v>4392</v>
      </c>
      <c r="AA730" s="0" t="s">
        <v>3769</v>
      </c>
      <c r="AB730" s="0" t="s">
        <v>4393</v>
      </c>
      <c r="AC730" s="0" t="s">
        <v>61</v>
      </c>
      <c r="AD730" s="0" t="s">
        <v>19</v>
      </c>
      <c r="AE730" s="0" t="s">
        <v>19</v>
      </c>
      <c r="AF730" s="0" t="s">
        <v>4394</v>
      </c>
      <c r="AG730" s="0" t="s">
        <v>4395</v>
      </c>
      <c r="AH730" s="0" t="s">
        <v>22</v>
      </c>
      <c r="AI730" s="0" t="s">
        <v>22</v>
      </c>
      <c r="AJ730" s="0" t="s">
        <v>22</v>
      </c>
      <c r="AK730" s="0" t="s">
        <v>22</v>
      </c>
    </row>
    <row customHeight="1" ht="11.25">
      <c r="A731" s="0" t="s">
        <v>22</v>
      </c>
      <c r="B731" s="0" t="s">
        <v>48</v>
      </c>
      <c r="C731" s="0" t="s">
        <v>50</v>
      </c>
      <c r="D731" s="0" t="s">
        <v>22</v>
      </c>
      <c r="E731" s="0" t="s">
        <v>1312</v>
      </c>
      <c r="F731" s="0" t="s">
        <v>1152</v>
      </c>
      <c r="G731" s="0" t="s">
        <v>153</v>
      </c>
      <c r="H731" s="0" t="s">
        <v>153</v>
      </c>
      <c r="I731" s="0" t="s">
        <v>154</v>
      </c>
      <c r="J731" s="0" t="s">
        <v>1173</v>
      </c>
      <c r="K731" s="0" t="s">
        <v>1255</v>
      </c>
      <c r="L731" s="0" t="s">
        <v>1313</v>
      </c>
      <c r="M731" s="0" t="s">
        <v>1155</v>
      </c>
      <c r="N731" s="0" t="s">
        <v>98</v>
      </c>
      <c r="O731" s="0" t="s">
        <v>153</v>
      </c>
      <c r="P731" s="0" t="s">
        <v>153</v>
      </c>
      <c r="Q731" s="0" t="s">
        <v>154</v>
      </c>
      <c r="R731" s="0" t="s">
        <v>1173</v>
      </c>
      <c r="S731" s="0" t="s">
        <v>1255</v>
      </c>
      <c r="T731" s="0" t="s">
        <v>3341</v>
      </c>
      <c r="U731" s="0" t="s">
        <v>3342</v>
      </c>
      <c r="V731" s="0" t="s">
        <v>4391</v>
      </c>
      <c r="W731" s="0" t="s">
        <v>3344</v>
      </c>
      <c r="X731" s="0" t="s">
        <v>3345</v>
      </c>
      <c r="Y731" s="0" t="s">
        <v>3342</v>
      </c>
      <c r="Z731" s="0" t="s">
        <v>4392</v>
      </c>
      <c r="AA731" s="0" t="s">
        <v>3769</v>
      </c>
      <c r="AB731" s="0" t="s">
        <v>4393</v>
      </c>
      <c r="AC731" s="0" t="s">
        <v>61</v>
      </c>
      <c r="AD731" s="0" t="s">
        <v>19</v>
      </c>
      <c r="AE731" s="0" t="s">
        <v>19</v>
      </c>
      <c r="AF731" s="0" t="s">
        <v>4394</v>
      </c>
      <c r="AG731" s="0" t="s">
        <v>4395</v>
      </c>
      <c r="AH731" s="0" t="s">
        <v>22</v>
      </c>
      <c r="AI731" s="0" t="s">
        <v>22</v>
      </c>
      <c r="AJ731" s="0" t="s">
        <v>22</v>
      </c>
      <c r="AK731" s="0" t="s">
        <v>22</v>
      </c>
    </row>
    <row customHeight="1" ht="11.25">
      <c r="A732" s="0" t="s">
        <v>22</v>
      </c>
      <c r="B732" s="0" t="s">
        <v>48</v>
      </c>
      <c r="C732" s="0" t="s">
        <v>50</v>
      </c>
      <c r="D732" s="0" t="s">
        <v>22</v>
      </c>
      <c r="E732" s="0" t="s">
        <v>4396</v>
      </c>
      <c r="F732" s="0" t="s">
        <v>1260</v>
      </c>
      <c r="G732" s="0" t="s">
        <v>3288</v>
      </c>
      <c r="H732" s="0" t="s">
        <v>3288</v>
      </c>
      <c r="I732" s="0" t="s">
        <v>3289</v>
      </c>
      <c r="J732" s="0" t="s">
        <v>3576</v>
      </c>
      <c r="K732" s="0" t="s">
        <v>3577</v>
      </c>
      <c r="L732" s="0" t="s">
        <v>4397</v>
      </c>
      <c r="M732" s="0" t="s">
        <v>1155</v>
      </c>
      <c r="N732" s="0" t="s">
        <v>98</v>
      </c>
      <c r="O732" s="0" t="s">
        <v>3288</v>
      </c>
      <c r="P732" s="0" t="s">
        <v>3288</v>
      </c>
      <c r="Q732" s="0" t="s">
        <v>3289</v>
      </c>
      <c r="R732" s="0" t="s">
        <v>3576</v>
      </c>
      <c r="S732" s="0" t="s">
        <v>3577</v>
      </c>
      <c r="T732" s="0" t="s">
        <v>3341</v>
      </c>
      <c r="U732" s="0" t="s">
        <v>3342</v>
      </c>
      <c r="V732" s="0" t="s">
        <v>4398</v>
      </c>
      <c r="W732" s="0" t="s">
        <v>3344</v>
      </c>
      <c r="X732" s="0" t="s">
        <v>3345</v>
      </c>
      <c r="Y732" s="0" t="s">
        <v>3342</v>
      </c>
      <c r="Z732" s="0" t="s">
        <v>4399</v>
      </c>
      <c r="AA732" s="0" t="s">
        <v>3580</v>
      </c>
      <c r="AB732" s="0" t="s">
        <v>4400</v>
      </c>
      <c r="AC732" s="0" t="s">
        <v>61</v>
      </c>
      <c r="AD732" s="0" t="s">
        <v>19</v>
      </c>
      <c r="AE732" s="0" t="s">
        <v>61</v>
      </c>
      <c r="AF732" s="0" t="s">
        <v>4263</v>
      </c>
      <c r="AG732" s="0" t="s">
        <v>4401</v>
      </c>
      <c r="AH732" s="0" t="s">
        <v>22</v>
      </c>
      <c r="AI732" s="0" t="s">
        <v>22</v>
      </c>
      <c r="AJ732" s="0" t="s">
        <v>4263</v>
      </c>
      <c r="AK732" s="0" t="s">
        <v>4402</v>
      </c>
    </row>
    <row customHeight="1" ht="11.25">
      <c r="A733" s="0" t="s">
        <v>22</v>
      </c>
      <c r="B733" s="0" t="s">
        <v>48</v>
      </c>
      <c r="C733" s="0" t="s">
        <v>50</v>
      </c>
      <c r="D733" s="0" t="s">
        <v>22</v>
      </c>
      <c r="E733" s="0" t="s">
        <v>4396</v>
      </c>
      <c r="F733" s="0" t="s">
        <v>1260</v>
      </c>
      <c r="G733" s="0" t="s">
        <v>156</v>
      </c>
      <c r="H733" s="0" t="s">
        <v>156</v>
      </c>
      <c r="I733" s="0" t="s">
        <v>157</v>
      </c>
      <c r="J733" s="0" t="s">
        <v>3576</v>
      </c>
      <c r="K733" s="0" t="s">
        <v>3585</v>
      </c>
      <c r="L733" s="0" t="s">
        <v>4397</v>
      </c>
      <c r="M733" s="0" t="s">
        <v>1155</v>
      </c>
      <c r="N733" s="0" t="s">
        <v>98</v>
      </c>
      <c r="O733" s="0" t="s">
        <v>156</v>
      </c>
      <c r="P733" s="0" t="s">
        <v>156</v>
      </c>
      <c r="Q733" s="0" t="s">
        <v>157</v>
      </c>
      <c r="R733" s="0" t="s">
        <v>3576</v>
      </c>
      <c r="S733" s="0" t="s">
        <v>3585</v>
      </c>
      <c r="T733" s="0" t="s">
        <v>3341</v>
      </c>
      <c r="U733" s="0" t="s">
        <v>3342</v>
      </c>
      <c r="V733" s="0" t="s">
        <v>4398</v>
      </c>
      <c r="W733" s="0" t="s">
        <v>3344</v>
      </c>
      <c r="X733" s="0" t="s">
        <v>3345</v>
      </c>
      <c r="Y733" s="0" t="s">
        <v>3342</v>
      </c>
      <c r="Z733" s="0" t="s">
        <v>4399</v>
      </c>
      <c r="AA733" s="0" t="s">
        <v>3580</v>
      </c>
      <c r="AB733" s="0" t="s">
        <v>4400</v>
      </c>
      <c r="AC733" s="0" t="s">
        <v>61</v>
      </c>
      <c r="AD733" s="0" t="s">
        <v>19</v>
      </c>
      <c r="AE733" s="0" t="s">
        <v>61</v>
      </c>
      <c r="AF733" s="0" t="s">
        <v>4263</v>
      </c>
      <c r="AG733" s="0" t="s">
        <v>4401</v>
      </c>
      <c r="AH733" s="0" t="s">
        <v>22</v>
      </c>
      <c r="AI733" s="0" t="s">
        <v>22</v>
      </c>
      <c r="AJ733" s="0" t="s">
        <v>4263</v>
      </c>
      <c r="AK733" s="0" t="s">
        <v>4402</v>
      </c>
    </row>
    <row customHeight="1" ht="11.25">
      <c r="A734" s="0" t="s">
        <v>22</v>
      </c>
      <c r="B734" s="0" t="s">
        <v>48</v>
      </c>
      <c r="C734" s="0" t="s">
        <v>50</v>
      </c>
      <c r="D734" s="0" t="s">
        <v>22</v>
      </c>
      <c r="E734" s="0" t="s">
        <v>4403</v>
      </c>
      <c r="F734" s="0" t="s">
        <v>1213</v>
      </c>
      <c r="G734" s="0" t="s">
        <v>1171</v>
      </c>
      <c r="H734" s="0" t="s">
        <v>1171</v>
      </c>
      <c r="I734" s="0" t="s">
        <v>1172</v>
      </c>
      <c r="J734" s="0" t="s">
        <v>1173</v>
      </c>
      <c r="K734" s="0" t="s">
        <v>1174</v>
      </c>
      <c r="L734" s="0" t="s">
        <v>1252</v>
      </c>
      <c r="M734" s="0" t="s">
        <v>1155</v>
      </c>
      <c r="N734" s="0" t="s">
        <v>128</v>
      </c>
      <c r="O734" s="0" t="s">
        <v>123</v>
      </c>
      <c r="P734" s="0" t="s">
        <v>123</v>
      </c>
      <c r="Q734" s="0" t="s">
        <v>124</v>
      </c>
      <c r="R734" s="0" t="s">
        <v>1153</v>
      </c>
      <c r="S734" s="0" t="s">
        <v>1154</v>
      </c>
      <c r="T734" s="0" t="s">
        <v>3341</v>
      </c>
      <c r="U734" s="0" t="s">
        <v>3342</v>
      </c>
      <c r="V734" s="0" t="s">
        <v>3343</v>
      </c>
      <c r="W734" s="0" t="s">
        <v>3344</v>
      </c>
      <c r="X734" s="0" t="s">
        <v>3345</v>
      </c>
      <c r="Y734" s="0" t="s">
        <v>3342</v>
      </c>
      <c r="Z734" s="0" t="s">
        <v>4404</v>
      </c>
      <c r="AA734" s="0" t="s">
        <v>3394</v>
      </c>
      <c r="AB734" s="0" t="s">
        <v>4405</v>
      </c>
      <c r="AC734" s="0" t="s">
        <v>19</v>
      </c>
      <c r="AD734" s="0" t="s">
        <v>61</v>
      </c>
      <c r="AE734" s="0" t="s">
        <v>19</v>
      </c>
      <c r="AF734" s="0" t="s">
        <v>22</v>
      </c>
      <c r="AG734" s="0" t="s">
        <v>22</v>
      </c>
      <c r="AH734" s="0" t="s">
        <v>3396</v>
      </c>
      <c r="AI734" s="0" t="s">
        <v>3397</v>
      </c>
      <c r="AJ734" s="0" t="s">
        <v>22</v>
      </c>
      <c r="AK734" s="0" t="s">
        <v>22</v>
      </c>
    </row>
    <row customHeight="1" ht="11.25">
      <c r="A735" s="0" t="s">
        <v>22</v>
      </c>
      <c r="B735" s="0" t="s">
        <v>48</v>
      </c>
      <c r="C735" s="0" t="s">
        <v>50</v>
      </c>
      <c r="D735" s="0" t="s">
        <v>22</v>
      </c>
      <c r="E735" s="0" t="s">
        <v>4403</v>
      </c>
      <c r="F735" s="0" t="s">
        <v>1213</v>
      </c>
      <c r="G735" s="0" t="s">
        <v>153</v>
      </c>
      <c r="H735" s="0" t="s">
        <v>153</v>
      </c>
      <c r="I735" s="0" t="s">
        <v>154</v>
      </c>
      <c r="J735" s="0" t="s">
        <v>1173</v>
      </c>
      <c r="K735" s="0" t="s">
        <v>1255</v>
      </c>
      <c r="L735" s="0" t="s">
        <v>1252</v>
      </c>
      <c r="M735" s="0" t="s">
        <v>1155</v>
      </c>
      <c r="N735" s="0" t="s">
        <v>128</v>
      </c>
      <c r="O735" s="0" t="s">
        <v>123</v>
      </c>
      <c r="P735" s="0" t="s">
        <v>123</v>
      </c>
      <c r="Q735" s="0" t="s">
        <v>124</v>
      </c>
      <c r="R735" s="0" t="s">
        <v>1153</v>
      </c>
      <c r="S735" s="0" t="s">
        <v>1154</v>
      </c>
      <c r="T735" s="0" t="s">
        <v>3341</v>
      </c>
      <c r="U735" s="0" t="s">
        <v>3342</v>
      </c>
      <c r="V735" s="0" t="s">
        <v>3343</v>
      </c>
      <c r="W735" s="0" t="s">
        <v>3344</v>
      </c>
      <c r="X735" s="0" t="s">
        <v>3345</v>
      </c>
      <c r="Y735" s="0" t="s">
        <v>3342</v>
      </c>
      <c r="Z735" s="0" t="s">
        <v>4404</v>
      </c>
      <c r="AA735" s="0" t="s">
        <v>3394</v>
      </c>
      <c r="AB735" s="0" t="s">
        <v>4405</v>
      </c>
      <c r="AC735" s="0" t="s">
        <v>19</v>
      </c>
      <c r="AD735" s="0" t="s">
        <v>61</v>
      </c>
      <c r="AE735" s="0" t="s">
        <v>19</v>
      </c>
      <c r="AF735" s="0" t="s">
        <v>22</v>
      </c>
      <c r="AG735" s="0" t="s">
        <v>22</v>
      </c>
      <c r="AH735" s="0" t="s">
        <v>3396</v>
      </c>
      <c r="AI735" s="0" t="s">
        <v>3397</v>
      </c>
      <c r="AJ735" s="0" t="s">
        <v>22</v>
      </c>
      <c r="AK735" s="0" t="s">
        <v>22</v>
      </c>
    </row>
    <row customHeight="1" ht="11.25">
      <c r="A736" s="0" t="s">
        <v>22</v>
      </c>
      <c r="B736" s="0" t="s">
        <v>48</v>
      </c>
      <c r="C736" s="0" t="s">
        <v>50</v>
      </c>
      <c r="D736" s="0" t="s">
        <v>22</v>
      </c>
      <c r="E736" s="0" t="s">
        <v>4403</v>
      </c>
      <c r="F736" s="0" t="s">
        <v>1213</v>
      </c>
      <c r="G736" s="0" t="s">
        <v>153</v>
      </c>
      <c r="H736" s="0" t="s">
        <v>153</v>
      </c>
      <c r="I736" s="0" t="s">
        <v>154</v>
      </c>
      <c r="J736" s="0" t="s">
        <v>1173</v>
      </c>
      <c r="K736" s="0" t="s">
        <v>1255</v>
      </c>
      <c r="L736" s="0" t="s">
        <v>1252</v>
      </c>
      <c r="M736" s="0" t="s">
        <v>1155</v>
      </c>
      <c r="N736" s="0" t="s">
        <v>132</v>
      </c>
      <c r="O736" s="0" t="s">
        <v>123</v>
      </c>
      <c r="P736" s="0" t="s">
        <v>123</v>
      </c>
      <c r="Q736" s="0" t="s">
        <v>124</v>
      </c>
      <c r="R736" s="0" t="s">
        <v>1201</v>
      </c>
      <c r="S736" s="0" t="s">
        <v>1202</v>
      </c>
      <c r="T736" s="0" t="s">
        <v>3341</v>
      </c>
      <c r="U736" s="0" t="s">
        <v>3342</v>
      </c>
      <c r="V736" s="0" t="s">
        <v>3343</v>
      </c>
      <c r="W736" s="0" t="s">
        <v>3344</v>
      </c>
      <c r="X736" s="0" t="s">
        <v>3345</v>
      </c>
      <c r="Y736" s="0" t="s">
        <v>3342</v>
      </c>
      <c r="Z736" s="0" t="s">
        <v>4404</v>
      </c>
      <c r="AA736" s="0" t="s">
        <v>3394</v>
      </c>
      <c r="AB736" s="0" t="s">
        <v>4405</v>
      </c>
      <c r="AC736" s="0" t="s">
        <v>19</v>
      </c>
      <c r="AD736" s="0" t="s">
        <v>61</v>
      </c>
      <c r="AE736" s="0" t="s">
        <v>19</v>
      </c>
      <c r="AF736" s="0" t="s">
        <v>22</v>
      </c>
      <c r="AG736" s="0" t="s">
        <v>22</v>
      </c>
      <c r="AH736" s="0" t="s">
        <v>3396</v>
      </c>
      <c r="AI736" s="0" t="s">
        <v>3397</v>
      </c>
      <c r="AJ736" s="0" t="s">
        <v>22</v>
      </c>
      <c r="AK736" s="0" t="s">
        <v>22</v>
      </c>
    </row>
    <row customHeight="1" ht="11.25">
      <c r="A737" s="0" t="s">
        <v>22</v>
      </c>
      <c r="B737" s="0" t="s">
        <v>48</v>
      </c>
      <c r="C737" s="0" t="s">
        <v>50</v>
      </c>
      <c r="D737" s="0" t="s">
        <v>22</v>
      </c>
      <c r="E737" s="0" t="s">
        <v>4403</v>
      </c>
      <c r="F737" s="0" t="s">
        <v>1213</v>
      </c>
      <c r="G737" s="0" t="s">
        <v>1171</v>
      </c>
      <c r="H737" s="0" t="s">
        <v>1171</v>
      </c>
      <c r="I737" s="0" t="s">
        <v>1172</v>
      </c>
      <c r="J737" s="0" t="s">
        <v>1173</v>
      </c>
      <c r="K737" s="0" t="s">
        <v>1174</v>
      </c>
      <c r="L737" s="0" t="s">
        <v>1252</v>
      </c>
      <c r="M737" s="0" t="s">
        <v>1155</v>
      </c>
      <c r="N737" s="0" t="s">
        <v>132</v>
      </c>
      <c r="O737" s="0" t="s">
        <v>123</v>
      </c>
      <c r="P737" s="0" t="s">
        <v>123</v>
      </c>
      <c r="Q737" s="0" t="s">
        <v>124</v>
      </c>
      <c r="R737" s="0" t="s">
        <v>1201</v>
      </c>
      <c r="S737" s="0" t="s">
        <v>1202</v>
      </c>
      <c r="T737" s="0" t="s">
        <v>3341</v>
      </c>
      <c r="U737" s="0" t="s">
        <v>3342</v>
      </c>
      <c r="V737" s="0" t="s">
        <v>3343</v>
      </c>
      <c r="W737" s="0" t="s">
        <v>3344</v>
      </c>
      <c r="X737" s="0" t="s">
        <v>3345</v>
      </c>
      <c r="Y737" s="0" t="s">
        <v>3342</v>
      </c>
      <c r="Z737" s="0" t="s">
        <v>4404</v>
      </c>
      <c r="AA737" s="0" t="s">
        <v>3394</v>
      </c>
      <c r="AB737" s="0" t="s">
        <v>4405</v>
      </c>
      <c r="AC737" s="0" t="s">
        <v>19</v>
      </c>
      <c r="AD737" s="0" t="s">
        <v>61</v>
      </c>
      <c r="AE737" s="0" t="s">
        <v>19</v>
      </c>
      <c r="AF737" s="0" t="s">
        <v>22</v>
      </c>
      <c r="AG737" s="0" t="s">
        <v>22</v>
      </c>
      <c r="AH737" s="0" t="s">
        <v>3396</v>
      </c>
      <c r="AI737" s="0" t="s">
        <v>3397</v>
      </c>
      <c r="AJ737" s="0" t="s">
        <v>22</v>
      </c>
      <c r="AK737" s="0" t="s">
        <v>22</v>
      </c>
    </row>
    <row customHeight="1" ht="11.25">
      <c r="A738" s="0" t="s">
        <v>22</v>
      </c>
      <c r="B738" s="0" t="s">
        <v>48</v>
      </c>
      <c r="C738" s="0" t="s">
        <v>50</v>
      </c>
      <c r="D738" s="0" t="s">
        <v>22</v>
      </c>
      <c r="E738" s="0" t="s">
        <v>4403</v>
      </c>
      <c r="F738" s="0" t="s">
        <v>1213</v>
      </c>
      <c r="G738" s="0" t="s">
        <v>1171</v>
      </c>
      <c r="H738" s="0" t="s">
        <v>1171</v>
      </c>
      <c r="I738" s="0" t="s">
        <v>1172</v>
      </c>
      <c r="J738" s="0" t="s">
        <v>1173</v>
      </c>
      <c r="K738" s="0" t="s">
        <v>1174</v>
      </c>
      <c r="L738" s="0" t="s">
        <v>1252</v>
      </c>
      <c r="M738" s="0" t="s">
        <v>1155</v>
      </c>
      <c r="N738" s="0" t="s">
        <v>98</v>
      </c>
      <c r="O738" s="0" t="s">
        <v>1171</v>
      </c>
      <c r="P738" s="0" t="s">
        <v>1171</v>
      </c>
      <c r="Q738" s="0" t="s">
        <v>1172</v>
      </c>
      <c r="R738" s="0" t="s">
        <v>1173</v>
      </c>
      <c r="S738" s="0" t="s">
        <v>1174</v>
      </c>
      <c r="T738" s="0" t="s">
        <v>3341</v>
      </c>
      <c r="U738" s="0" t="s">
        <v>3342</v>
      </c>
      <c r="V738" s="0" t="s">
        <v>3343</v>
      </c>
      <c r="W738" s="0" t="s">
        <v>3344</v>
      </c>
      <c r="X738" s="0" t="s">
        <v>3345</v>
      </c>
      <c r="Y738" s="0" t="s">
        <v>3342</v>
      </c>
      <c r="Z738" s="0" t="s">
        <v>4404</v>
      </c>
      <c r="AA738" s="0" t="s">
        <v>3394</v>
      </c>
      <c r="AB738" s="0" t="s">
        <v>4405</v>
      </c>
      <c r="AC738" s="0" t="s">
        <v>19</v>
      </c>
      <c r="AD738" s="0" t="s">
        <v>61</v>
      </c>
      <c r="AE738" s="0" t="s">
        <v>19</v>
      </c>
      <c r="AF738" s="0" t="s">
        <v>22</v>
      </c>
      <c r="AG738" s="0" t="s">
        <v>22</v>
      </c>
      <c r="AH738" s="0" t="s">
        <v>3396</v>
      </c>
      <c r="AI738" s="0" t="s">
        <v>3397</v>
      </c>
      <c r="AJ738" s="0" t="s">
        <v>22</v>
      </c>
      <c r="AK738" s="0" t="s">
        <v>22</v>
      </c>
    </row>
    <row customHeight="1" ht="11.25">
      <c r="A739" s="0" t="s">
        <v>22</v>
      </c>
      <c r="B739" s="0" t="s">
        <v>48</v>
      </c>
      <c r="C739" s="0" t="s">
        <v>50</v>
      </c>
      <c r="D739" s="0" t="s">
        <v>22</v>
      </c>
      <c r="E739" s="0" t="s">
        <v>4403</v>
      </c>
      <c r="F739" s="0" t="s">
        <v>1213</v>
      </c>
      <c r="G739" s="0" t="s">
        <v>1171</v>
      </c>
      <c r="H739" s="0" t="s">
        <v>1171</v>
      </c>
      <c r="I739" s="0" t="s">
        <v>1172</v>
      </c>
      <c r="J739" s="0" t="s">
        <v>1173</v>
      </c>
      <c r="K739" s="0" t="s">
        <v>1174</v>
      </c>
      <c r="L739" s="0" t="s">
        <v>1252</v>
      </c>
      <c r="M739" s="0" t="s">
        <v>1155</v>
      </c>
      <c r="N739" s="0" t="s">
        <v>115</v>
      </c>
      <c r="O739" s="0" t="s">
        <v>1171</v>
      </c>
      <c r="P739" s="0" t="s">
        <v>1171</v>
      </c>
      <c r="Q739" s="0" t="s">
        <v>1172</v>
      </c>
      <c r="R739" s="0" t="s">
        <v>3398</v>
      </c>
      <c r="S739" s="0" t="s">
        <v>3399</v>
      </c>
      <c r="T739" s="0" t="s">
        <v>3341</v>
      </c>
      <c r="U739" s="0" t="s">
        <v>3342</v>
      </c>
      <c r="V739" s="0" t="s">
        <v>3343</v>
      </c>
      <c r="W739" s="0" t="s">
        <v>3344</v>
      </c>
      <c r="X739" s="0" t="s">
        <v>3345</v>
      </c>
      <c r="Y739" s="0" t="s">
        <v>3342</v>
      </c>
      <c r="Z739" s="0" t="s">
        <v>4404</v>
      </c>
      <c r="AA739" s="0" t="s">
        <v>3394</v>
      </c>
      <c r="AB739" s="0" t="s">
        <v>4405</v>
      </c>
      <c r="AC739" s="0" t="s">
        <v>19</v>
      </c>
      <c r="AD739" s="0" t="s">
        <v>61</v>
      </c>
      <c r="AE739" s="0" t="s">
        <v>19</v>
      </c>
      <c r="AF739" s="0" t="s">
        <v>22</v>
      </c>
      <c r="AG739" s="0" t="s">
        <v>22</v>
      </c>
      <c r="AH739" s="0" t="s">
        <v>3396</v>
      </c>
      <c r="AI739" s="0" t="s">
        <v>3397</v>
      </c>
      <c r="AJ739" s="0" t="s">
        <v>22</v>
      </c>
      <c r="AK739" s="0" t="s">
        <v>22</v>
      </c>
    </row>
    <row customHeight="1" ht="11.25">
      <c r="A740" s="0" t="s">
        <v>22</v>
      </c>
      <c r="B740" s="0" t="s">
        <v>48</v>
      </c>
      <c r="C740" s="0" t="s">
        <v>50</v>
      </c>
      <c r="D740" s="0" t="s">
        <v>22</v>
      </c>
      <c r="E740" s="0" t="s">
        <v>4403</v>
      </c>
      <c r="F740" s="0" t="s">
        <v>1213</v>
      </c>
      <c r="G740" s="0" t="s">
        <v>1171</v>
      </c>
      <c r="H740" s="0" t="s">
        <v>1171</v>
      </c>
      <c r="I740" s="0" t="s">
        <v>1172</v>
      </c>
      <c r="J740" s="0" t="s">
        <v>1173</v>
      </c>
      <c r="K740" s="0" t="s">
        <v>1174</v>
      </c>
      <c r="L740" s="0" t="s">
        <v>1252</v>
      </c>
      <c r="M740" s="0" t="s">
        <v>1155</v>
      </c>
      <c r="N740" s="0" t="s">
        <v>90</v>
      </c>
      <c r="O740" s="0" t="s">
        <v>1171</v>
      </c>
      <c r="P740" s="0" t="s">
        <v>1171</v>
      </c>
      <c r="Q740" s="0" t="s">
        <v>1172</v>
      </c>
      <c r="R740" s="0" t="s">
        <v>3400</v>
      </c>
      <c r="S740" s="0" t="s">
        <v>3401</v>
      </c>
      <c r="T740" s="0" t="s">
        <v>3341</v>
      </c>
      <c r="U740" s="0" t="s">
        <v>3342</v>
      </c>
      <c r="V740" s="0" t="s">
        <v>3343</v>
      </c>
      <c r="W740" s="0" t="s">
        <v>3344</v>
      </c>
      <c r="X740" s="0" t="s">
        <v>3345</v>
      </c>
      <c r="Y740" s="0" t="s">
        <v>3342</v>
      </c>
      <c r="Z740" s="0" t="s">
        <v>4404</v>
      </c>
      <c r="AA740" s="0" t="s">
        <v>3394</v>
      </c>
      <c r="AB740" s="0" t="s">
        <v>4405</v>
      </c>
      <c r="AC740" s="0" t="s">
        <v>19</v>
      </c>
      <c r="AD740" s="0" t="s">
        <v>61</v>
      </c>
      <c r="AE740" s="0" t="s">
        <v>19</v>
      </c>
      <c r="AF740" s="0" t="s">
        <v>22</v>
      </c>
      <c r="AG740" s="0" t="s">
        <v>22</v>
      </c>
      <c r="AH740" s="0" t="s">
        <v>3396</v>
      </c>
      <c r="AI740" s="0" t="s">
        <v>3397</v>
      </c>
      <c r="AJ740" s="0" t="s">
        <v>22</v>
      </c>
      <c r="AK740" s="0" t="s">
        <v>22</v>
      </c>
    </row>
    <row customHeight="1" ht="11.25">
      <c r="A741" s="0" t="s">
        <v>22</v>
      </c>
      <c r="B741" s="0" t="s">
        <v>48</v>
      </c>
      <c r="C741" s="0" t="s">
        <v>50</v>
      </c>
      <c r="D741" s="0" t="s">
        <v>22</v>
      </c>
      <c r="E741" s="0" t="s">
        <v>4403</v>
      </c>
      <c r="F741" s="0" t="s">
        <v>1213</v>
      </c>
      <c r="G741" s="0" t="s">
        <v>1171</v>
      </c>
      <c r="H741" s="0" t="s">
        <v>1171</v>
      </c>
      <c r="I741" s="0" t="s">
        <v>1172</v>
      </c>
      <c r="J741" s="0" t="s">
        <v>1173</v>
      </c>
      <c r="K741" s="0" t="s">
        <v>1174</v>
      </c>
      <c r="L741" s="0" t="s">
        <v>1252</v>
      </c>
      <c r="M741" s="0" t="s">
        <v>1155</v>
      </c>
      <c r="N741" s="0" t="s">
        <v>109</v>
      </c>
      <c r="O741" s="0" t="s">
        <v>1171</v>
      </c>
      <c r="P741" s="0" t="s">
        <v>1171</v>
      </c>
      <c r="Q741" s="0" t="s">
        <v>1172</v>
      </c>
      <c r="R741" s="0" t="s">
        <v>3402</v>
      </c>
      <c r="S741" s="0" t="s">
        <v>3403</v>
      </c>
      <c r="T741" s="0" t="s">
        <v>3341</v>
      </c>
      <c r="U741" s="0" t="s">
        <v>3342</v>
      </c>
      <c r="V741" s="0" t="s">
        <v>3343</v>
      </c>
      <c r="W741" s="0" t="s">
        <v>3344</v>
      </c>
      <c r="X741" s="0" t="s">
        <v>3345</v>
      </c>
      <c r="Y741" s="0" t="s">
        <v>3342</v>
      </c>
      <c r="Z741" s="0" t="s">
        <v>4404</v>
      </c>
      <c r="AA741" s="0" t="s">
        <v>3394</v>
      </c>
      <c r="AB741" s="0" t="s">
        <v>4405</v>
      </c>
      <c r="AC741" s="0" t="s">
        <v>19</v>
      </c>
      <c r="AD741" s="0" t="s">
        <v>61</v>
      </c>
      <c r="AE741" s="0" t="s">
        <v>19</v>
      </c>
      <c r="AF741" s="0" t="s">
        <v>22</v>
      </c>
      <c r="AG741" s="0" t="s">
        <v>22</v>
      </c>
      <c r="AH741" s="0" t="s">
        <v>3396</v>
      </c>
      <c r="AI741" s="0" t="s">
        <v>3397</v>
      </c>
      <c r="AJ741" s="0" t="s">
        <v>22</v>
      </c>
      <c r="AK741" s="0" t="s">
        <v>22</v>
      </c>
    </row>
    <row customHeight="1" ht="11.25">
      <c r="A742" s="0" t="s">
        <v>22</v>
      </c>
      <c r="B742" s="0" t="s">
        <v>48</v>
      </c>
      <c r="C742" s="0" t="s">
        <v>50</v>
      </c>
      <c r="D742" s="0" t="s">
        <v>22</v>
      </c>
      <c r="E742" s="0" t="s">
        <v>4403</v>
      </c>
      <c r="F742" s="0" t="s">
        <v>1213</v>
      </c>
      <c r="G742" s="0" t="s">
        <v>1171</v>
      </c>
      <c r="H742" s="0" t="s">
        <v>1171</v>
      </c>
      <c r="I742" s="0" t="s">
        <v>1172</v>
      </c>
      <c r="J742" s="0" t="s">
        <v>1173</v>
      </c>
      <c r="K742" s="0" t="s">
        <v>1174</v>
      </c>
      <c r="L742" s="0" t="s">
        <v>1252</v>
      </c>
      <c r="M742" s="0" t="s">
        <v>1155</v>
      </c>
      <c r="N742" s="0" t="s">
        <v>92</v>
      </c>
      <c r="O742" s="0" t="s">
        <v>1171</v>
      </c>
      <c r="P742" s="0" t="s">
        <v>1171</v>
      </c>
      <c r="Q742" s="0" t="s">
        <v>1172</v>
      </c>
      <c r="R742" s="0" t="s">
        <v>3404</v>
      </c>
      <c r="S742" s="0" t="s">
        <v>3405</v>
      </c>
      <c r="T742" s="0" t="s">
        <v>3341</v>
      </c>
      <c r="U742" s="0" t="s">
        <v>3342</v>
      </c>
      <c r="V742" s="0" t="s">
        <v>3343</v>
      </c>
      <c r="W742" s="0" t="s">
        <v>3344</v>
      </c>
      <c r="X742" s="0" t="s">
        <v>3345</v>
      </c>
      <c r="Y742" s="0" t="s">
        <v>3342</v>
      </c>
      <c r="Z742" s="0" t="s">
        <v>4404</v>
      </c>
      <c r="AA742" s="0" t="s">
        <v>3394</v>
      </c>
      <c r="AB742" s="0" t="s">
        <v>4405</v>
      </c>
      <c r="AC742" s="0" t="s">
        <v>19</v>
      </c>
      <c r="AD742" s="0" t="s">
        <v>61</v>
      </c>
      <c r="AE742" s="0" t="s">
        <v>19</v>
      </c>
      <c r="AF742" s="0" t="s">
        <v>22</v>
      </c>
      <c r="AG742" s="0" t="s">
        <v>22</v>
      </c>
      <c r="AH742" s="0" t="s">
        <v>3396</v>
      </c>
      <c r="AI742" s="0" t="s">
        <v>3397</v>
      </c>
      <c r="AJ742" s="0" t="s">
        <v>22</v>
      </c>
      <c r="AK742" s="0" t="s">
        <v>22</v>
      </c>
    </row>
    <row customHeight="1" ht="11.25">
      <c r="A743" s="0" t="s">
        <v>22</v>
      </c>
      <c r="B743" s="0" t="s">
        <v>48</v>
      </c>
      <c r="C743" s="0" t="s">
        <v>50</v>
      </c>
      <c r="D743" s="0" t="s">
        <v>22</v>
      </c>
      <c r="E743" s="0" t="s">
        <v>4403</v>
      </c>
      <c r="F743" s="0" t="s">
        <v>1213</v>
      </c>
      <c r="G743" s="0" t="s">
        <v>1171</v>
      </c>
      <c r="H743" s="0" t="s">
        <v>1171</v>
      </c>
      <c r="I743" s="0" t="s">
        <v>1172</v>
      </c>
      <c r="J743" s="0" t="s">
        <v>1173</v>
      </c>
      <c r="K743" s="0" t="s">
        <v>1174</v>
      </c>
      <c r="L743" s="0" t="s">
        <v>1252</v>
      </c>
      <c r="M743" s="0" t="s">
        <v>1155</v>
      </c>
      <c r="N743" s="0" t="s">
        <v>89</v>
      </c>
      <c r="O743" s="0" t="s">
        <v>1171</v>
      </c>
      <c r="P743" s="0" t="s">
        <v>1171</v>
      </c>
      <c r="Q743" s="0" t="s">
        <v>1172</v>
      </c>
      <c r="R743" s="0" t="s">
        <v>3406</v>
      </c>
      <c r="S743" s="0" t="s">
        <v>3407</v>
      </c>
      <c r="T743" s="0" t="s">
        <v>3341</v>
      </c>
      <c r="U743" s="0" t="s">
        <v>3342</v>
      </c>
      <c r="V743" s="0" t="s">
        <v>3343</v>
      </c>
      <c r="W743" s="0" t="s">
        <v>3344</v>
      </c>
      <c r="X743" s="0" t="s">
        <v>3345</v>
      </c>
      <c r="Y743" s="0" t="s">
        <v>3342</v>
      </c>
      <c r="Z743" s="0" t="s">
        <v>4404</v>
      </c>
      <c r="AA743" s="0" t="s">
        <v>3394</v>
      </c>
      <c r="AB743" s="0" t="s">
        <v>4405</v>
      </c>
      <c r="AC743" s="0" t="s">
        <v>19</v>
      </c>
      <c r="AD743" s="0" t="s">
        <v>61</v>
      </c>
      <c r="AE743" s="0" t="s">
        <v>19</v>
      </c>
      <c r="AF743" s="0" t="s">
        <v>22</v>
      </c>
      <c r="AG743" s="0" t="s">
        <v>22</v>
      </c>
      <c r="AH743" s="0" t="s">
        <v>3396</v>
      </c>
      <c r="AI743" s="0" t="s">
        <v>3397</v>
      </c>
      <c r="AJ743" s="0" t="s">
        <v>22</v>
      </c>
      <c r="AK743" s="0" t="s">
        <v>22</v>
      </c>
    </row>
    <row customHeight="1" ht="11.25">
      <c r="A744" s="0" t="s">
        <v>22</v>
      </c>
      <c r="B744" s="0" t="s">
        <v>48</v>
      </c>
      <c r="C744" s="0" t="s">
        <v>50</v>
      </c>
      <c r="D744" s="0" t="s">
        <v>22</v>
      </c>
      <c r="E744" s="0" t="s">
        <v>4403</v>
      </c>
      <c r="F744" s="0" t="s">
        <v>1213</v>
      </c>
      <c r="G744" s="0" t="s">
        <v>1171</v>
      </c>
      <c r="H744" s="0" t="s">
        <v>1171</v>
      </c>
      <c r="I744" s="0" t="s">
        <v>1172</v>
      </c>
      <c r="J744" s="0" t="s">
        <v>1173</v>
      </c>
      <c r="K744" s="0" t="s">
        <v>1174</v>
      </c>
      <c r="L744" s="0" t="s">
        <v>1252</v>
      </c>
      <c r="M744" s="0" t="s">
        <v>1155</v>
      </c>
      <c r="N744" s="0" t="s">
        <v>112</v>
      </c>
      <c r="O744" s="0" t="s">
        <v>1171</v>
      </c>
      <c r="P744" s="0" t="s">
        <v>1171</v>
      </c>
      <c r="Q744" s="0" t="s">
        <v>1172</v>
      </c>
      <c r="R744" s="0" t="s">
        <v>3408</v>
      </c>
      <c r="S744" s="0" t="s">
        <v>3409</v>
      </c>
      <c r="T744" s="0" t="s">
        <v>3341</v>
      </c>
      <c r="U744" s="0" t="s">
        <v>3342</v>
      </c>
      <c r="V744" s="0" t="s">
        <v>3343</v>
      </c>
      <c r="W744" s="0" t="s">
        <v>3344</v>
      </c>
      <c r="X744" s="0" t="s">
        <v>3345</v>
      </c>
      <c r="Y744" s="0" t="s">
        <v>3342</v>
      </c>
      <c r="Z744" s="0" t="s">
        <v>4404</v>
      </c>
      <c r="AA744" s="0" t="s">
        <v>3394</v>
      </c>
      <c r="AB744" s="0" t="s">
        <v>4405</v>
      </c>
      <c r="AC744" s="0" t="s">
        <v>19</v>
      </c>
      <c r="AD744" s="0" t="s">
        <v>61</v>
      </c>
      <c r="AE744" s="0" t="s">
        <v>19</v>
      </c>
      <c r="AF744" s="0" t="s">
        <v>22</v>
      </c>
      <c r="AG744" s="0" t="s">
        <v>22</v>
      </c>
      <c r="AH744" s="0" t="s">
        <v>3396</v>
      </c>
      <c r="AI744" s="0" t="s">
        <v>3397</v>
      </c>
      <c r="AJ744" s="0" t="s">
        <v>22</v>
      </c>
      <c r="AK744" s="0" t="s">
        <v>22</v>
      </c>
    </row>
    <row customHeight="1" ht="11.25">
      <c r="A745" s="0" t="s">
        <v>22</v>
      </c>
      <c r="B745" s="0" t="s">
        <v>48</v>
      </c>
      <c r="C745" s="0" t="s">
        <v>50</v>
      </c>
      <c r="D745" s="0" t="s">
        <v>22</v>
      </c>
      <c r="E745" s="0" t="s">
        <v>4403</v>
      </c>
      <c r="F745" s="0" t="s">
        <v>1213</v>
      </c>
      <c r="G745" s="0" t="s">
        <v>1171</v>
      </c>
      <c r="H745" s="0" t="s">
        <v>1171</v>
      </c>
      <c r="I745" s="0" t="s">
        <v>1172</v>
      </c>
      <c r="J745" s="0" t="s">
        <v>1173</v>
      </c>
      <c r="K745" s="0" t="s">
        <v>1174</v>
      </c>
      <c r="L745" s="0" t="s">
        <v>1252</v>
      </c>
      <c r="M745" s="0" t="s">
        <v>1155</v>
      </c>
      <c r="N745" s="0" t="s">
        <v>118</v>
      </c>
      <c r="O745" s="0" t="s">
        <v>1171</v>
      </c>
      <c r="P745" s="0" t="s">
        <v>1171</v>
      </c>
      <c r="Q745" s="0" t="s">
        <v>1172</v>
      </c>
      <c r="R745" s="0" t="s">
        <v>3410</v>
      </c>
      <c r="S745" s="0" t="s">
        <v>3411</v>
      </c>
      <c r="T745" s="0" t="s">
        <v>3341</v>
      </c>
      <c r="U745" s="0" t="s">
        <v>3342</v>
      </c>
      <c r="V745" s="0" t="s">
        <v>3343</v>
      </c>
      <c r="W745" s="0" t="s">
        <v>3344</v>
      </c>
      <c r="X745" s="0" t="s">
        <v>3345</v>
      </c>
      <c r="Y745" s="0" t="s">
        <v>3342</v>
      </c>
      <c r="Z745" s="0" t="s">
        <v>4404</v>
      </c>
      <c r="AA745" s="0" t="s">
        <v>3394</v>
      </c>
      <c r="AB745" s="0" t="s">
        <v>4405</v>
      </c>
      <c r="AC745" s="0" t="s">
        <v>19</v>
      </c>
      <c r="AD745" s="0" t="s">
        <v>61</v>
      </c>
      <c r="AE745" s="0" t="s">
        <v>19</v>
      </c>
      <c r="AF745" s="0" t="s">
        <v>22</v>
      </c>
      <c r="AG745" s="0" t="s">
        <v>22</v>
      </c>
      <c r="AH745" s="0" t="s">
        <v>3396</v>
      </c>
      <c r="AI745" s="0" t="s">
        <v>3397</v>
      </c>
      <c r="AJ745" s="0" t="s">
        <v>22</v>
      </c>
      <c r="AK745" s="0" t="s">
        <v>22</v>
      </c>
    </row>
    <row customHeight="1" ht="11.25">
      <c r="A746" s="0" t="s">
        <v>22</v>
      </c>
      <c r="B746" s="0" t="s">
        <v>48</v>
      </c>
      <c r="C746" s="0" t="s">
        <v>50</v>
      </c>
      <c r="D746" s="0" t="s">
        <v>22</v>
      </c>
      <c r="E746" s="0" t="s">
        <v>4403</v>
      </c>
      <c r="F746" s="0" t="s">
        <v>1213</v>
      </c>
      <c r="G746" s="0" t="s">
        <v>1171</v>
      </c>
      <c r="H746" s="0" t="s">
        <v>1171</v>
      </c>
      <c r="I746" s="0" t="s">
        <v>1172</v>
      </c>
      <c r="J746" s="0" t="s">
        <v>1173</v>
      </c>
      <c r="K746" s="0" t="s">
        <v>1174</v>
      </c>
      <c r="L746" s="0" t="s">
        <v>1252</v>
      </c>
      <c r="M746" s="0" t="s">
        <v>1155</v>
      </c>
      <c r="N746" s="0" t="s">
        <v>101</v>
      </c>
      <c r="O746" s="0" t="s">
        <v>1171</v>
      </c>
      <c r="P746" s="0" t="s">
        <v>1171</v>
      </c>
      <c r="Q746" s="0" t="s">
        <v>1172</v>
      </c>
      <c r="R746" s="0" t="s">
        <v>3412</v>
      </c>
      <c r="S746" s="0" t="s">
        <v>3413</v>
      </c>
      <c r="T746" s="0" t="s">
        <v>3341</v>
      </c>
      <c r="U746" s="0" t="s">
        <v>3342</v>
      </c>
      <c r="V746" s="0" t="s">
        <v>3343</v>
      </c>
      <c r="W746" s="0" t="s">
        <v>3344</v>
      </c>
      <c r="X746" s="0" t="s">
        <v>3345</v>
      </c>
      <c r="Y746" s="0" t="s">
        <v>3342</v>
      </c>
      <c r="Z746" s="0" t="s">
        <v>4404</v>
      </c>
      <c r="AA746" s="0" t="s">
        <v>3394</v>
      </c>
      <c r="AB746" s="0" t="s">
        <v>4405</v>
      </c>
      <c r="AC746" s="0" t="s">
        <v>19</v>
      </c>
      <c r="AD746" s="0" t="s">
        <v>61</v>
      </c>
      <c r="AE746" s="0" t="s">
        <v>19</v>
      </c>
      <c r="AF746" s="0" t="s">
        <v>22</v>
      </c>
      <c r="AG746" s="0" t="s">
        <v>22</v>
      </c>
      <c r="AH746" s="0" t="s">
        <v>3396</v>
      </c>
      <c r="AI746" s="0" t="s">
        <v>3397</v>
      </c>
      <c r="AJ746" s="0" t="s">
        <v>22</v>
      </c>
      <c r="AK746" s="0" t="s">
        <v>22</v>
      </c>
    </row>
    <row customHeight="1" ht="11.25">
      <c r="A747" s="0" t="s">
        <v>22</v>
      </c>
      <c r="B747" s="0" t="s">
        <v>48</v>
      </c>
      <c r="C747" s="0" t="s">
        <v>50</v>
      </c>
      <c r="D747" s="0" t="s">
        <v>22</v>
      </c>
      <c r="E747" s="0" t="s">
        <v>4403</v>
      </c>
      <c r="F747" s="0" t="s">
        <v>1213</v>
      </c>
      <c r="G747" s="0" t="s">
        <v>1171</v>
      </c>
      <c r="H747" s="0" t="s">
        <v>1171</v>
      </c>
      <c r="I747" s="0" t="s">
        <v>1172</v>
      </c>
      <c r="J747" s="0" t="s">
        <v>1173</v>
      </c>
      <c r="K747" s="0" t="s">
        <v>1174</v>
      </c>
      <c r="L747" s="0" t="s">
        <v>1252</v>
      </c>
      <c r="M747" s="0" t="s">
        <v>1155</v>
      </c>
      <c r="N747" s="0" t="s">
        <v>91</v>
      </c>
      <c r="O747" s="0" t="s">
        <v>1171</v>
      </c>
      <c r="P747" s="0" t="s">
        <v>1171</v>
      </c>
      <c r="Q747" s="0" t="s">
        <v>1172</v>
      </c>
      <c r="R747" s="0" t="s">
        <v>3414</v>
      </c>
      <c r="S747" s="0" t="s">
        <v>3415</v>
      </c>
      <c r="T747" s="0" t="s">
        <v>3341</v>
      </c>
      <c r="U747" s="0" t="s">
        <v>3342</v>
      </c>
      <c r="V747" s="0" t="s">
        <v>3343</v>
      </c>
      <c r="W747" s="0" t="s">
        <v>3344</v>
      </c>
      <c r="X747" s="0" t="s">
        <v>3345</v>
      </c>
      <c r="Y747" s="0" t="s">
        <v>3342</v>
      </c>
      <c r="Z747" s="0" t="s">
        <v>4404</v>
      </c>
      <c r="AA747" s="0" t="s">
        <v>3394</v>
      </c>
      <c r="AB747" s="0" t="s">
        <v>4405</v>
      </c>
      <c r="AC747" s="0" t="s">
        <v>19</v>
      </c>
      <c r="AD747" s="0" t="s">
        <v>61</v>
      </c>
      <c r="AE747" s="0" t="s">
        <v>19</v>
      </c>
      <c r="AF747" s="0" t="s">
        <v>22</v>
      </c>
      <c r="AG747" s="0" t="s">
        <v>22</v>
      </c>
      <c r="AH747" s="0" t="s">
        <v>3396</v>
      </c>
      <c r="AI747" s="0" t="s">
        <v>3397</v>
      </c>
      <c r="AJ747" s="0" t="s">
        <v>22</v>
      </c>
      <c r="AK747" s="0" t="s">
        <v>22</v>
      </c>
    </row>
    <row customHeight="1" ht="11.25">
      <c r="A748" s="0" t="s">
        <v>22</v>
      </c>
      <c r="B748" s="0" t="s">
        <v>48</v>
      </c>
      <c r="C748" s="0" t="s">
        <v>50</v>
      </c>
      <c r="D748" s="0" t="s">
        <v>22</v>
      </c>
      <c r="E748" s="0" t="s">
        <v>4403</v>
      </c>
      <c r="F748" s="0" t="s">
        <v>1213</v>
      </c>
      <c r="G748" s="0" t="s">
        <v>153</v>
      </c>
      <c r="H748" s="0" t="s">
        <v>153</v>
      </c>
      <c r="I748" s="0" t="s">
        <v>154</v>
      </c>
      <c r="J748" s="0" t="s">
        <v>1173</v>
      </c>
      <c r="K748" s="0" t="s">
        <v>1255</v>
      </c>
      <c r="L748" s="0" t="s">
        <v>1252</v>
      </c>
      <c r="M748" s="0" t="s">
        <v>1155</v>
      </c>
      <c r="N748" s="0" t="s">
        <v>98</v>
      </c>
      <c r="O748" s="0" t="s">
        <v>153</v>
      </c>
      <c r="P748" s="0" t="s">
        <v>153</v>
      </c>
      <c r="Q748" s="0" t="s">
        <v>154</v>
      </c>
      <c r="R748" s="0" t="s">
        <v>1173</v>
      </c>
      <c r="S748" s="0" t="s">
        <v>1255</v>
      </c>
      <c r="T748" s="0" t="s">
        <v>3341</v>
      </c>
      <c r="U748" s="0" t="s">
        <v>3342</v>
      </c>
      <c r="V748" s="0" t="s">
        <v>3343</v>
      </c>
      <c r="W748" s="0" t="s">
        <v>3344</v>
      </c>
      <c r="X748" s="0" t="s">
        <v>3345</v>
      </c>
      <c r="Y748" s="0" t="s">
        <v>3342</v>
      </c>
      <c r="Z748" s="0" t="s">
        <v>4404</v>
      </c>
      <c r="AA748" s="0" t="s">
        <v>3394</v>
      </c>
      <c r="AB748" s="0" t="s">
        <v>4405</v>
      </c>
      <c r="AC748" s="0" t="s">
        <v>19</v>
      </c>
      <c r="AD748" s="0" t="s">
        <v>61</v>
      </c>
      <c r="AE748" s="0" t="s">
        <v>19</v>
      </c>
      <c r="AF748" s="0" t="s">
        <v>22</v>
      </c>
      <c r="AG748" s="0" t="s">
        <v>22</v>
      </c>
      <c r="AH748" s="0" t="s">
        <v>3396</v>
      </c>
      <c r="AI748" s="0" t="s">
        <v>3397</v>
      </c>
      <c r="AJ748" s="0" t="s">
        <v>22</v>
      </c>
      <c r="AK748" s="0" t="s">
        <v>22</v>
      </c>
    </row>
    <row customHeight="1" ht="11.25">
      <c r="A749" s="0" t="s">
        <v>22</v>
      </c>
      <c r="B749" s="0" t="s">
        <v>48</v>
      </c>
      <c r="C749" s="0" t="s">
        <v>50</v>
      </c>
      <c r="D749" s="0" t="s">
        <v>22</v>
      </c>
      <c r="E749" s="0" t="s">
        <v>4403</v>
      </c>
      <c r="F749" s="0" t="s">
        <v>1213</v>
      </c>
      <c r="G749" s="0" t="s">
        <v>153</v>
      </c>
      <c r="H749" s="0" t="s">
        <v>153</v>
      </c>
      <c r="I749" s="0" t="s">
        <v>154</v>
      </c>
      <c r="J749" s="0" t="s">
        <v>1173</v>
      </c>
      <c r="K749" s="0" t="s">
        <v>1255</v>
      </c>
      <c r="L749" s="0" t="s">
        <v>1252</v>
      </c>
      <c r="M749" s="0" t="s">
        <v>1155</v>
      </c>
      <c r="N749" s="0" t="s">
        <v>115</v>
      </c>
      <c r="O749" s="0" t="s">
        <v>153</v>
      </c>
      <c r="P749" s="0" t="s">
        <v>153</v>
      </c>
      <c r="Q749" s="0" t="s">
        <v>154</v>
      </c>
      <c r="R749" s="0" t="s">
        <v>3398</v>
      </c>
      <c r="S749" s="0" t="s">
        <v>3416</v>
      </c>
      <c r="T749" s="0" t="s">
        <v>3341</v>
      </c>
      <c r="U749" s="0" t="s">
        <v>3342</v>
      </c>
      <c r="V749" s="0" t="s">
        <v>3343</v>
      </c>
      <c r="W749" s="0" t="s">
        <v>3344</v>
      </c>
      <c r="X749" s="0" t="s">
        <v>3345</v>
      </c>
      <c r="Y749" s="0" t="s">
        <v>3342</v>
      </c>
      <c r="Z749" s="0" t="s">
        <v>4404</v>
      </c>
      <c r="AA749" s="0" t="s">
        <v>3394</v>
      </c>
      <c r="AB749" s="0" t="s">
        <v>4405</v>
      </c>
      <c r="AC749" s="0" t="s">
        <v>19</v>
      </c>
      <c r="AD749" s="0" t="s">
        <v>61</v>
      </c>
      <c r="AE749" s="0" t="s">
        <v>19</v>
      </c>
      <c r="AF749" s="0" t="s">
        <v>22</v>
      </c>
      <c r="AG749" s="0" t="s">
        <v>22</v>
      </c>
      <c r="AH749" s="0" t="s">
        <v>3396</v>
      </c>
      <c r="AI749" s="0" t="s">
        <v>3397</v>
      </c>
      <c r="AJ749" s="0" t="s">
        <v>22</v>
      </c>
      <c r="AK749" s="0" t="s">
        <v>22</v>
      </c>
    </row>
    <row customHeight="1" ht="11.25">
      <c r="A750" s="0" t="s">
        <v>22</v>
      </c>
      <c r="B750" s="0" t="s">
        <v>48</v>
      </c>
      <c r="C750" s="0" t="s">
        <v>50</v>
      </c>
      <c r="D750" s="0" t="s">
        <v>22</v>
      </c>
      <c r="E750" s="0" t="s">
        <v>4403</v>
      </c>
      <c r="F750" s="0" t="s">
        <v>1213</v>
      </c>
      <c r="G750" s="0" t="s">
        <v>153</v>
      </c>
      <c r="H750" s="0" t="s">
        <v>153</v>
      </c>
      <c r="I750" s="0" t="s">
        <v>154</v>
      </c>
      <c r="J750" s="0" t="s">
        <v>1173</v>
      </c>
      <c r="K750" s="0" t="s">
        <v>1255</v>
      </c>
      <c r="L750" s="0" t="s">
        <v>1252</v>
      </c>
      <c r="M750" s="0" t="s">
        <v>1155</v>
      </c>
      <c r="N750" s="0" t="s">
        <v>90</v>
      </c>
      <c r="O750" s="0" t="s">
        <v>153</v>
      </c>
      <c r="P750" s="0" t="s">
        <v>153</v>
      </c>
      <c r="Q750" s="0" t="s">
        <v>154</v>
      </c>
      <c r="R750" s="0" t="s">
        <v>3400</v>
      </c>
      <c r="S750" s="0" t="s">
        <v>3417</v>
      </c>
      <c r="T750" s="0" t="s">
        <v>3341</v>
      </c>
      <c r="U750" s="0" t="s">
        <v>3342</v>
      </c>
      <c r="V750" s="0" t="s">
        <v>3343</v>
      </c>
      <c r="W750" s="0" t="s">
        <v>3344</v>
      </c>
      <c r="X750" s="0" t="s">
        <v>3345</v>
      </c>
      <c r="Y750" s="0" t="s">
        <v>3342</v>
      </c>
      <c r="Z750" s="0" t="s">
        <v>4404</v>
      </c>
      <c r="AA750" s="0" t="s">
        <v>3394</v>
      </c>
      <c r="AB750" s="0" t="s">
        <v>4405</v>
      </c>
      <c r="AC750" s="0" t="s">
        <v>19</v>
      </c>
      <c r="AD750" s="0" t="s">
        <v>61</v>
      </c>
      <c r="AE750" s="0" t="s">
        <v>19</v>
      </c>
      <c r="AF750" s="0" t="s">
        <v>22</v>
      </c>
      <c r="AG750" s="0" t="s">
        <v>22</v>
      </c>
      <c r="AH750" s="0" t="s">
        <v>3396</v>
      </c>
      <c r="AI750" s="0" t="s">
        <v>3397</v>
      </c>
      <c r="AJ750" s="0" t="s">
        <v>22</v>
      </c>
      <c r="AK750" s="0" t="s">
        <v>22</v>
      </c>
    </row>
    <row customHeight="1" ht="11.25">
      <c r="A751" s="0" t="s">
        <v>22</v>
      </c>
      <c r="B751" s="0" t="s">
        <v>48</v>
      </c>
      <c r="C751" s="0" t="s">
        <v>50</v>
      </c>
      <c r="D751" s="0" t="s">
        <v>22</v>
      </c>
      <c r="E751" s="0" t="s">
        <v>4403</v>
      </c>
      <c r="F751" s="0" t="s">
        <v>1213</v>
      </c>
      <c r="G751" s="0" t="s">
        <v>153</v>
      </c>
      <c r="H751" s="0" t="s">
        <v>153</v>
      </c>
      <c r="I751" s="0" t="s">
        <v>154</v>
      </c>
      <c r="J751" s="0" t="s">
        <v>1173</v>
      </c>
      <c r="K751" s="0" t="s">
        <v>1255</v>
      </c>
      <c r="L751" s="0" t="s">
        <v>1252</v>
      </c>
      <c r="M751" s="0" t="s">
        <v>1155</v>
      </c>
      <c r="N751" s="0" t="s">
        <v>109</v>
      </c>
      <c r="O751" s="0" t="s">
        <v>153</v>
      </c>
      <c r="P751" s="0" t="s">
        <v>153</v>
      </c>
      <c r="Q751" s="0" t="s">
        <v>154</v>
      </c>
      <c r="R751" s="0" t="s">
        <v>3402</v>
      </c>
      <c r="S751" s="0" t="s">
        <v>3418</v>
      </c>
      <c r="T751" s="0" t="s">
        <v>3341</v>
      </c>
      <c r="U751" s="0" t="s">
        <v>3342</v>
      </c>
      <c r="V751" s="0" t="s">
        <v>3343</v>
      </c>
      <c r="W751" s="0" t="s">
        <v>3344</v>
      </c>
      <c r="X751" s="0" t="s">
        <v>3345</v>
      </c>
      <c r="Y751" s="0" t="s">
        <v>3342</v>
      </c>
      <c r="Z751" s="0" t="s">
        <v>4404</v>
      </c>
      <c r="AA751" s="0" t="s">
        <v>3394</v>
      </c>
      <c r="AB751" s="0" t="s">
        <v>4405</v>
      </c>
      <c r="AC751" s="0" t="s">
        <v>19</v>
      </c>
      <c r="AD751" s="0" t="s">
        <v>61</v>
      </c>
      <c r="AE751" s="0" t="s">
        <v>19</v>
      </c>
      <c r="AF751" s="0" t="s">
        <v>22</v>
      </c>
      <c r="AG751" s="0" t="s">
        <v>22</v>
      </c>
      <c r="AH751" s="0" t="s">
        <v>3396</v>
      </c>
      <c r="AI751" s="0" t="s">
        <v>3397</v>
      </c>
      <c r="AJ751" s="0" t="s">
        <v>22</v>
      </c>
      <c r="AK751" s="0" t="s">
        <v>22</v>
      </c>
    </row>
    <row customHeight="1" ht="11.25">
      <c r="A752" s="0" t="s">
        <v>22</v>
      </c>
      <c r="B752" s="0" t="s">
        <v>48</v>
      </c>
      <c r="C752" s="0" t="s">
        <v>50</v>
      </c>
      <c r="D752" s="0" t="s">
        <v>22</v>
      </c>
      <c r="E752" s="0" t="s">
        <v>4403</v>
      </c>
      <c r="F752" s="0" t="s">
        <v>1213</v>
      </c>
      <c r="G752" s="0" t="s">
        <v>153</v>
      </c>
      <c r="H752" s="0" t="s">
        <v>153</v>
      </c>
      <c r="I752" s="0" t="s">
        <v>154</v>
      </c>
      <c r="J752" s="0" t="s">
        <v>1173</v>
      </c>
      <c r="K752" s="0" t="s">
        <v>1255</v>
      </c>
      <c r="L752" s="0" t="s">
        <v>1252</v>
      </c>
      <c r="M752" s="0" t="s">
        <v>1155</v>
      </c>
      <c r="N752" s="0" t="s">
        <v>92</v>
      </c>
      <c r="O752" s="0" t="s">
        <v>153</v>
      </c>
      <c r="P752" s="0" t="s">
        <v>153</v>
      </c>
      <c r="Q752" s="0" t="s">
        <v>154</v>
      </c>
      <c r="R752" s="0" t="s">
        <v>3404</v>
      </c>
      <c r="S752" s="0" t="s">
        <v>3419</v>
      </c>
      <c r="T752" s="0" t="s">
        <v>3341</v>
      </c>
      <c r="U752" s="0" t="s">
        <v>3342</v>
      </c>
      <c r="V752" s="0" t="s">
        <v>3343</v>
      </c>
      <c r="W752" s="0" t="s">
        <v>3344</v>
      </c>
      <c r="X752" s="0" t="s">
        <v>3345</v>
      </c>
      <c r="Y752" s="0" t="s">
        <v>3342</v>
      </c>
      <c r="Z752" s="0" t="s">
        <v>4404</v>
      </c>
      <c r="AA752" s="0" t="s">
        <v>3394</v>
      </c>
      <c r="AB752" s="0" t="s">
        <v>4405</v>
      </c>
      <c r="AC752" s="0" t="s">
        <v>19</v>
      </c>
      <c r="AD752" s="0" t="s">
        <v>61</v>
      </c>
      <c r="AE752" s="0" t="s">
        <v>19</v>
      </c>
      <c r="AF752" s="0" t="s">
        <v>22</v>
      </c>
      <c r="AG752" s="0" t="s">
        <v>22</v>
      </c>
      <c r="AH752" s="0" t="s">
        <v>3396</v>
      </c>
      <c r="AI752" s="0" t="s">
        <v>3397</v>
      </c>
      <c r="AJ752" s="0" t="s">
        <v>22</v>
      </c>
      <c r="AK752" s="0" t="s">
        <v>22</v>
      </c>
    </row>
    <row customHeight="1" ht="11.25">
      <c r="A753" s="0" t="s">
        <v>22</v>
      </c>
      <c r="B753" s="0" t="s">
        <v>48</v>
      </c>
      <c r="C753" s="0" t="s">
        <v>50</v>
      </c>
      <c r="D753" s="0" t="s">
        <v>22</v>
      </c>
      <c r="E753" s="0" t="s">
        <v>4403</v>
      </c>
      <c r="F753" s="0" t="s">
        <v>1213</v>
      </c>
      <c r="G753" s="0" t="s">
        <v>153</v>
      </c>
      <c r="H753" s="0" t="s">
        <v>153</v>
      </c>
      <c r="I753" s="0" t="s">
        <v>154</v>
      </c>
      <c r="J753" s="0" t="s">
        <v>1173</v>
      </c>
      <c r="K753" s="0" t="s">
        <v>1255</v>
      </c>
      <c r="L753" s="0" t="s">
        <v>1252</v>
      </c>
      <c r="M753" s="0" t="s">
        <v>1155</v>
      </c>
      <c r="N753" s="0" t="s">
        <v>89</v>
      </c>
      <c r="O753" s="0" t="s">
        <v>153</v>
      </c>
      <c r="P753" s="0" t="s">
        <v>153</v>
      </c>
      <c r="Q753" s="0" t="s">
        <v>154</v>
      </c>
      <c r="R753" s="0" t="s">
        <v>3406</v>
      </c>
      <c r="S753" s="0" t="s">
        <v>3420</v>
      </c>
      <c r="T753" s="0" t="s">
        <v>3341</v>
      </c>
      <c r="U753" s="0" t="s">
        <v>3342</v>
      </c>
      <c r="V753" s="0" t="s">
        <v>3343</v>
      </c>
      <c r="W753" s="0" t="s">
        <v>3344</v>
      </c>
      <c r="X753" s="0" t="s">
        <v>3345</v>
      </c>
      <c r="Y753" s="0" t="s">
        <v>3342</v>
      </c>
      <c r="Z753" s="0" t="s">
        <v>4404</v>
      </c>
      <c r="AA753" s="0" t="s">
        <v>3394</v>
      </c>
      <c r="AB753" s="0" t="s">
        <v>4405</v>
      </c>
      <c r="AC753" s="0" t="s">
        <v>19</v>
      </c>
      <c r="AD753" s="0" t="s">
        <v>61</v>
      </c>
      <c r="AE753" s="0" t="s">
        <v>19</v>
      </c>
      <c r="AF753" s="0" t="s">
        <v>22</v>
      </c>
      <c r="AG753" s="0" t="s">
        <v>22</v>
      </c>
      <c r="AH753" s="0" t="s">
        <v>3396</v>
      </c>
      <c r="AI753" s="0" t="s">
        <v>3397</v>
      </c>
      <c r="AJ753" s="0" t="s">
        <v>22</v>
      </c>
      <c r="AK753" s="0" t="s">
        <v>22</v>
      </c>
    </row>
    <row customHeight="1" ht="11.25">
      <c r="A754" s="0" t="s">
        <v>22</v>
      </c>
      <c r="B754" s="0" t="s">
        <v>48</v>
      </c>
      <c r="C754" s="0" t="s">
        <v>50</v>
      </c>
      <c r="D754" s="0" t="s">
        <v>22</v>
      </c>
      <c r="E754" s="0" t="s">
        <v>4403</v>
      </c>
      <c r="F754" s="0" t="s">
        <v>1213</v>
      </c>
      <c r="G754" s="0" t="s">
        <v>153</v>
      </c>
      <c r="H754" s="0" t="s">
        <v>153</v>
      </c>
      <c r="I754" s="0" t="s">
        <v>154</v>
      </c>
      <c r="J754" s="0" t="s">
        <v>1173</v>
      </c>
      <c r="K754" s="0" t="s">
        <v>1255</v>
      </c>
      <c r="L754" s="0" t="s">
        <v>1252</v>
      </c>
      <c r="M754" s="0" t="s">
        <v>1155</v>
      </c>
      <c r="N754" s="0" t="s">
        <v>112</v>
      </c>
      <c r="O754" s="0" t="s">
        <v>153</v>
      </c>
      <c r="P754" s="0" t="s">
        <v>153</v>
      </c>
      <c r="Q754" s="0" t="s">
        <v>154</v>
      </c>
      <c r="R754" s="0" t="s">
        <v>3408</v>
      </c>
      <c r="S754" s="0" t="s">
        <v>3421</v>
      </c>
      <c r="T754" s="0" t="s">
        <v>3341</v>
      </c>
      <c r="U754" s="0" t="s">
        <v>3342</v>
      </c>
      <c r="V754" s="0" t="s">
        <v>3343</v>
      </c>
      <c r="W754" s="0" t="s">
        <v>3344</v>
      </c>
      <c r="X754" s="0" t="s">
        <v>3345</v>
      </c>
      <c r="Y754" s="0" t="s">
        <v>3342</v>
      </c>
      <c r="Z754" s="0" t="s">
        <v>4404</v>
      </c>
      <c r="AA754" s="0" t="s">
        <v>3394</v>
      </c>
      <c r="AB754" s="0" t="s">
        <v>4405</v>
      </c>
      <c r="AC754" s="0" t="s">
        <v>19</v>
      </c>
      <c r="AD754" s="0" t="s">
        <v>61</v>
      </c>
      <c r="AE754" s="0" t="s">
        <v>19</v>
      </c>
      <c r="AF754" s="0" t="s">
        <v>22</v>
      </c>
      <c r="AG754" s="0" t="s">
        <v>22</v>
      </c>
      <c r="AH754" s="0" t="s">
        <v>3396</v>
      </c>
      <c r="AI754" s="0" t="s">
        <v>3397</v>
      </c>
      <c r="AJ754" s="0" t="s">
        <v>22</v>
      </c>
      <c r="AK754" s="0" t="s">
        <v>22</v>
      </c>
    </row>
    <row customHeight="1" ht="11.25">
      <c r="A755" s="0" t="s">
        <v>22</v>
      </c>
      <c r="B755" s="0" t="s">
        <v>48</v>
      </c>
      <c r="C755" s="0" t="s">
        <v>50</v>
      </c>
      <c r="D755" s="0" t="s">
        <v>22</v>
      </c>
      <c r="E755" s="0" t="s">
        <v>4403</v>
      </c>
      <c r="F755" s="0" t="s">
        <v>1213</v>
      </c>
      <c r="G755" s="0" t="s">
        <v>153</v>
      </c>
      <c r="H755" s="0" t="s">
        <v>153</v>
      </c>
      <c r="I755" s="0" t="s">
        <v>154</v>
      </c>
      <c r="J755" s="0" t="s">
        <v>1173</v>
      </c>
      <c r="K755" s="0" t="s">
        <v>1255</v>
      </c>
      <c r="L755" s="0" t="s">
        <v>1252</v>
      </c>
      <c r="M755" s="0" t="s">
        <v>1155</v>
      </c>
      <c r="N755" s="0" t="s">
        <v>118</v>
      </c>
      <c r="O755" s="0" t="s">
        <v>153</v>
      </c>
      <c r="P755" s="0" t="s">
        <v>153</v>
      </c>
      <c r="Q755" s="0" t="s">
        <v>154</v>
      </c>
      <c r="R755" s="0" t="s">
        <v>3410</v>
      </c>
      <c r="S755" s="0" t="s">
        <v>3422</v>
      </c>
      <c r="T755" s="0" t="s">
        <v>3341</v>
      </c>
      <c r="U755" s="0" t="s">
        <v>3342</v>
      </c>
      <c r="V755" s="0" t="s">
        <v>3343</v>
      </c>
      <c r="W755" s="0" t="s">
        <v>3344</v>
      </c>
      <c r="X755" s="0" t="s">
        <v>3345</v>
      </c>
      <c r="Y755" s="0" t="s">
        <v>3342</v>
      </c>
      <c r="Z755" s="0" t="s">
        <v>4404</v>
      </c>
      <c r="AA755" s="0" t="s">
        <v>3394</v>
      </c>
      <c r="AB755" s="0" t="s">
        <v>4405</v>
      </c>
      <c r="AC755" s="0" t="s">
        <v>19</v>
      </c>
      <c r="AD755" s="0" t="s">
        <v>61</v>
      </c>
      <c r="AE755" s="0" t="s">
        <v>19</v>
      </c>
      <c r="AF755" s="0" t="s">
        <v>22</v>
      </c>
      <c r="AG755" s="0" t="s">
        <v>22</v>
      </c>
      <c r="AH755" s="0" t="s">
        <v>3396</v>
      </c>
      <c r="AI755" s="0" t="s">
        <v>3397</v>
      </c>
      <c r="AJ755" s="0" t="s">
        <v>22</v>
      </c>
      <c r="AK755" s="0" t="s">
        <v>22</v>
      </c>
    </row>
    <row customHeight="1" ht="11.25">
      <c r="A756" s="0" t="s">
        <v>22</v>
      </c>
      <c r="B756" s="0" t="s">
        <v>48</v>
      </c>
      <c r="C756" s="0" t="s">
        <v>50</v>
      </c>
      <c r="D756" s="0" t="s">
        <v>22</v>
      </c>
      <c r="E756" s="0" t="s">
        <v>4403</v>
      </c>
      <c r="F756" s="0" t="s">
        <v>1213</v>
      </c>
      <c r="G756" s="0" t="s">
        <v>153</v>
      </c>
      <c r="H756" s="0" t="s">
        <v>153</v>
      </c>
      <c r="I756" s="0" t="s">
        <v>154</v>
      </c>
      <c r="J756" s="0" t="s">
        <v>1173</v>
      </c>
      <c r="K756" s="0" t="s">
        <v>1255</v>
      </c>
      <c r="L756" s="0" t="s">
        <v>1252</v>
      </c>
      <c r="M756" s="0" t="s">
        <v>1155</v>
      </c>
      <c r="N756" s="0" t="s">
        <v>101</v>
      </c>
      <c r="O756" s="0" t="s">
        <v>153</v>
      </c>
      <c r="P756" s="0" t="s">
        <v>153</v>
      </c>
      <c r="Q756" s="0" t="s">
        <v>154</v>
      </c>
      <c r="R756" s="0" t="s">
        <v>3412</v>
      </c>
      <c r="S756" s="0" t="s">
        <v>3423</v>
      </c>
      <c r="T756" s="0" t="s">
        <v>3341</v>
      </c>
      <c r="U756" s="0" t="s">
        <v>3342</v>
      </c>
      <c r="V756" s="0" t="s">
        <v>3343</v>
      </c>
      <c r="W756" s="0" t="s">
        <v>3344</v>
      </c>
      <c r="X756" s="0" t="s">
        <v>3345</v>
      </c>
      <c r="Y756" s="0" t="s">
        <v>3342</v>
      </c>
      <c r="Z756" s="0" t="s">
        <v>4404</v>
      </c>
      <c r="AA756" s="0" t="s">
        <v>3394</v>
      </c>
      <c r="AB756" s="0" t="s">
        <v>4405</v>
      </c>
      <c r="AC756" s="0" t="s">
        <v>19</v>
      </c>
      <c r="AD756" s="0" t="s">
        <v>61</v>
      </c>
      <c r="AE756" s="0" t="s">
        <v>19</v>
      </c>
      <c r="AF756" s="0" t="s">
        <v>22</v>
      </c>
      <c r="AG756" s="0" t="s">
        <v>22</v>
      </c>
      <c r="AH756" s="0" t="s">
        <v>3396</v>
      </c>
      <c r="AI756" s="0" t="s">
        <v>3397</v>
      </c>
      <c r="AJ756" s="0" t="s">
        <v>22</v>
      </c>
      <c r="AK756" s="0" t="s">
        <v>22</v>
      </c>
    </row>
    <row customHeight="1" ht="11.25">
      <c r="A757" s="0" t="s">
        <v>22</v>
      </c>
      <c r="B757" s="0" t="s">
        <v>48</v>
      </c>
      <c r="C757" s="0" t="s">
        <v>50</v>
      </c>
      <c r="D757" s="0" t="s">
        <v>22</v>
      </c>
      <c r="E757" s="0" t="s">
        <v>4403</v>
      </c>
      <c r="F757" s="0" t="s">
        <v>1213</v>
      </c>
      <c r="G757" s="0" t="s">
        <v>153</v>
      </c>
      <c r="H757" s="0" t="s">
        <v>153</v>
      </c>
      <c r="I757" s="0" t="s">
        <v>154</v>
      </c>
      <c r="J757" s="0" t="s">
        <v>1173</v>
      </c>
      <c r="K757" s="0" t="s">
        <v>1255</v>
      </c>
      <c r="L757" s="0" t="s">
        <v>1252</v>
      </c>
      <c r="M757" s="0" t="s">
        <v>1155</v>
      </c>
      <c r="N757" s="0" t="s">
        <v>91</v>
      </c>
      <c r="O757" s="0" t="s">
        <v>153</v>
      </c>
      <c r="P757" s="0" t="s">
        <v>153</v>
      </c>
      <c r="Q757" s="0" t="s">
        <v>154</v>
      </c>
      <c r="R757" s="0" t="s">
        <v>3414</v>
      </c>
      <c r="S757" s="0" t="s">
        <v>3424</v>
      </c>
      <c r="T757" s="0" t="s">
        <v>3341</v>
      </c>
      <c r="U757" s="0" t="s">
        <v>3342</v>
      </c>
      <c r="V757" s="0" t="s">
        <v>3343</v>
      </c>
      <c r="W757" s="0" t="s">
        <v>3344</v>
      </c>
      <c r="X757" s="0" t="s">
        <v>3345</v>
      </c>
      <c r="Y757" s="0" t="s">
        <v>3342</v>
      </c>
      <c r="Z757" s="0" t="s">
        <v>4404</v>
      </c>
      <c r="AA757" s="0" t="s">
        <v>3394</v>
      </c>
      <c r="AB757" s="0" t="s">
        <v>4405</v>
      </c>
      <c r="AC757" s="0" t="s">
        <v>19</v>
      </c>
      <c r="AD757" s="0" t="s">
        <v>61</v>
      </c>
      <c r="AE757" s="0" t="s">
        <v>19</v>
      </c>
      <c r="AF757" s="0" t="s">
        <v>22</v>
      </c>
      <c r="AG757" s="0" t="s">
        <v>22</v>
      </c>
      <c r="AH757" s="0" t="s">
        <v>3396</v>
      </c>
      <c r="AI757" s="0" t="s">
        <v>3397</v>
      </c>
      <c r="AJ757" s="0" t="s">
        <v>22</v>
      </c>
      <c r="AK757" s="0" t="s">
        <v>22</v>
      </c>
    </row>
    <row customHeight="1" ht="11.25">
      <c r="A758" s="0" t="s">
        <v>22</v>
      </c>
      <c r="B758" s="0" t="s">
        <v>48</v>
      </c>
      <c r="C758" s="0" t="s">
        <v>50</v>
      </c>
      <c r="D758" s="0" t="s">
        <v>22</v>
      </c>
      <c r="E758" s="0" t="s">
        <v>4406</v>
      </c>
      <c r="F758" s="0" t="s">
        <v>1213</v>
      </c>
      <c r="G758" s="0" t="s">
        <v>1171</v>
      </c>
      <c r="H758" s="0" t="s">
        <v>1171</v>
      </c>
      <c r="I758" s="0" t="s">
        <v>1172</v>
      </c>
      <c r="J758" s="0" t="s">
        <v>3707</v>
      </c>
      <c r="K758" s="0" t="s">
        <v>3708</v>
      </c>
      <c r="L758" s="0" t="s">
        <v>4407</v>
      </c>
      <c r="M758" s="0" t="s">
        <v>2000</v>
      </c>
      <c r="N758" s="0" t="s">
        <v>98</v>
      </c>
      <c r="O758" s="0" t="s">
        <v>1171</v>
      </c>
      <c r="P758" s="0" t="s">
        <v>1171</v>
      </c>
      <c r="Q758" s="0" t="s">
        <v>1172</v>
      </c>
      <c r="R758" s="0" t="s">
        <v>3707</v>
      </c>
      <c r="S758" s="0" t="s">
        <v>3708</v>
      </c>
      <c r="T758" s="0" t="s">
        <v>3341</v>
      </c>
      <c r="U758" s="0" t="s">
        <v>3342</v>
      </c>
      <c r="V758" s="0" t="s">
        <v>4408</v>
      </c>
      <c r="W758" s="0" t="s">
        <v>3344</v>
      </c>
      <c r="X758" s="0" t="s">
        <v>3345</v>
      </c>
      <c r="Y758" s="0" t="s">
        <v>3342</v>
      </c>
      <c r="Z758" s="0" t="s">
        <v>4404</v>
      </c>
      <c r="AA758" s="0" t="s">
        <v>3394</v>
      </c>
      <c r="AB758" s="0" t="s">
        <v>4409</v>
      </c>
      <c r="AC758" s="0" t="s">
        <v>19</v>
      </c>
      <c r="AD758" s="0" t="s">
        <v>61</v>
      </c>
      <c r="AE758" s="0" t="s">
        <v>19</v>
      </c>
      <c r="AF758" s="0" t="s">
        <v>22</v>
      </c>
      <c r="AG758" s="0" t="s">
        <v>22</v>
      </c>
      <c r="AH758" s="0" t="s">
        <v>4410</v>
      </c>
      <c r="AI758" s="0" t="s">
        <v>4411</v>
      </c>
      <c r="AJ758" s="0" t="s">
        <v>22</v>
      </c>
      <c r="AK758" s="0" t="s">
        <v>22</v>
      </c>
    </row>
    <row customHeight="1" ht="11.25">
      <c r="A759" s="0" t="s">
        <v>22</v>
      </c>
      <c r="B759" s="0" t="s">
        <v>48</v>
      </c>
      <c r="C759" s="0" t="s">
        <v>50</v>
      </c>
      <c r="D759" s="0" t="s">
        <v>22</v>
      </c>
      <c r="E759" s="0" t="s">
        <v>4406</v>
      </c>
      <c r="F759" s="0" t="s">
        <v>1213</v>
      </c>
      <c r="G759" s="0" t="s">
        <v>153</v>
      </c>
      <c r="H759" s="0" t="s">
        <v>153</v>
      </c>
      <c r="I759" s="0" t="s">
        <v>154</v>
      </c>
      <c r="J759" s="0" t="s">
        <v>3707</v>
      </c>
      <c r="K759" s="0" t="s">
        <v>3713</v>
      </c>
      <c r="L759" s="0" t="s">
        <v>4407</v>
      </c>
      <c r="M759" s="0" t="s">
        <v>2000</v>
      </c>
      <c r="N759" s="0" t="s">
        <v>98</v>
      </c>
      <c r="O759" s="0" t="s">
        <v>153</v>
      </c>
      <c r="P759" s="0" t="s">
        <v>153</v>
      </c>
      <c r="Q759" s="0" t="s">
        <v>154</v>
      </c>
      <c r="R759" s="0" t="s">
        <v>3707</v>
      </c>
      <c r="S759" s="0" t="s">
        <v>3713</v>
      </c>
      <c r="T759" s="0" t="s">
        <v>3341</v>
      </c>
      <c r="U759" s="0" t="s">
        <v>3342</v>
      </c>
      <c r="V759" s="0" t="s">
        <v>4408</v>
      </c>
      <c r="W759" s="0" t="s">
        <v>3344</v>
      </c>
      <c r="X759" s="0" t="s">
        <v>3345</v>
      </c>
      <c r="Y759" s="0" t="s">
        <v>3342</v>
      </c>
      <c r="Z759" s="0" t="s">
        <v>4404</v>
      </c>
      <c r="AA759" s="0" t="s">
        <v>3394</v>
      </c>
      <c r="AB759" s="0" t="s">
        <v>4409</v>
      </c>
      <c r="AC759" s="0" t="s">
        <v>19</v>
      </c>
      <c r="AD759" s="0" t="s">
        <v>61</v>
      </c>
      <c r="AE759" s="0" t="s">
        <v>19</v>
      </c>
      <c r="AF759" s="0" t="s">
        <v>22</v>
      </c>
      <c r="AG759" s="0" t="s">
        <v>22</v>
      </c>
      <c r="AH759" s="0" t="s">
        <v>4410</v>
      </c>
      <c r="AI759" s="0" t="s">
        <v>4411</v>
      </c>
      <c r="AJ759" s="0" t="s">
        <v>22</v>
      </c>
      <c r="AK759" s="0" t="s">
        <v>22</v>
      </c>
    </row>
    <row customHeight="1" ht="11.25">
      <c r="A760" s="0" t="s">
        <v>22</v>
      </c>
      <c r="B760" s="0" t="s">
        <v>48</v>
      </c>
      <c r="C760" s="0" t="s">
        <v>50</v>
      </c>
      <c r="D760" s="0" t="s">
        <v>22</v>
      </c>
      <c r="E760" s="0" t="s">
        <v>4412</v>
      </c>
      <c r="F760" s="0" t="s">
        <v>1191</v>
      </c>
      <c r="G760" s="0" t="s">
        <v>3277</v>
      </c>
      <c r="H760" s="0" t="s">
        <v>3277</v>
      </c>
      <c r="I760" s="0" t="s">
        <v>3278</v>
      </c>
      <c r="J760" s="0" t="s">
        <v>3493</v>
      </c>
      <c r="K760" s="0" t="s">
        <v>3494</v>
      </c>
      <c r="L760" s="0" t="s">
        <v>4291</v>
      </c>
      <c r="M760" s="0" t="s">
        <v>1155</v>
      </c>
      <c r="N760" s="0" t="s">
        <v>98</v>
      </c>
      <c r="O760" s="0" t="s">
        <v>3277</v>
      </c>
      <c r="P760" s="0" t="s">
        <v>3277</v>
      </c>
      <c r="Q760" s="0" t="s">
        <v>3278</v>
      </c>
      <c r="R760" s="0" t="s">
        <v>3493</v>
      </c>
      <c r="S760" s="0" t="s">
        <v>3494</v>
      </c>
      <c r="T760" s="0" t="s">
        <v>3341</v>
      </c>
      <c r="U760" s="0" t="s">
        <v>3342</v>
      </c>
      <c r="V760" s="0" t="s">
        <v>3343</v>
      </c>
      <c r="W760" s="0" t="s">
        <v>3344</v>
      </c>
      <c r="X760" s="0" t="s">
        <v>3388</v>
      </c>
      <c r="Y760" s="0" t="s">
        <v>3342</v>
      </c>
      <c r="Z760" s="0" t="s">
        <v>3496</v>
      </c>
      <c r="AA760" s="0" t="s">
        <v>3497</v>
      </c>
      <c r="AB760" s="0" t="s">
        <v>4413</v>
      </c>
      <c r="AC760" s="0" t="s">
        <v>19</v>
      </c>
      <c r="AD760" s="0" t="s">
        <v>19</v>
      </c>
      <c r="AE760" s="0" t="s">
        <v>61</v>
      </c>
      <c r="AF760" s="0" t="s">
        <v>22</v>
      </c>
      <c r="AG760" s="0" t="s">
        <v>22</v>
      </c>
      <c r="AH760" s="0" t="s">
        <v>22</v>
      </c>
      <c r="AI760" s="0" t="s">
        <v>22</v>
      </c>
      <c r="AJ760" s="0" t="s">
        <v>454</v>
      </c>
      <c r="AK760" s="0" t="s">
        <v>454</v>
      </c>
    </row>
    <row customHeight="1" ht="11.25">
      <c r="A761" s="0" t="s">
        <v>22</v>
      </c>
      <c r="B761" s="0" t="s">
        <v>48</v>
      </c>
      <c r="C761" s="0" t="s">
        <v>50</v>
      </c>
      <c r="D761" s="0" t="s">
        <v>22</v>
      </c>
      <c r="E761" s="0" t="s">
        <v>4412</v>
      </c>
      <c r="F761" s="0" t="s">
        <v>1191</v>
      </c>
      <c r="G761" s="0" t="s">
        <v>3277</v>
      </c>
      <c r="H761" s="0" t="s">
        <v>3277</v>
      </c>
      <c r="I761" s="0" t="s">
        <v>3278</v>
      </c>
      <c r="J761" s="0" t="s">
        <v>3493</v>
      </c>
      <c r="K761" s="0" t="s">
        <v>3494</v>
      </c>
      <c r="L761" s="0" t="s">
        <v>4414</v>
      </c>
      <c r="M761" s="0" t="s">
        <v>1155</v>
      </c>
      <c r="N761" s="0" t="s">
        <v>98</v>
      </c>
      <c r="O761" s="0" t="s">
        <v>3277</v>
      </c>
      <c r="P761" s="0" t="s">
        <v>3277</v>
      </c>
      <c r="Q761" s="0" t="s">
        <v>3278</v>
      </c>
      <c r="R761" s="0" t="s">
        <v>3493</v>
      </c>
      <c r="S761" s="0" t="s">
        <v>3494</v>
      </c>
      <c r="T761" s="0" t="s">
        <v>3341</v>
      </c>
      <c r="U761" s="0" t="s">
        <v>3342</v>
      </c>
      <c r="V761" s="0" t="s">
        <v>3343</v>
      </c>
      <c r="W761" s="0" t="s">
        <v>3344</v>
      </c>
      <c r="X761" s="0" t="s">
        <v>3388</v>
      </c>
      <c r="Y761" s="0" t="s">
        <v>3342</v>
      </c>
      <c r="Z761" s="0" t="s">
        <v>3496</v>
      </c>
      <c r="AA761" s="0" t="s">
        <v>3497</v>
      </c>
      <c r="AB761" s="0" t="s">
        <v>4415</v>
      </c>
      <c r="AC761" s="0" t="s">
        <v>19</v>
      </c>
      <c r="AD761" s="0" t="s">
        <v>19</v>
      </c>
      <c r="AE761" s="0" t="s">
        <v>61</v>
      </c>
      <c r="AF761" s="0" t="s">
        <v>22</v>
      </c>
      <c r="AG761" s="0" t="s">
        <v>22</v>
      </c>
      <c r="AH761" s="0" t="s">
        <v>22</v>
      </c>
      <c r="AI761" s="0" t="s">
        <v>22</v>
      </c>
      <c r="AJ761" s="0" t="s">
        <v>454</v>
      </c>
      <c r="AK761" s="0" t="s">
        <v>454</v>
      </c>
    </row>
    <row customHeight="1" ht="11.25">
      <c r="A762" s="0" t="s">
        <v>22</v>
      </c>
      <c r="B762" s="0" t="s">
        <v>48</v>
      </c>
      <c r="C762" s="0" t="s">
        <v>50</v>
      </c>
      <c r="D762" s="0" t="s">
        <v>22</v>
      </c>
      <c r="E762" s="0" t="s">
        <v>4412</v>
      </c>
      <c r="F762" s="0" t="s">
        <v>1191</v>
      </c>
      <c r="G762" s="0" t="s">
        <v>3277</v>
      </c>
      <c r="H762" s="0" t="s">
        <v>3277</v>
      </c>
      <c r="I762" s="0" t="s">
        <v>3278</v>
      </c>
      <c r="J762" s="0" t="s">
        <v>3493</v>
      </c>
      <c r="K762" s="0" t="s">
        <v>3494</v>
      </c>
      <c r="L762" s="0" t="s">
        <v>4416</v>
      </c>
      <c r="M762" s="0" t="s">
        <v>1155</v>
      </c>
      <c r="N762" s="0" t="s">
        <v>98</v>
      </c>
      <c r="O762" s="0" t="s">
        <v>3277</v>
      </c>
      <c r="P762" s="0" t="s">
        <v>3277</v>
      </c>
      <c r="Q762" s="0" t="s">
        <v>3278</v>
      </c>
      <c r="R762" s="0" t="s">
        <v>3493</v>
      </c>
      <c r="S762" s="0" t="s">
        <v>3494</v>
      </c>
      <c r="T762" s="0" t="s">
        <v>3341</v>
      </c>
      <c r="U762" s="0" t="s">
        <v>3342</v>
      </c>
      <c r="V762" s="0" t="s">
        <v>3343</v>
      </c>
      <c r="W762" s="0" t="s">
        <v>3344</v>
      </c>
      <c r="X762" s="0" t="s">
        <v>3388</v>
      </c>
      <c r="Y762" s="0" t="s">
        <v>3342</v>
      </c>
      <c r="Z762" s="0" t="s">
        <v>3496</v>
      </c>
      <c r="AA762" s="0" t="s">
        <v>3497</v>
      </c>
      <c r="AB762" s="0" t="s">
        <v>4417</v>
      </c>
      <c r="AC762" s="0" t="s">
        <v>19</v>
      </c>
      <c r="AD762" s="0" t="s">
        <v>19</v>
      </c>
      <c r="AE762" s="0" t="s">
        <v>61</v>
      </c>
      <c r="AF762" s="0" t="s">
        <v>22</v>
      </c>
      <c r="AG762" s="0" t="s">
        <v>22</v>
      </c>
      <c r="AH762" s="0" t="s">
        <v>22</v>
      </c>
      <c r="AI762" s="0" t="s">
        <v>22</v>
      </c>
      <c r="AJ762" s="0" t="s">
        <v>454</v>
      </c>
      <c r="AK762" s="0" t="s">
        <v>454</v>
      </c>
    </row>
    <row customHeight="1" ht="11.25">
      <c r="A763" s="0" t="s">
        <v>22</v>
      </c>
      <c r="B763" s="0" t="s">
        <v>48</v>
      </c>
      <c r="C763" s="0" t="s">
        <v>50</v>
      </c>
      <c r="D763" s="0" t="s">
        <v>22</v>
      </c>
      <c r="E763" s="0" t="s">
        <v>4412</v>
      </c>
      <c r="F763" s="0" t="s">
        <v>1191</v>
      </c>
      <c r="G763" s="0" t="s">
        <v>3277</v>
      </c>
      <c r="H763" s="0" t="s">
        <v>3277</v>
      </c>
      <c r="I763" s="0" t="s">
        <v>3278</v>
      </c>
      <c r="J763" s="0" t="s">
        <v>3493</v>
      </c>
      <c r="K763" s="0" t="s">
        <v>3494</v>
      </c>
      <c r="L763" s="0" t="s">
        <v>4244</v>
      </c>
      <c r="M763" s="0" t="s">
        <v>1155</v>
      </c>
      <c r="N763" s="0" t="s">
        <v>98</v>
      </c>
      <c r="O763" s="0" t="s">
        <v>3277</v>
      </c>
      <c r="P763" s="0" t="s">
        <v>3277</v>
      </c>
      <c r="Q763" s="0" t="s">
        <v>3278</v>
      </c>
      <c r="R763" s="0" t="s">
        <v>3493</v>
      </c>
      <c r="S763" s="0" t="s">
        <v>3494</v>
      </c>
      <c r="T763" s="0" t="s">
        <v>3341</v>
      </c>
      <c r="U763" s="0" t="s">
        <v>3342</v>
      </c>
      <c r="V763" s="0" t="s">
        <v>3343</v>
      </c>
      <c r="W763" s="0" t="s">
        <v>3344</v>
      </c>
      <c r="X763" s="0" t="s">
        <v>3388</v>
      </c>
      <c r="Y763" s="0" t="s">
        <v>3342</v>
      </c>
      <c r="Z763" s="0" t="s">
        <v>3496</v>
      </c>
      <c r="AA763" s="0" t="s">
        <v>3497</v>
      </c>
      <c r="AB763" s="0" t="s">
        <v>4418</v>
      </c>
      <c r="AC763" s="0" t="s">
        <v>19</v>
      </c>
      <c r="AD763" s="0" t="s">
        <v>19</v>
      </c>
      <c r="AE763" s="0" t="s">
        <v>61</v>
      </c>
      <c r="AF763" s="0" t="s">
        <v>22</v>
      </c>
      <c r="AG763" s="0" t="s">
        <v>22</v>
      </c>
      <c r="AH763" s="0" t="s">
        <v>22</v>
      </c>
      <c r="AI763" s="0" t="s">
        <v>22</v>
      </c>
      <c r="AJ763" s="0" t="s">
        <v>454</v>
      </c>
      <c r="AK763" s="0" t="s">
        <v>454</v>
      </c>
    </row>
    <row customHeight="1" ht="11.25">
      <c r="A764" s="0" t="s">
        <v>22</v>
      </c>
      <c r="B764" s="0" t="s">
        <v>48</v>
      </c>
      <c r="C764" s="0" t="s">
        <v>50</v>
      </c>
      <c r="D764" s="0" t="s">
        <v>22</v>
      </c>
      <c r="E764" s="0" t="s">
        <v>4412</v>
      </c>
      <c r="F764" s="0" t="s">
        <v>1191</v>
      </c>
      <c r="G764" s="0" t="s">
        <v>3277</v>
      </c>
      <c r="H764" s="0" t="s">
        <v>3277</v>
      </c>
      <c r="I764" s="0" t="s">
        <v>3278</v>
      </c>
      <c r="J764" s="0" t="s">
        <v>3493</v>
      </c>
      <c r="K764" s="0" t="s">
        <v>3494</v>
      </c>
      <c r="L764" s="0" t="s">
        <v>4419</v>
      </c>
      <c r="M764" s="0" t="s">
        <v>1155</v>
      </c>
      <c r="N764" s="0" t="s">
        <v>98</v>
      </c>
      <c r="O764" s="0" t="s">
        <v>3277</v>
      </c>
      <c r="P764" s="0" t="s">
        <v>3277</v>
      </c>
      <c r="Q764" s="0" t="s">
        <v>3278</v>
      </c>
      <c r="R764" s="0" t="s">
        <v>3493</v>
      </c>
      <c r="S764" s="0" t="s">
        <v>3494</v>
      </c>
      <c r="T764" s="0" t="s">
        <v>3341</v>
      </c>
      <c r="U764" s="0" t="s">
        <v>3342</v>
      </c>
      <c r="V764" s="0" t="s">
        <v>3343</v>
      </c>
      <c r="W764" s="0" t="s">
        <v>3344</v>
      </c>
      <c r="X764" s="0" t="s">
        <v>3388</v>
      </c>
      <c r="Y764" s="0" t="s">
        <v>3342</v>
      </c>
      <c r="Z764" s="0" t="s">
        <v>3496</v>
      </c>
      <c r="AA764" s="0" t="s">
        <v>3497</v>
      </c>
      <c r="AB764" s="0" t="s">
        <v>4420</v>
      </c>
      <c r="AC764" s="0" t="s">
        <v>19</v>
      </c>
      <c r="AD764" s="0" t="s">
        <v>19</v>
      </c>
      <c r="AE764" s="0" t="s">
        <v>61</v>
      </c>
      <c r="AF764" s="0" t="s">
        <v>22</v>
      </c>
      <c r="AG764" s="0" t="s">
        <v>22</v>
      </c>
      <c r="AH764" s="0" t="s">
        <v>22</v>
      </c>
      <c r="AI764" s="0" t="s">
        <v>22</v>
      </c>
      <c r="AJ764" s="0" t="s">
        <v>454</v>
      </c>
      <c r="AK764" s="0" t="s">
        <v>454</v>
      </c>
    </row>
    <row customHeight="1" ht="11.25">
      <c r="A765" s="0" t="s">
        <v>22</v>
      </c>
      <c r="B765" s="0" t="s">
        <v>48</v>
      </c>
      <c r="C765" s="0" t="s">
        <v>50</v>
      </c>
      <c r="D765" s="0" t="s">
        <v>22</v>
      </c>
      <c r="E765" s="0" t="s">
        <v>4412</v>
      </c>
      <c r="F765" s="0" t="s">
        <v>1191</v>
      </c>
      <c r="G765" s="0" t="s">
        <v>3277</v>
      </c>
      <c r="H765" s="0" t="s">
        <v>3277</v>
      </c>
      <c r="I765" s="0" t="s">
        <v>3278</v>
      </c>
      <c r="J765" s="0" t="s">
        <v>3493</v>
      </c>
      <c r="K765" s="0" t="s">
        <v>3494</v>
      </c>
      <c r="L765" s="0" t="s">
        <v>3589</v>
      </c>
      <c r="M765" s="0" t="s">
        <v>1155</v>
      </c>
      <c r="N765" s="0" t="s">
        <v>98</v>
      </c>
      <c r="O765" s="0" t="s">
        <v>3277</v>
      </c>
      <c r="P765" s="0" t="s">
        <v>3277</v>
      </c>
      <c r="Q765" s="0" t="s">
        <v>3278</v>
      </c>
      <c r="R765" s="0" t="s">
        <v>3493</v>
      </c>
      <c r="S765" s="0" t="s">
        <v>3494</v>
      </c>
      <c r="T765" s="0" t="s">
        <v>3341</v>
      </c>
      <c r="U765" s="0" t="s">
        <v>3342</v>
      </c>
      <c r="V765" s="0" t="s">
        <v>3343</v>
      </c>
      <c r="W765" s="0" t="s">
        <v>3344</v>
      </c>
      <c r="X765" s="0" t="s">
        <v>3388</v>
      </c>
      <c r="Y765" s="0" t="s">
        <v>3342</v>
      </c>
      <c r="Z765" s="0" t="s">
        <v>3496</v>
      </c>
      <c r="AA765" s="0" t="s">
        <v>3497</v>
      </c>
      <c r="AB765" s="0" t="s">
        <v>4421</v>
      </c>
      <c r="AC765" s="0" t="s">
        <v>19</v>
      </c>
      <c r="AD765" s="0" t="s">
        <v>19</v>
      </c>
      <c r="AE765" s="0" t="s">
        <v>61</v>
      </c>
      <c r="AF765" s="0" t="s">
        <v>22</v>
      </c>
      <c r="AG765" s="0" t="s">
        <v>22</v>
      </c>
      <c r="AH765" s="0" t="s">
        <v>22</v>
      </c>
      <c r="AI765" s="0" t="s">
        <v>22</v>
      </c>
      <c r="AJ765" s="0" t="s">
        <v>454</v>
      </c>
      <c r="AK765" s="0" t="s">
        <v>454</v>
      </c>
    </row>
    <row customHeight="1" ht="11.25">
      <c r="A766" s="0" t="s">
        <v>22</v>
      </c>
      <c r="B766" s="0" t="s">
        <v>48</v>
      </c>
      <c r="C766" s="0" t="s">
        <v>50</v>
      </c>
      <c r="D766" s="0" t="s">
        <v>22</v>
      </c>
      <c r="E766" s="0" t="s">
        <v>4412</v>
      </c>
      <c r="F766" s="0" t="s">
        <v>1191</v>
      </c>
      <c r="G766" s="0" t="s">
        <v>3277</v>
      </c>
      <c r="H766" s="0" t="s">
        <v>3277</v>
      </c>
      <c r="I766" s="0" t="s">
        <v>3278</v>
      </c>
      <c r="J766" s="0" t="s">
        <v>3493</v>
      </c>
      <c r="K766" s="0" t="s">
        <v>3494</v>
      </c>
      <c r="L766" s="0" t="s">
        <v>4422</v>
      </c>
      <c r="M766" s="0" t="s">
        <v>1155</v>
      </c>
      <c r="N766" s="0" t="s">
        <v>98</v>
      </c>
      <c r="O766" s="0" t="s">
        <v>3277</v>
      </c>
      <c r="P766" s="0" t="s">
        <v>3277</v>
      </c>
      <c r="Q766" s="0" t="s">
        <v>3278</v>
      </c>
      <c r="R766" s="0" t="s">
        <v>3493</v>
      </c>
      <c r="S766" s="0" t="s">
        <v>3494</v>
      </c>
      <c r="T766" s="0" t="s">
        <v>3341</v>
      </c>
      <c r="U766" s="0" t="s">
        <v>3342</v>
      </c>
      <c r="V766" s="0" t="s">
        <v>3343</v>
      </c>
      <c r="W766" s="0" t="s">
        <v>3344</v>
      </c>
      <c r="X766" s="0" t="s">
        <v>3388</v>
      </c>
      <c r="Y766" s="0" t="s">
        <v>3342</v>
      </c>
      <c r="Z766" s="0" t="s">
        <v>3496</v>
      </c>
      <c r="AA766" s="0" t="s">
        <v>3497</v>
      </c>
      <c r="AB766" s="0" t="s">
        <v>4423</v>
      </c>
      <c r="AC766" s="0" t="s">
        <v>19</v>
      </c>
      <c r="AD766" s="0" t="s">
        <v>19</v>
      </c>
      <c r="AE766" s="0" t="s">
        <v>61</v>
      </c>
      <c r="AF766" s="0" t="s">
        <v>22</v>
      </c>
      <c r="AG766" s="0" t="s">
        <v>22</v>
      </c>
      <c r="AH766" s="0" t="s">
        <v>22</v>
      </c>
      <c r="AI766" s="0" t="s">
        <v>22</v>
      </c>
      <c r="AJ766" s="0" t="s">
        <v>454</v>
      </c>
      <c r="AK766" s="0" t="s">
        <v>454</v>
      </c>
    </row>
    <row customHeight="1" ht="11.25">
      <c r="A767" s="0" t="s">
        <v>22</v>
      </c>
      <c r="B767" s="0" t="s">
        <v>48</v>
      </c>
      <c r="C767" s="0" t="s">
        <v>50</v>
      </c>
      <c r="D767" s="0" t="s">
        <v>22</v>
      </c>
      <c r="E767" s="0" t="s">
        <v>4412</v>
      </c>
      <c r="F767" s="0" t="s">
        <v>1191</v>
      </c>
      <c r="G767" s="0" t="s">
        <v>3277</v>
      </c>
      <c r="H767" s="0" t="s">
        <v>3277</v>
      </c>
      <c r="I767" s="0" t="s">
        <v>3278</v>
      </c>
      <c r="J767" s="0" t="s">
        <v>3493</v>
      </c>
      <c r="K767" s="0" t="s">
        <v>3494</v>
      </c>
      <c r="L767" s="0" t="s">
        <v>4424</v>
      </c>
      <c r="M767" s="0" t="s">
        <v>1155</v>
      </c>
      <c r="N767" s="0" t="s">
        <v>98</v>
      </c>
      <c r="O767" s="0" t="s">
        <v>3277</v>
      </c>
      <c r="P767" s="0" t="s">
        <v>3277</v>
      </c>
      <c r="Q767" s="0" t="s">
        <v>3278</v>
      </c>
      <c r="R767" s="0" t="s">
        <v>3493</v>
      </c>
      <c r="S767" s="0" t="s">
        <v>3494</v>
      </c>
      <c r="T767" s="0" t="s">
        <v>3341</v>
      </c>
      <c r="U767" s="0" t="s">
        <v>3342</v>
      </c>
      <c r="V767" s="0" t="s">
        <v>3343</v>
      </c>
      <c r="W767" s="0" t="s">
        <v>3344</v>
      </c>
      <c r="X767" s="0" t="s">
        <v>3388</v>
      </c>
      <c r="Y767" s="0" t="s">
        <v>3342</v>
      </c>
      <c r="Z767" s="0" t="s">
        <v>3496</v>
      </c>
      <c r="AA767" s="0" t="s">
        <v>3497</v>
      </c>
      <c r="AB767" s="0" t="s">
        <v>4425</v>
      </c>
      <c r="AC767" s="0" t="s">
        <v>19</v>
      </c>
      <c r="AD767" s="0" t="s">
        <v>19</v>
      </c>
      <c r="AE767" s="0" t="s">
        <v>61</v>
      </c>
      <c r="AF767" s="0" t="s">
        <v>22</v>
      </c>
      <c r="AG767" s="0" t="s">
        <v>22</v>
      </c>
      <c r="AH767" s="0" t="s">
        <v>22</v>
      </c>
      <c r="AI767" s="0" t="s">
        <v>22</v>
      </c>
      <c r="AJ767" s="0" t="s">
        <v>454</v>
      </c>
      <c r="AK767" s="0" t="s">
        <v>454</v>
      </c>
    </row>
    <row customHeight="1" ht="11.25">
      <c r="A768" s="0" t="s">
        <v>22</v>
      </c>
      <c r="B768" s="0" t="s">
        <v>48</v>
      </c>
      <c r="C768" s="0" t="s">
        <v>50</v>
      </c>
      <c r="D768" s="0" t="s">
        <v>22</v>
      </c>
      <c r="E768" s="0" t="s">
        <v>4412</v>
      </c>
      <c r="F768" s="0" t="s">
        <v>1191</v>
      </c>
      <c r="G768" s="0" t="s">
        <v>107</v>
      </c>
      <c r="H768" s="0" t="s">
        <v>107</v>
      </c>
      <c r="I768" s="0" t="s">
        <v>108</v>
      </c>
      <c r="J768" s="0" t="s">
        <v>3493</v>
      </c>
      <c r="K768" s="0" t="s">
        <v>3514</v>
      </c>
      <c r="L768" s="0" t="s">
        <v>4424</v>
      </c>
      <c r="M768" s="0" t="s">
        <v>1155</v>
      </c>
      <c r="N768" s="0" t="s">
        <v>98</v>
      </c>
      <c r="O768" s="0" t="s">
        <v>107</v>
      </c>
      <c r="P768" s="0" t="s">
        <v>107</v>
      </c>
      <c r="Q768" s="0" t="s">
        <v>108</v>
      </c>
      <c r="R768" s="0" t="s">
        <v>3493</v>
      </c>
      <c r="S768" s="0" t="s">
        <v>3514</v>
      </c>
      <c r="T768" s="0" t="s">
        <v>3341</v>
      </c>
      <c r="U768" s="0" t="s">
        <v>3342</v>
      </c>
      <c r="V768" s="0" t="s">
        <v>3343</v>
      </c>
      <c r="W768" s="0" t="s">
        <v>3344</v>
      </c>
      <c r="X768" s="0" t="s">
        <v>3388</v>
      </c>
      <c r="Y768" s="0" t="s">
        <v>3342</v>
      </c>
      <c r="Z768" s="0" t="s">
        <v>3496</v>
      </c>
      <c r="AA768" s="0" t="s">
        <v>3497</v>
      </c>
      <c r="AB768" s="0" t="s">
        <v>4425</v>
      </c>
      <c r="AC768" s="0" t="s">
        <v>19</v>
      </c>
      <c r="AD768" s="0" t="s">
        <v>19</v>
      </c>
      <c r="AE768" s="0" t="s">
        <v>61</v>
      </c>
      <c r="AF768" s="0" t="s">
        <v>22</v>
      </c>
      <c r="AG768" s="0" t="s">
        <v>22</v>
      </c>
      <c r="AH768" s="0" t="s">
        <v>22</v>
      </c>
      <c r="AI768" s="0" t="s">
        <v>22</v>
      </c>
      <c r="AJ768" s="0" t="s">
        <v>454</v>
      </c>
      <c r="AK768" s="0" t="s">
        <v>454</v>
      </c>
    </row>
    <row customHeight="1" ht="11.25">
      <c r="A769" s="0" t="s">
        <v>22</v>
      </c>
      <c r="B769" s="0" t="s">
        <v>48</v>
      </c>
      <c r="C769" s="0" t="s">
        <v>50</v>
      </c>
      <c r="D769" s="0" t="s">
        <v>22</v>
      </c>
      <c r="E769" s="0" t="s">
        <v>4412</v>
      </c>
      <c r="F769" s="0" t="s">
        <v>1191</v>
      </c>
      <c r="G769" s="0" t="s">
        <v>107</v>
      </c>
      <c r="H769" s="0" t="s">
        <v>107</v>
      </c>
      <c r="I769" s="0" t="s">
        <v>108</v>
      </c>
      <c r="J769" s="0" t="s">
        <v>3493</v>
      </c>
      <c r="K769" s="0" t="s">
        <v>3514</v>
      </c>
      <c r="L769" s="0" t="s">
        <v>4416</v>
      </c>
      <c r="M769" s="0" t="s">
        <v>1155</v>
      </c>
      <c r="N769" s="0" t="s">
        <v>98</v>
      </c>
      <c r="O769" s="0" t="s">
        <v>107</v>
      </c>
      <c r="P769" s="0" t="s">
        <v>107</v>
      </c>
      <c r="Q769" s="0" t="s">
        <v>108</v>
      </c>
      <c r="R769" s="0" t="s">
        <v>3493</v>
      </c>
      <c r="S769" s="0" t="s">
        <v>3514</v>
      </c>
      <c r="T769" s="0" t="s">
        <v>3341</v>
      </c>
      <c r="U769" s="0" t="s">
        <v>3342</v>
      </c>
      <c r="V769" s="0" t="s">
        <v>3343</v>
      </c>
      <c r="W769" s="0" t="s">
        <v>3344</v>
      </c>
      <c r="X769" s="0" t="s">
        <v>3388</v>
      </c>
      <c r="Y769" s="0" t="s">
        <v>3342</v>
      </c>
      <c r="Z769" s="0" t="s">
        <v>3496</v>
      </c>
      <c r="AA769" s="0" t="s">
        <v>3497</v>
      </c>
      <c r="AB769" s="0" t="s">
        <v>4417</v>
      </c>
      <c r="AC769" s="0" t="s">
        <v>19</v>
      </c>
      <c r="AD769" s="0" t="s">
        <v>19</v>
      </c>
      <c r="AE769" s="0" t="s">
        <v>61</v>
      </c>
      <c r="AF769" s="0" t="s">
        <v>22</v>
      </c>
      <c r="AG769" s="0" t="s">
        <v>22</v>
      </c>
      <c r="AH769" s="0" t="s">
        <v>22</v>
      </c>
      <c r="AI769" s="0" t="s">
        <v>22</v>
      </c>
      <c r="AJ769" s="0" t="s">
        <v>454</v>
      </c>
      <c r="AK769" s="0" t="s">
        <v>454</v>
      </c>
    </row>
    <row customHeight="1" ht="11.25">
      <c r="A770" s="0" t="s">
        <v>22</v>
      </c>
      <c r="B770" s="0" t="s">
        <v>48</v>
      </c>
      <c r="C770" s="0" t="s">
        <v>50</v>
      </c>
      <c r="D770" s="0" t="s">
        <v>22</v>
      </c>
      <c r="E770" s="0" t="s">
        <v>4412</v>
      </c>
      <c r="F770" s="0" t="s">
        <v>1191</v>
      </c>
      <c r="G770" s="0" t="s">
        <v>107</v>
      </c>
      <c r="H770" s="0" t="s">
        <v>107</v>
      </c>
      <c r="I770" s="0" t="s">
        <v>108</v>
      </c>
      <c r="J770" s="0" t="s">
        <v>3493</v>
      </c>
      <c r="K770" s="0" t="s">
        <v>3514</v>
      </c>
      <c r="L770" s="0" t="s">
        <v>4291</v>
      </c>
      <c r="M770" s="0" t="s">
        <v>1155</v>
      </c>
      <c r="N770" s="0" t="s">
        <v>98</v>
      </c>
      <c r="O770" s="0" t="s">
        <v>107</v>
      </c>
      <c r="P770" s="0" t="s">
        <v>107</v>
      </c>
      <c r="Q770" s="0" t="s">
        <v>108</v>
      </c>
      <c r="R770" s="0" t="s">
        <v>3493</v>
      </c>
      <c r="S770" s="0" t="s">
        <v>3514</v>
      </c>
      <c r="T770" s="0" t="s">
        <v>3341</v>
      </c>
      <c r="U770" s="0" t="s">
        <v>3342</v>
      </c>
      <c r="V770" s="0" t="s">
        <v>3343</v>
      </c>
      <c r="W770" s="0" t="s">
        <v>3344</v>
      </c>
      <c r="X770" s="0" t="s">
        <v>3388</v>
      </c>
      <c r="Y770" s="0" t="s">
        <v>3342</v>
      </c>
      <c r="Z770" s="0" t="s">
        <v>3496</v>
      </c>
      <c r="AA770" s="0" t="s">
        <v>3497</v>
      </c>
      <c r="AB770" s="0" t="s">
        <v>4413</v>
      </c>
      <c r="AC770" s="0" t="s">
        <v>19</v>
      </c>
      <c r="AD770" s="0" t="s">
        <v>19</v>
      </c>
      <c r="AE770" s="0" t="s">
        <v>61</v>
      </c>
      <c r="AF770" s="0" t="s">
        <v>22</v>
      </c>
      <c r="AG770" s="0" t="s">
        <v>22</v>
      </c>
      <c r="AH770" s="0" t="s">
        <v>22</v>
      </c>
      <c r="AI770" s="0" t="s">
        <v>22</v>
      </c>
      <c r="AJ770" s="0" t="s">
        <v>454</v>
      </c>
      <c r="AK770" s="0" t="s">
        <v>454</v>
      </c>
    </row>
    <row customHeight="1" ht="11.25">
      <c r="A771" s="0" t="s">
        <v>22</v>
      </c>
      <c r="B771" s="0" t="s">
        <v>48</v>
      </c>
      <c r="C771" s="0" t="s">
        <v>50</v>
      </c>
      <c r="D771" s="0" t="s">
        <v>22</v>
      </c>
      <c r="E771" s="0" t="s">
        <v>4412</v>
      </c>
      <c r="F771" s="0" t="s">
        <v>1191</v>
      </c>
      <c r="G771" s="0" t="s">
        <v>107</v>
      </c>
      <c r="H771" s="0" t="s">
        <v>107</v>
      </c>
      <c r="I771" s="0" t="s">
        <v>108</v>
      </c>
      <c r="J771" s="0" t="s">
        <v>3493</v>
      </c>
      <c r="K771" s="0" t="s">
        <v>3514</v>
      </c>
      <c r="L771" s="0" t="s">
        <v>4414</v>
      </c>
      <c r="M771" s="0" t="s">
        <v>1155</v>
      </c>
      <c r="N771" s="0" t="s">
        <v>98</v>
      </c>
      <c r="O771" s="0" t="s">
        <v>107</v>
      </c>
      <c r="P771" s="0" t="s">
        <v>107</v>
      </c>
      <c r="Q771" s="0" t="s">
        <v>108</v>
      </c>
      <c r="R771" s="0" t="s">
        <v>3493</v>
      </c>
      <c r="S771" s="0" t="s">
        <v>3514</v>
      </c>
      <c r="T771" s="0" t="s">
        <v>3341</v>
      </c>
      <c r="U771" s="0" t="s">
        <v>3342</v>
      </c>
      <c r="V771" s="0" t="s">
        <v>3343</v>
      </c>
      <c r="W771" s="0" t="s">
        <v>3344</v>
      </c>
      <c r="X771" s="0" t="s">
        <v>3388</v>
      </c>
      <c r="Y771" s="0" t="s">
        <v>3342</v>
      </c>
      <c r="Z771" s="0" t="s">
        <v>3496</v>
      </c>
      <c r="AA771" s="0" t="s">
        <v>3497</v>
      </c>
      <c r="AB771" s="0" t="s">
        <v>4415</v>
      </c>
      <c r="AC771" s="0" t="s">
        <v>19</v>
      </c>
      <c r="AD771" s="0" t="s">
        <v>19</v>
      </c>
      <c r="AE771" s="0" t="s">
        <v>61</v>
      </c>
      <c r="AF771" s="0" t="s">
        <v>22</v>
      </c>
      <c r="AG771" s="0" t="s">
        <v>22</v>
      </c>
      <c r="AH771" s="0" t="s">
        <v>22</v>
      </c>
      <c r="AI771" s="0" t="s">
        <v>22</v>
      </c>
      <c r="AJ771" s="0" t="s">
        <v>454</v>
      </c>
      <c r="AK771" s="0" t="s">
        <v>454</v>
      </c>
    </row>
    <row customHeight="1" ht="11.25">
      <c r="A772" s="0" t="s">
        <v>22</v>
      </c>
      <c r="B772" s="0" t="s">
        <v>48</v>
      </c>
      <c r="C772" s="0" t="s">
        <v>50</v>
      </c>
      <c r="D772" s="0" t="s">
        <v>22</v>
      </c>
      <c r="E772" s="0" t="s">
        <v>4412</v>
      </c>
      <c r="F772" s="0" t="s">
        <v>1191</v>
      </c>
      <c r="G772" s="0" t="s">
        <v>107</v>
      </c>
      <c r="H772" s="0" t="s">
        <v>107</v>
      </c>
      <c r="I772" s="0" t="s">
        <v>108</v>
      </c>
      <c r="J772" s="0" t="s">
        <v>3493</v>
      </c>
      <c r="K772" s="0" t="s">
        <v>3514</v>
      </c>
      <c r="L772" s="0" t="s">
        <v>4244</v>
      </c>
      <c r="M772" s="0" t="s">
        <v>1155</v>
      </c>
      <c r="N772" s="0" t="s">
        <v>98</v>
      </c>
      <c r="O772" s="0" t="s">
        <v>107</v>
      </c>
      <c r="P772" s="0" t="s">
        <v>107</v>
      </c>
      <c r="Q772" s="0" t="s">
        <v>108</v>
      </c>
      <c r="R772" s="0" t="s">
        <v>3493</v>
      </c>
      <c r="S772" s="0" t="s">
        <v>3514</v>
      </c>
      <c r="T772" s="0" t="s">
        <v>3341</v>
      </c>
      <c r="U772" s="0" t="s">
        <v>3342</v>
      </c>
      <c r="V772" s="0" t="s">
        <v>3343</v>
      </c>
      <c r="W772" s="0" t="s">
        <v>3344</v>
      </c>
      <c r="X772" s="0" t="s">
        <v>3388</v>
      </c>
      <c r="Y772" s="0" t="s">
        <v>3342</v>
      </c>
      <c r="Z772" s="0" t="s">
        <v>3496</v>
      </c>
      <c r="AA772" s="0" t="s">
        <v>3497</v>
      </c>
      <c r="AB772" s="0" t="s">
        <v>4418</v>
      </c>
      <c r="AC772" s="0" t="s">
        <v>19</v>
      </c>
      <c r="AD772" s="0" t="s">
        <v>19</v>
      </c>
      <c r="AE772" s="0" t="s">
        <v>61</v>
      </c>
      <c r="AF772" s="0" t="s">
        <v>22</v>
      </c>
      <c r="AG772" s="0" t="s">
        <v>22</v>
      </c>
      <c r="AH772" s="0" t="s">
        <v>22</v>
      </c>
      <c r="AI772" s="0" t="s">
        <v>22</v>
      </c>
      <c r="AJ772" s="0" t="s">
        <v>454</v>
      </c>
      <c r="AK772" s="0" t="s">
        <v>454</v>
      </c>
    </row>
    <row customHeight="1" ht="11.25">
      <c r="A773" s="0" t="s">
        <v>22</v>
      </c>
      <c r="B773" s="0" t="s">
        <v>48</v>
      </c>
      <c r="C773" s="0" t="s">
        <v>50</v>
      </c>
      <c r="D773" s="0" t="s">
        <v>22</v>
      </c>
      <c r="E773" s="0" t="s">
        <v>4412</v>
      </c>
      <c r="F773" s="0" t="s">
        <v>1191</v>
      </c>
      <c r="G773" s="0" t="s">
        <v>107</v>
      </c>
      <c r="H773" s="0" t="s">
        <v>107</v>
      </c>
      <c r="I773" s="0" t="s">
        <v>108</v>
      </c>
      <c r="J773" s="0" t="s">
        <v>3493</v>
      </c>
      <c r="K773" s="0" t="s">
        <v>3514</v>
      </c>
      <c r="L773" s="0" t="s">
        <v>4419</v>
      </c>
      <c r="M773" s="0" t="s">
        <v>1155</v>
      </c>
      <c r="N773" s="0" t="s">
        <v>98</v>
      </c>
      <c r="O773" s="0" t="s">
        <v>107</v>
      </c>
      <c r="P773" s="0" t="s">
        <v>107</v>
      </c>
      <c r="Q773" s="0" t="s">
        <v>108</v>
      </c>
      <c r="R773" s="0" t="s">
        <v>3493</v>
      </c>
      <c r="S773" s="0" t="s">
        <v>3514</v>
      </c>
      <c r="T773" s="0" t="s">
        <v>3341</v>
      </c>
      <c r="U773" s="0" t="s">
        <v>3342</v>
      </c>
      <c r="V773" s="0" t="s">
        <v>3343</v>
      </c>
      <c r="W773" s="0" t="s">
        <v>3344</v>
      </c>
      <c r="X773" s="0" t="s">
        <v>3388</v>
      </c>
      <c r="Y773" s="0" t="s">
        <v>3342</v>
      </c>
      <c r="Z773" s="0" t="s">
        <v>3496</v>
      </c>
      <c r="AA773" s="0" t="s">
        <v>3497</v>
      </c>
      <c r="AB773" s="0" t="s">
        <v>4420</v>
      </c>
      <c r="AC773" s="0" t="s">
        <v>19</v>
      </c>
      <c r="AD773" s="0" t="s">
        <v>19</v>
      </c>
      <c r="AE773" s="0" t="s">
        <v>61</v>
      </c>
      <c r="AF773" s="0" t="s">
        <v>22</v>
      </c>
      <c r="AG773" s="0" t="s">
        <v>22</v>
      </c>
      <c r="AH773" s="0" t="s">
        <v>22</v>
      </c>
      <c r="AI773" s="0" t="s">
        <v>22</v>
      </c>
      <c r="AJ773" s="0" t="s">
        <v>454</v>
      </c>
      <c r="AK773" s="0" t="s">
        <v>454</v>
      </c>
    </row>
    <row customHeight="1" ht="11.25">
      <c r="A774" s="0" t="s">
        <v>22</v>
      </c>
      <c r="B774" s="0" t="s">
        <v>48</v>
      </c>
      <c r="C774" s="0" t="s">
        <v>50</v>
      </c>
      <c r="D774" s="0" t="s">
        <v>22</v>
      </c>
      <c r="E774" s="0" t="s">
        <v>4412</v>
      </c>
      <c r="F774" s="0" t="s">
        <v>1191</v>
      </c>
      <c r="G774" s="0" t="s">
        <v>107</v>
      </c>
      <c r="H774" s="0" t="s">
        <v>107</v>
      </c>
      <c r="I774" s="0" t="s">
        <v>108</v>
      </c>
      <c r="J774" s="0" t="s">
        <v>3493</v>
      </c>
      <c r="K774" s="0" t="s">
        <v>3514</v>
      </c>
      <c r="L774" s="0" t="s">
        <v>3589</v>
      </c>
      <c r="M774" s="0" t="s">
        <v>1155</v>
      </c>
      <c r="N774" s="0" t="s">
        <v>98</v>
      </c>
      <c r="O774" s="0" t="s">
        <v>107</v>
      </c>
      <c r="P774" s="0" t="s">
        <v>107</v>
      </c>
      <c r="Q774" s="0" t="s">
        <v>108</v>
      </c>
      <c r="R774" s="0" t="s">
        <v>3493</v>
      </c>
      <c r="S774" s="0" t="s">
        <v>3514</v>
      </c>
      <c r="T774" s="0" t="s">
        <v>3341</v>
      </c>
      <c r="U774" s="0" t="s">
        <v>3342</v>
      </c>
      <c r="V774" s="0" t="s">
        <v>3343</v>
      </c>
      <c r="W774" s="0" t="s">
        <v>3344</v>
      </c>
      <c r="X774" s="0" t="s">
        <v>3388</v>
      </c>
      <c r="Y774" s="0" t="s">
        <v>3342</v>
      </c>
      <c r="Z774" s="0" t="s">
        <v>3496</v>
      </c>
      <c r="AA774" s="0" t="s">
        <v>3497</v>
      </c>
      <c r="AB774" s="0" t="s">
        <v>4421</v>
      </c>
      <c r="AC774" s="0" t="s">
        <v>19</v>
      </c>
      <c r="AD774" s="0" t="s">
        <v>19</v>
      </c>
      <c r="AE774" s="0" t="s">
        <v>61</v>
      </c>
      <c r="AF774" s="0" t="s">
        <v>22</v>
      </c>
      <c r="AG774" s="0" t="s">
        <v>22</v>
      </c>
      <c r="AH774" s="0" t="s">
        <v>22</v>
      </c>
      <c r="AI774" s="0" t="s">
        <v>22</v>
      </c>
      <c r="AJ774" s="0" t="s">
        <v>454</v>
      </c>
      <c r="AK774" s="0" t="s">
        <v>454</v>
      </c>
    </row>
    <row customHeight="1" ht="11.25">
      <c r="A775" s="0" t="s">
        <v>22</v>
      </c>
      <c r="B775" s="0" t="s">
        <v>48</v>
      </c>
      <c r="C775" s="0" t="s">
        <v>50</v>
      </c>
      <c r="D775" s="0" t="s">
        <v>22</v>
      </c>
      <c r="E775" s="0" t="s">
        <v>4412</v>
      </c>
      <c r="F775" s="0" t="s">
        <v>1191</v>
      </c>
      <c r="G775" s="0" t="s">
        <v>107</v>
      </c>
      <c r="H775" s="0" t="s">
        <v>107</v>
      </c>
      <c r="I775" s="0" t="s">
        <v>108</v>
      </c>
      <c r="J775" s="0" t="s">
        <v>3493</v>
      </c>
      <c r="K775" s="0" t="s">
        <v>3514</v>
      </c>
      <c r="L775" s="0" t="s">
        <v>4422</v>
      </c>
      <c r="M775" s="0" t="s">
        <v>1155</v>
      </c>
      <c r="N775" s="0" t="s">
        <v>98</v>
      </c>
      <c r="O775" s="0" t="s">
        <v>107</v>
      </c>
      <c r="P775" s="0" t="s">
        <v>107</v>
      </c>
      <c r="Q775" s="0" t="s">
        <v>108</v>
      </c>
      <c r="R775" s="0" t="s">
        <v>3493</v>
      </c>
      <c r="S775" s="0" t="s">
        <v>3514</v>
      </c>
      <c r="T775" s="0" t="s">
        <v>3341</v>
      </c>
      <c r="U775" s="0" t="s">
        <v>3342</v>
      </c>
      <c r="V775" s="0" t="s">
        <v>3343</v>
      </c>
      <c r="W775" s="0" t="s">
        <v>3344</v>
      </c>
      <c r="X775" s="0" t="s">
        <v>3388</v>
      </c>
      <c r="Y775" s="0" t="s">
        <v>3342</v>
      </c>
      <c r="Z775" s="0" t="s">
        <v>3496</v>
      </c>
      <c r="AA775" s="0" t="s">
        <v>3497</v>
      </c>
      <c r="AB775" s="0" t="s">
        <v>4423</v>
      </c>
      <c r="AC775" s="0" t="s">
        <v>19</v>
      </c>
      <c r="AD775" s="0" t="s">
        <v>19</v>
      </c>
      <c r="AE775" s="0" t="s">
        <v>61</v>
      </c>
      <c r="AF775" s="0" t="s">
        <v>22</v>
      </c>
      <c r="AG775" s="0" t="s">
        <v>22</v>
      </c>
      <c r="AH775" s="0" t="s">
        <v>22</v>
      </c>
      <c r="AI775" s="0" t="s">
        <v>22</v>
      </c>
      <c r="AJ775" s="0" t="s">
        <v>454</v>
      </c>
      <c r="AK775" s="0" t="s">
        <v>454</v>
      </c>
    </row>
    <row customHeight="1" ht="11.25">
      <c r="A776" s="0" t="s">
        <v>22</v>
      </c>
      <c r="B776" s="0" t="s">
        <v>48</v>
      </c>
      <c r="C776" s="0" t="s">
        <v>50</v>
      </c>
      <c r="D776" s="0" t="s">
        <v>22</v>
      </c>
      <c r="E776" s="0" t="s">
        <v>4426</v>
      </c>
      <c r="F776" s="0" t="s">
        <v>1191</v>
      </c>
      <c r="G776" s="0" t="s">
        <v>3277</v>
      </c>
      <c r="H776" s="0" t="s">
        <v>3277</v>
      </c>
      <c r="I776" s="0" t="s">
        <v>3278</v>
      </c>
      <c r="J776" s="0" t="s">
        <v>3493</v>
      </c>
      <c r="K776" s="0" t="s">
        <v>3494</v>
      </c>
      <c r="L776" s="0" t="s">
        <v>4244</v>
      </c>
      <c r="M776" s="0" t="s">
        <v>1155</v>
      </c>
      <c r="N776" s="0" t="s">
        <v>98</v>
      </c>
      <c r="O776" s="0" t="s">
        <v>3277</v>
      </c>
      <c r="P776" s="0" t="s">
        <v>3277</v>
      </c>
      <c r="Q776" s="0" t="s">
        <v>3278</v>
      </c>
      <c r="R776" s="0" t="s">
        <v>3493</v>
      </c>
      <c r="S776" s="0" t="s">
        <v>3494</v>
      </c>
      <c r="T776" s="0" t="s">
        <v>3341</v>
      </c>
      <c r="U776" s="0" t="s">
        <v>3342</v>
      </c>
      <c r="V776" s="0" t="s">
        <v>3343</v>
      </c>
      <c r="W776" s="0" t="s">
        <v>3344</v>
      </c>
      <c r="X776" s="0" t="s">
        <v>3388</v>
      </c>
      <c r="Y776" s="0" t="s">
        <v>3342</v>
      </c>
      <c r="Z776" s="0" t="s">
        <v>3496</v>
      </c>
      <c r="AA776" s="0" t="s">
        <v>3497</v>
      </c>
      <c r="AB776" s="0" t="s">
        <v>4427</v>
      </c>
      <c r="AC776" s="0" t="s">
        <v>19</v>
      </c>
      <c r="AD776" s="0" t="s">
        <v>19</v>
      </c>
      <c r="AE776" s="0" t="s">
        <v>61</v>
      </c>
      <c r="AF776" s="0" t="s">
        <v>22</v>
      </c>
      <c r="AG776" s="0" t="s">
        <v>22</v>
      </c>
      <c r="AH776" s="0" t="s">
        <v>22</v>
      </c>
      <c r="AI776" s="0" t="s">
        <v>22</v>
      </c>
      <c r="AJ776" s="0" t="s">
        <v>454</v>
      </c>
      <c r="AK776" s="0" t="s">
        <v>454</v>
      </c>
    </row>
    <row customHeight="1" ht="11.25">
      <c r="A777" s="0" t="s">
        <v>22</v>
      </c>
      <c r="B777" s="0" t="s">
        <v>48</v>
      </c>
      <c r="C777" s="0" t="s">
        <v>50</v>
      </c>
      <c r="D777" s="0" t="s">
        <v>22</v>
      </c>
      <c r="E777" s="0" t="s">
        <v>4426</v>
      </c>
      <c r="F777" s="0" t="s">
        <v>1191</v>
      </c>
      <c r="G777" s="0" t="s">
        <v>107</v>
      </c>
      <c r="H777" s="0" t="s">
        <v>107</v>
      </c>
      <c r="I777" s="0" t="s">
        <v>108</v>
      </c>
      <c r="J777" s="0" t="s">
        <v>3493</v>
      </c>
      <c r="K777" s="0" t="s">
        <v>3514</v>
      </c>
      <c r="L777" s="0" t="s">
        <v>4244</v>
      </c>
      <c r="M777" s="0" t="s">
        <v>1155</v>
      </c>
      <c r="N777" s="0" t="s">
        <v>98</v>
      </c>
      <c r="O777" s="0" t="s">
        <v>107</v>
      </c>
      <c r="P777" s="0" t="s">
        <v>107</v>
      </c>
      <c r="Q777" s="0" t="s">
        <v>108</v>
      </c>
      <c r="R777" s="0" t="s">
        <v>3493</v>
      </c>
      <c r="S777" s="0" t="s">
        <v>3514</v>
      </c>
      <c r="T777" s="0" t="s">
        <v>3341</v>
      </c>
      <c r="U777" s="0" t="s">
        <v>3342</v>
      </c>
      <c r="V777" s="0" t="s">
        <v>3343</v>
      </c>
      <c r="W777" s="0" t="s">
        <v>3344</v>
      </c>
      <c r="X777" s="0" t="s">
        <v>3388</v>
      </c>
      <c r="Y777" s="0" t="s">
        <v>3342</v>
      </c>
      <c r="Z777" s="0" t="s">
        <v>3496</v>
      </c>
      <c r="AA777" s="0" t="s">
        <v>3497</v>
      </c>
      <c r="AB777" s="0" t="s">
        <v>4427</v>
      </c>
      <c r="AC777" s="0" t="s">
        <v>19</v>
      </c>
      <c r="AD777" s="0" t="s">
        <v>19</v>
      </c>
      <c r="AE777" s="0" t="s">
        <v>61</v>
      </c>
      <c r="AF777" s="0" t="s">
        <v>22</v>
      </c>
      <c r="AG777" s="0" t="s">
        <v>22</v>
      </c>
      <c r="AH777" s="0" t="s">
        <v>22</v>
      </c>
      <c r="AI777" s="0" t="s">
        <v>22</v>
      </c>
      <c r="AJ777" s="0" t="s">
        <v>454</v>
      </c>
      <c r="AK777" s="0" t="s">
        <v>454</v>
      </c>
    </row>
    <row customHeight="1" ht="11.25">
      <c r="A778" s="0" t="s">
        <v>22</v>
      </c>
      <c r="B778" s="0" t="s">
        <v>48</v>
      </c>
      <c r="C778" s="0" t="s">
        <v>50</v>
      </c>
      <c r="D778" s="0" t="s">
        <v>22</v>
      </c>
      <c r="E778" s="0" t="s">
        <v>4428</v>
      </c>
      <c r="F778" s="0" t="s">
        <v>1191</v>
      </c>
      <c r="G778" s="0" t="s">
        <v>3277</v>
      </c>
      <c r="H778" s="0" t="s">
        <v>3277</v>
      </c>
      <c r="I778" s="0" t="s">
        <v>3278</v>
      </c>
      <c r="J778" s="0" t="s">
        <v>3493</v>
      </c>
      <c r="K778" s="0" t="s">
        <v>3494</v>
      </c>
      <c r="L778" s="0" t="s">
        <v>4244</v>
      </c>
      <c r="M778" s="0" t="s">
        <v>1155</v>
      </c>
      <c r="N778" s="0" t="s">
        <v>98</v>
      </c>
      <c r="O778" s="0" t="s">
        <v>3277</v>
      </c>
      <c r="P778" s="0" t="s">
        <v>3277</v>
      </c>
      <c r="Q778" s="0" t="s">
        <v>3278</v>
      </c>
      <c r="R778" s="0" t="s">
        <v>3493</v>
      </c>
      <c r="S778" s="0" t="s">
        <v>3494</v>
      </c>
      <c r="T778" s="0" t="s">
        <v>3341</v>
      </c>
      <c r="U778" s="0" t="s">
        <v>3342</v>
      </c>
      <c r="V778" s="0" t="s">
        <v>3343</v>
      </c>
      <c r="W778" s="0" t="s">
        <v>3344</v>
      </c>
      <c r="X778" s="0" t="s">
        <v>3388</v>
      </c>
      <c r="Y778" s="0" t="s">
        <v>3342</v>
      </c>
      <c r="Z778" s="0" t="s">
        <v>3496</v>
      </c>
      <c r="AA778" s="0" t="s">
        <v>3497</v>
      </c>
      <c r="AB778" s="0" t="s">
        <v>4429</v>
      </c>
      <c r="AC778" s="0" t="s">
        <v>19</v>
      </c>
      <c r="AD778" s="0" t="s">
        <v>19</v>
      </c>
      <c r="AE778" s="0" t="s">
        <v>61</v>
      </c>
      <c r="AF778" s="0" t="s">
        <v>22</v>
      </c>
      <c r="AG778" s="0" t="s">
        <v>22</v>
      </c>
      <c r="AH778" s="0" t="s">
        <v>22</v>
      </c>
      <c r="AI778" s="0" t="s">
        <v>22</v>
      </c>
      <c r="AJ778" s="0" t="s">
        <v>454</v>
      </c>
      <c r="AK778" s="0" t="s">
        <v>454</v>
      </c>
    </row>
    <row customHeight="1" ht="11.25">
      <c r="A779" s="0" t="s">
        <v>22</v>
      </c>
      <c r="B779" s="0" t="s">
        <v>48</v>
      </c>
      <c r="C779" s="0" t="s">
        <v>50</v>
      </c>
      <c r="D779" s="0" t="s">
        <v>22</v>
      </c>
      <c r="E779" s="0" t="s">
        <v>4428</v>
      </c>
      <c r="F779" s="0" t="s">
        <v>1191</v>
      </c>
      <c r="G779" s="0" t="s">
        <v>107</v>
      </c>
      <c r="H779" s="0" t="s">
        <v>107</v>
      </c>
      <c r="I779" s="0" t="s">
        <v>108</v>
      </c>
      <c r="J779" s="0" t="s">
        <v>3493</v>
      </c>
      <c r="K779" s="0" t="s">
        <v>3514</v>
      </c>
      <c r="L779" s="0" t="s">
        <v>4244</v>
      </c>
      <c r="M779" s="0" t="s">
        <v>1155</v>
      </c>
      <c r="N779" s="0" t="s">
        <v>98</v>
      </c>
      <c r="O779" s="0" t="s">
        <v>107</v>
      </c>
      <c r="P779" s="0" t="s">
        <v>107</v>
      </c>
      <c r="Q779" s="0" t="s">
        <v>108</v>
      </c>
      <c r="R779" s="0" t="s">
        <v>3493</v>
      </c>
      <c r="S779" s="0" t="s">
        <v>3514</v>
      </c>
      <c r="T779" s="0" t="s">
        <v>3341</v>
      </c>
      <c r="U779" s="0" t="s">
        <v>3342</v>
      </c>
      <c r="V779" s="0" t="s">
        <v>3343</v>
      </c>
      <c r="W779" s="0" t="s">
        <v>3344</v>
      </c>
      <c r="X779" s="0" t="s">
        <v>3388</v>
      </c>
      <c r="Y779" s="0" t="s">
        <v>3342</v>
      </c>
      <c r="Z779" s="0" t="s">
        <v>3496</v>
      </c>
      <c r="AA779" s="0" t="s">
        <v>3497</v>
      </c>
      <c r="AB779" s="0" t="s">
        <v>4429</v>
      </c>
      <c r="AC779" s="0" t="s">
        <v>19</v>
      </c>
      <c r="AD779" s="0" t="s">
        <v>19</v>
      </c>
      <c r="AE779" s="0" t="s">
        <v>61</v>
      </c>
      <c r="AF779" s="0" t="s">
        <v>22</v>
      </c>
      <c r="AG779" s="0" t="s">
        <v>22</v>
      </c>
      <c r="AH779" s="0" t="s">
        <v>22</v>
      </c>
      <c r="AI779" s="0" t="s">
        <v>22</v>
      </c>
      <c r="AJ779" s="0" t="s">
        <v>454</v>
      </c>
      <c r="AK779" s="0" t="s">
        <v>454</v>
      </c>
    </row>
    <row customHeight="1" ht="11.25">
      <c r="A780" s="0" t="s">
        <v>22</v>
      </c>
      <c r="B780" s="0" t="s">
        <v>48</v>
      </c>
      <c r="C780" s="0" t="s">
        <v>50</v>
      </c>
      <c r="D780" s="0" t="s">
        <v>22</v>
      </c>
      <c r="E780" s="0" t="s">
        <v>4430</v>
      </c>
      <c r="F780" s="0" t="s">
        <v>1191</v>
      </c>
      <c r="G780" s="0" t="s">
        <v>170</v>
      </c>
      <c r="H780" s="0" t="s">
        <v>170</v>
      </c>
      <c r="I780" s="0" t="s">
        <v>171</v>
      </c>
      <c r="J780" s="0" t="s">
        <v>4431</v>
      </c>
      <c r="K780" s="0" t="s">
        <v>4432</v>
      </c>
      <c r="L780" s="0" t="s">
        <v>4433</v>
      </c>
      <c r="M780" s="0" t="s">
        <v>1155</v>
      </c>
      <c r="N780" s="0" t="s">
        <v>98</v>
      </c>
      <c r="O780" s="0" t="s">
        <v>170</v>
      </c>
      <c r="P780" s="0" t="s">
        <v>170</v>
      </c>
      <c r="Q780" s="0" t="s">
        <v>171</v>
      </c>
      <c r="R780" s="0" t="s">
        <v>4431</v>
      </c>
      <c r="S780" s="0" t="s">
        <v>4432</v>
      </c>
      <c r="T780" s="0" t="s">
        <v>3341</v>
      </c>
      <c r="U780" s="0" t="s">
        <v>3342</v>
      </c>
      <c r="V780" s="0" t="s">
        <v>3343</v>
      </c>
      <c r="W780" s="0" t="s">
        <v>3344</v>
      </c>
      <c r="X780" s="0" t="s">
        <v>3345</v>
      </c>
      <c r="Y780" s="0" t="s">
        <v>3342</v>
      </c>
      <c r="Z780" s="0" t="s">
        <v>1155</v>
      </c>
      <c r="AA780" s="0" t="s">
        <v>3918</v>
      </c>
      <c r="AB780" s="0" t="s">
        <v>4434</v>
      </c>
      <c r="AC780" s="0" t="s">
        <v>19</v>
      </c>
      <c r="AD780" s="0" t="s">
        <v>19</v>
      </c>
      <c r="AE780" s="0" t="s">
        <v>61</v>
      </c>
      <c r="AF780" s="0" t="s">
        <v>22</v>
      </c>
      <c r="AG780" s="0" t="s">
        <v>22</v>
      </c>
      <c r="AH780" s="0" t="s">
        <v>22</v>
      </c>
      <c r="AI780" s="0" t="s">
        <v>22</v>
      </c>
      <c r="AJ780" s="0" t="s">
        <v>454</v>
      </c>
      <c r="AK780" s="0" t="s">
        <v>454</v>
      </c>
    </row>
    <row customHeight="1" ht="11.25">
      <c r="A781" s="0" t="s">
        <v>22</v>
      </c>
      <c r="B781" s="0" t="s">
        <v>48</v>
      </c>
      <c r="C781" s="0" t="s">
        <v>50</v>
      </c>
      <c r="D781" s="0" t="s">
        <v>22</v>
      </c>
      <c r="E781" s="0" t="s">
        <v>4430</v>
      </c>
      <c r="F781" s="0" t="s">
        <v>1191</v>
      </c>
      <c r="G781" s="0" t="s">
        <v>170</v>
      </c>
      <c r="H781" s="0" t="s">
        <v>170</v>
      </c>
      <c r="I781" s="0" t="s">
        <v>171</v>
      </c>
      <c r="J781" s="0" t="s">
        <v>4431</v>
      </c>
      <c r="K781" s="0" t="s">
        <v>4432</v>
      </c>
      <c r="L781" s="0" t="s">
        <v>4433</v>
      </c>
      <c r="M781" s="0" t="s">
        <v>1155</v>
      </c>
      <c r="N781" s="0" t="s">
        <v>98</v>
      </c>
      <c r="O781" s="0" t="s">
        <v>170</v>
      </c>
      <c r="P781" s="0" t="s">
        <v>170</v>
      </c>
      <c r="Q781" s="0" t="s">
        <v>171</v>
      </c>
      <c r="R781" s="0" t="s">
        <v>4431</v>
      </c>
      <c r="S781" s="0" t="s">
        <v>4432</v>
      </c>
      <c r="T781" s="0" t="s">
        <v>3341</v>
      </c>
      <c r="U781" s="0" t="s">
        <v>3342</v>
      </c>
      <c r="V781" s="0" t="s">
        <v>3343</v>
      </c>
      <c r="W781" s="0" t="s">
        <v>3344</v>
      </c>
      <c r="X781" s="0" t="s">
        <v>3345</v>
      </c>
      <c r="Y781" s="0" t="s">
        <v>3342</v>
      </c>
      <c r="Z781" s="0" t="s">
        <v>1155</v>
      </c>
      <c r="AA781" s="0" t="s">
        <v>3918</v>
      </c>
      <c r="AB781" s="0" t="s">
        <v>4434</v>
      </c>
      <c r="AC781" s="0" t="s">
        <v>19</v>
      </c>
      <c r="AD781" s="0" t="s">
        <v>19</v>
      </c>
      <c r="AE781" s="0" t="s">
        <v>61</v>
      </c>
      <c r="AF781" s="0" t="s">
        <v>22</v>
      </c>
      <c r="AG781" s="0" t="s">
        <v>22</v>
      </c>
      <c r="AH781" s="0" t="s">
        <v>22</v>
      </c>
      <c r="AI781" s="0" t="s">
        <v>22</v>
      </c>
      <c r="AJ781" s="0" t="s">
        <v>454</v>
      </c>
      <c r="AK781" s="0" t="s">
        <v>454</v>
      </c>
    </row>
    <row customHeight="1" ht="11.25">
      <c r="A782" s="0" t="s">
        <v>22</v>
      </c>
      <c r="B782" s="0" t="s">
        <v>48</v>
      </c>
      <c r="C782" s="0" t="s">
        <v>50</v>
      </c>
      <c r="D782" s="0" t="s">
        <v>22</v>
      </c>
      <c r="E782" s="0" t="s">
        <v>4430</v>
      </c>
      <c r="F782" s="0" t="s">
        <v>1191</v>
      </c>
      <c r="G782" s="0" t="s">
        <v>170</v>
      </c>
      <c r="H782" s="0" t="s">
        <v>170</v>
      </c>
      <c r="I782" s="0" t="s">
        <v>171</v>
      </c>
      <c r="J782" s="0" t="s">
        <v>4215</v>
      </c>
      <c r="K782" s="0" t="s">
        <v>4216</v>
      </c>
      <c r="L782" s="0" t="s">
        <v>4435</v>
      </c>
      <c r="M782" s="0" t="s">
        <v>1155</v>
      </c>
      <c r="N782" s="0" t="s">
        <v>98</v>
      </c>
      <c r="O782" s="0" t="s">
        <v>170</v>
      </c>
      <c r="P782" s="0" t="s">
        <v>170</v>
      </c>
      <c r="Q782" s="0" t="s">
        <v>171</v>
      </c>
      <c r="R782" s="0" t="s">
        <v>4215</v>
      </c>
      <c r="S782" s="0" t="s">
        <v>4216</v>
      </c>
      <c r="T782" s="0" t="s">
        <v>3341</v>
      </c>
      <c r="U782" s="0" t="s">
        <v>3342</v>
      </c>
      <c r="V782" s="0" t="s">
        <v>3343</v>
      </c>
      <c r="W782" s="0" t="s">
        <v>3344</v>
      </c>
      <c r="X782" s="0" t="s">
        <v>3345</v>
      </c>
      <c r="Y782" s="0" t="s">
        <v>3342</v>
      </c>
      <c r="Z782" s="0" t="s">
        <v>1155</v>
      </c>
      <c r="AA782" s="0" t="s">
        <v>3764</v>
      </c>
      <c r="AB782" s="0" t="s">
        <v>4436</v>
      </c>
      <c r="AC782" s="0" t="s">
        <v>19</v>
      </c>
      <c r="AD782" s="0" t="s">
        <v>19</v>
      </c>
      <c r="AE782" s="0" t="s">
        <v>61</v>
      </c>
      <c r="AF782" s="0" t="s">
        <v>22</v>
      </c>
      <c r="AG782" s="0" t="s">
        <v>22</v>
      </c>
      <c r="AH782" s="0" t="s">
        <v>22</v>
      </c>
      <c r="AI782" s="0" t="s">
        <v>22</v>
      </c>
      <c r="AJ782" s="0" t="s">
        <v>454</v>
      </c>
      <c r="AK782" s="0" t="s">
        <v>454</v>
      </c>
    </row>
    <row customHeight="1" ht="11.25">
      <c r="A783" s="0" t="s">
        <v>22</v>
      </c>
      <c r="B783" s="0" t="s">
        <v>48</v>
      </c>
      <c r="C783" s="0" t="s">
        <v>50</v>
      </c>
      <c r="D783" s="0" t="s">
        <v>22</v>
      </c>
      <c r="E783" s="0" t="s">
        <v>4430</v>
      </c>
      <c r="F783" s="0" t="s">
        <v>1191</v>
      </c>
      <c r="G783" s="0" t="s">
        <v>170</v>
      </c>
      <c r="H783" s="0" t="s">
        <v>170</v>
      </c>
      <c r="I783" s="0" t="s">
        <v>171</v>
      </c>
      <c r="J783" s="0" t="s">
        <v>4215</v>
      </c>
      <c r="K783" s="0" t="s">
        <v>4216</v>
      </c>
      <c r="L783" s="0" t="s">
        <v>4435</v>
      </c>
      <c r="M783" s="0" t="s">
        <v>1155</v>
      </c>
      <c r="N783" s="0" t="s">
        <v>98</v>
      </c>
      <c r="O783" s="0" t="s">
        <v>170</v>
      </c>
      <c r="P783" s="0" t="s">
        <v>170</v>
      </c>
      <c r="Q783" s="0" t="s">
        <v>171</v>
      </c>
      <c r="R783" s="0" t="s">
        <v>4215</v>
      </c>
      <c r="S783" s="0" t="s">
        <v>4216</v>
      </c>
      <c r="T783" s="0" t="s">
        <v>3341</v>
      </c>
      <c r="U783" s="0" t="s">
        <v>3342</v>
      </c>
      <c r="V783" s="0" t="s">
        <v>3343</v>
      </c>
      <c r="W783" s="0" t="s">
        <v>3344</v>
      </c>
      <c r="X783" s="0" t="s">
        <v>3345</v>
      </c>
      <c r="Y783" s="0" t="s">
        <v>3342</v>
      </c>
      <c r="Z783" s="0" t="s">
        <v>1155</v>
      </c>
      <c r="AA783" s="0" t="s">
        <v>3764</v>
      </c>
      <c r="AB783" s="0" t="s">
        <v>4436</v>
      </c>
      <c r="AC783" s="0" t="s">
        <v>19</v>
      </c>
      <c r="AD783" s="0" t="s">
        <v>19</v>
      </c>
      <c r="AE783" s="0" t="s">
        <v>61</v>
      </c>
      <c r="AF783" s="0" t="s">
        <v>22</v>
      </c>
      <c r="AG783" s="0" t="s">
        <v>22</v>
      </c>
      <c r="AH783" s="0" t="s">
        <v>22</v>
      </c>
      <c r="AI783" s="0" t="s">
        <v>22</v>
      </c>
      <c r="AJ783" s="0" t="s">
        <v>454</v>
      </c>
      <c r="AK783" s="0" t="s">
        <v>454</v>
      </c>
    </row>
    <row customHeight="1" ht="11.25">
      <c r="A784" s="0" t="s">
        <v>22</v>
      </c>
      <c r="B784" s="0" t="s">
        <v>48</v>
      </c>
      <c r="C784" s="0" t="s">
        <v>50</v>
      </c>
      <c r="D784" s="0" t="s">
        <v>22</v>
      </c>
      <c r="E784" s="0" t="s">
        <v>4430</v>
      </c>
      <c r="F784" s="0" t="s">
        <v>1191</v>
      </c>
      <c r="G784" s="0" t="s">
        <v>170</v>
      </c>
      <c r="H784" s="0" t="s">
        <v>170</v>
      </c>
      <c r="I784" s="0" t="s">
        <v>171</v>
      </c>
      <c r="J784" s="0" t="s">
        <v>3383</v>
      </c>
      <c r="K784" s="0" t="s">
        <v>3384</v>
      </c>
      <c r="L784" s="0" t="s">
        <v>4437</v>
      </c>
      <c r="M784" s="0" t="s">
        <v>1155</v>
      </c>
      <c r="N784" s="0" t="s">
        <v>98</v>
      </c>
      <c r="O784" s="0" t="s">
        <v>170</v>
      </c>
      <c r="P784" s="0" t="s">
        <v>170</v>
      </c>
      <c r="Q784" s="0" t="s">
        <v>171</v>
      </c>
      <c r="R784" s="0" t="s">
        <v>3383</v>
      </c>
      <c r="S784" s="0" t="s">
        <v>3384</v>
      </c>
      <c r="T784" s="0" t="s">
        <v>3341</v>
      </c>
      <c r="U784" s="0" t="s">
        <v>3342</v>
      </c>
      <c r="V784" s="0" t="s">
        <v>3343</v>
      </c>
      <c r="W784" s="0" t="s">
        <v>3344</v>
      </c>
      <c r="X784" s="0" t="s">
        <v>3345</v>
      </c>
      <c r="Y784" s="0" t="s">
        <v>3342</v>
      </c>
      <c r="Z784" s="0" t="s">
        <v>1155</v>
      </c>
      <c r="AA784" s="0" t="s">
        <v>3737</v>
      </c>
      <c r="AB784" s="0" t="s">
        <v>4438</v>
      </c>
      <c r="AC784" s="0" t="s">
        <v>19</v>
      </c>
      <c r="AD784" s="0" t="s">
        <v>19</v>
      </c>
      <c r="AE784" s="0" t="s">
        <v>61</v>
      </c>
      <c r="AF784" s="0" t="s">
        <v>22</v>
      </c>
      <c r="AG784" s="0" t="s">
        <v>22</v>
      </c>
      <c r="AH784" s="0" t="s">
        <v>22</v>
      </c>
      <c r="AI784" s="0" t="s">
        <v>22</v>
      </c>
      <c r="AJ784" s="0" t="s">
        <v>454</v>
      </c>
      <c r="AK784" s="0" t="s">
        <v>454</v>
      </c>
    </row>
    <row customHeight="1" ht="11.25">
      <c r="A785" s="0" t="s">
        <v>22</v>
      </c>
      <c r="B785" s="0" t="s">
        <v>48</v>
      </c>
      <c r="C785" s="0" t="s">
        <v>50</v>
      </c>
      <c r="D785" s="0" t="s">
        <v>22</v>
      </c>
      <c r="E785" s="0" t="s">
        <v>4430</v>
      </c>
      <c r="F785" s="0" t="s">
        <v>1191</v>
      </c>
      <c r="G785" s="0" t="s">
        <v>170</v>
      </c>
      <c r="H785" s="0" t="s">
        <v>170</v>
      </c>
      <c r="I785" s="0" t="s">
        <v>171</v>
      </c>
      <c r="J785" s="0" t="s">
        <v>3383</v>
      </c>
      <c r="K785" s="0" t="s">
        <v>3384</v>
      </c>
      <c r="L785" s="0" t="s">
        <v>4437</v>
      </c>
      <c r="M785" s="0" t="s">
        <v>1155</v>
      </c>
      <c r="N785" s="0" t="s">
        <v>98</v>
      </c>
      <c r="O785" s="0" t="s">
        <v>170</v>
      </c>
      <c r="P785" s="0" t="s">
        <v>170</v>
      </c>
      <c r="Q785" s="0" t="s">
        <v>171</v>
      </c>
      <c r="R785" s="0" t="s">
        <v>3383</v>
      </c>
      <c r="S785" s="0" t="s">
        <v>3384</v>
      </c>
      <c r="T785" s="0" t="s">
        <v>3341</v>
      </c>
      <c r="U785" s="0" t="s">
        <v>3342</v>
      </c>
      <c r="V785" s="0" t="s">
        <v>3343</v>
      </c>
      <c r="W785" s="0" t="s">
        <v>3344</v>
      </c>
      <c r="X785" s="0" t="s">
        <v>3345</v>
      </c>
      <c r="Y785" s="0" t="s">
        <v>3342</v>
      </c>
      <c r="Z785" s="0" t="s">
        <v>1155</v>
      </c>
      <c r="AA785" s="0" t="s">
        <v>3737</v>
      </c>
      <c r="AB785" s="0" t="s">
        <v>4438</v>
      </c>
      <c r="AC785" s="0" t="s">
        <v>19</v>
      </c>
      <c r="AD785" s="0" t="s">
        <v>19</v>
      </c>
      <c r="AE785" s="0" t="s">
        <v>61</v>
      </c>
      <c r="AF785" s="0" t="s">
        <v>22</v>
      </c>
      <c r="AG785" s="0" t="s">
        <v>22</v>
      </c>
      <c r="AH785" s="0" t="s">
        <v>22</v>
      </c>
      <c r="AI785" s="0" t="s">
        <v>22</v>
      </c>
      <c r="AJ785" s="0" t="s">
        <v>454</v>
      </c>
      <c r="AK785" s="0" t="s">
        <v>454</v>
      </c>
    </row>
    <row customHeight="1" ht="11.25">
      <c r="A786" s="0" t="s">
        <v>22</v>
      </c>
      <c r="B786" s="0" t="s">
        <v>48</v>
      </c>
      <c r="C786" s="0" t="s">
        <v>50</v>
      </c>
      <c r="D786" s="0" t="s">
        <v>22</v>
      </c>
      <c r="E786" s="0" t="s">
        <v>4430</v>
      </c>
      <c r="F786" s="0" t="s">
        <v>1191</v>
      </c>
      <c r="G786" s="0" t="s">
        <v>170</v>
      </c>
      <c r="H786" s="0" t="s">
        <v>170</v>
      </c>
      <c r="I786" s="0" t="s">
        <v>171</v>
      </c>
      <c r="J786" s="0" t="s">
        <v>4217</v>
      </c>
      <c r="K786" s="0" t="s">
        <v>4218</v>
      </c>
      <c r="L786" s="0" t="s">
        <v>4439</v>
      </c>
      <c r="M786" s="0" t="s">
        <v>1155</v>
      </c>
      <c r="N786" s="0" t="s">
        <v>98</v>
      </c>
      <c r="O786" s="0" t="s">
        <v>170</v>
      </c>
      <c r="P786" s="0" t="s">
        <v>170</v>
      </c>
      <c r="Q786" s="0" t="s">
        <v>171</v>
      </c>
      <c r="R786" s="0" t="s">
        <v>4217</v>
      </c>
      <c r="S786" s="0" t="s">
        <v>4218</v>
      </c>
      <c r="T786" s="0" t="s">
        <v>3341</v>
      </c>
      <c r="U786" s="0" t="s">
        <v>3342</v>
      </c>
      <c r="V786" s="0" t="s">
        <v>3343</v>
      </c>
      <c r="W786" s="0" t="s">
        <v>3344</v>
      </c>
      <c r="X786" s="0" t="s">
        <v>3345</v>
      </c>
      <c r="Y786" s="0" t="s">
        <v>3342</v>
      </c>
      <c r="Z786" s="0" t="s">
        <v>4440</v>
      </c>
      <c r="AA786" s="0" t="s">
        <v>4441</v>
      </c>
      <c r="AB786" s="0" t="s">
        <v>4442</v>
      </c>
      <c r="AC786" s="0" t="s">
        <v>19</v>
      </c>
      <c r="AD786" s="0" t="s">
        <v>19</v>
      </c>
      <c r="AE786" s="0" t="s">
        <v>61</v>
      </c>
      <c r="AF786" s="0" t="s">
        <v>22</v>
      </c>
      <c r="AG786" s="0" t="s">
        <v>22</v>
      </c>
      <c r="AH786" s="0" t="s">
        <v>22</v>
      </c>
      <c r="AI786" s="0" t="s">
        <v>22</v>
      </c>
      <c r="AJ786" s="0" t="s">
        <v>454</v>
      </c>
      <c r="AK786" s="0" t="s">
        <v>454</v>
      </c>
    </row>
    <row customHeight="1" ht="11.25">
      <c r="A787" s="0" t="s">
        <v>22</v>
      </c>
      <c r="B787" s="0" t="s">
        <v>48</v>
      </c>
      <c r="C787" s="0" t="s">
        <v>50</v>
      </c>
      <c r="D787" s="0" t="s">
        <v>22</v>
      </c>
      <c r="E787" s="0" t="s">
        <v>4430</v>
      </c>
      <c r="F787" s="0" t="s">
        <v>1191</v>
      </c>
      <c r="G787" s="0" t="s">
        <v>170</v>
      </c>
      <c r="H787" s="0" t="s">
        <v>170</v>
      </c>
      <c r="I787" s="0" t="s">
        <v>171</v>
      </c>
      <c r="J787" s="0" t="s">
        <v>4217</v>
      </c>
      <c r="K787" s="0" t="s">
        <v>4218</v>
      </c>
      <c r="L787" s="0" t="s">
        <v>4439</v>
      </c>
      <c r="M787" s="0" t="s">
        <v>1155</v>
      </c>
      <c r="N787" s="0" t="s">
        <v>98</v>
      </c>
      <c r="O787" s="0" t="s">
        <v>170</v>
      </c>
      <c r="P787" s="0" t="s">
        <v>170</v>
      </c>
      <c r="Q787" s="0" t="s">
        <v>171</v>
      </c>
      <c r="R787" s="0" t="s">
        <v>4217</v>
      </c>
      <c r="S787" s="0" t="s">
        <v>4218</v>
      </c>
      <c r="T787" s="0" t="s">
        <v>3341</v>
      </c>
      <c r="U787" s="0" t="s">
        <v>3342</v>
      </c>
      <c r="V787" s="0" t="s">
        <v>3343</v>
      </c>
      <c r="W787" s="0" t="s">
        <v>3344</v>
      </c>
      <c r="X787" s="0" t="s">
        <v>3345</v>
      </c>
      <c r="Y787" s="0" t="s">
        <v>3342</v>
      </c>
      <c r="Z787" s="0" t="s">
        <v>4440</v>
      </c>
      <c r="AA787" s="0" t="s">
        <v>4441</v>
      </c>
      <c r="AB787" s="0" t="s">
        <v>4442</v>
      </c>
      <c r="AC787" s="0" t="s">
        <v>19</v>
      </c>
      <c r="AD787" s="0" t="s">
        <v>19</v>
      </c>
      <c r="AE787" s="0" t="s">
        <v>61</v>
      </c>
      <c r="AF787" s="0" t="s">
        <v>22</v>
      </c>
      <c r="AG787" s="0" t="s">
        <v>22</v>
      </c>
      <c r="AH787" s="0" t="s">
        <v>22</v>
      </c>
      <c r="AI787" s="0" t="s">
        <v>22</v>
      </c>
      <c r="AJ787" s="0" t="s">
        <v>454</v>
      </c>
      <c r="AK787" s="0" t="s">
        <v>454</v>
      </c>
    </row>
    <row customHeight="1" ht="11.25">
      <c r="A788" s="0" t="s">
        <v>22</v>
      </c>
      <c r="B788" s="0" t="s">
        <v>48</v>
      </c>
      <c r="C788" s="0" t="s">
        <v>50</v>
      </c>
      <c r="D788" s="0" t="s">
        <v>22</v>
      </c>
      <c r="E788" s="0" t="s">
        <v>4430</v>
      </c>
      <c r="F788" s="0" t="s">
        <v>1191</v>
      </c>
      <c r="G788" s="0" t="s">
        <v>170</v>
      </c>
      <c r="H788" s="0" t="s">
        <v>170</v>
      </c>
      <c r="I788" s="0" t="s">
        <v>171</v>
      </c>
      <c r="J788" s="0" t="s">
        <v>4443</v>
      </c>
      <c r="K788" s="0" t="s">
        <v>4444</v>
      </c>
      <c r="L788" s="0" t="s">
        <v>4445</v>
      </c>
      <c r="M788" s="0" t="s">
        <v>1155</v>
      </c>
      <c r="N788" s="0" t="s">
        <v>98</v>
      </c>
      <c r="O788" s="0" t="s">
        <v>170</v>
      </c>
      <c r="P788" s="0" t="s">
        <v>170</v>
      </c>
      <c r="Q788" s="0" t="s">
        <v>171</v>
      </c>
      <c r="R788" s="0" t="s">
        <v>4443</v>
      </c>
      <c r="S788" s="0" t="s">
        <v>4444</v>
      </c>
      <c r="T788" s="0" t="s">
        <v>3341</v>
      </c>
      <c r="U788" s="0" t="s">
        <v>3342</v>
      </c>
      <c r="V788" s="0" t="s">
        <v>3343</v>
      </c>
      <c r="W788" s="0" t="s">
        <v>3344</v>
      </c>
      <c r="X788" s="0" t="s">
        <v>3345</v>
      </c>
      <c r="Y788" s="0" t="s">
        <v>3342</v>
      </c>
      <c r="Z788" s="0" t="s">
        <v>3968</v>
      </c>
      <c r="AA788" s="0" t="s">
        <v>3805</v>
      </c>
      <c r="AB788" s="0" t="s">
        <v>4446</v>
      </c>
      <c r="AC788" s="0" t="s">
        <v>19</v>
      </c>
      <c r="AD788" s="0" t="s">
        <v>19</v>
      </c>
      <c r="AE788" s="0" t="s">
        <v>61</v>
      </c>
      <c r="AF788" s="0" t="s">
        <v>22</v>
      </c>
      <c r="AG788" s="0" t="s">
        <v>22</v>
      </c>
      <c r="AH788" s="0" t="s">
        <v>22</v>
      </c>
      <c r="AI788" s="0" t="s">
        <v>22</v>
      </c>
      <c r="AJ788" s="0" t="s">
        <v>454</v>
      </c>
      <c r="AK788" s="0" t="s">
        <v>454</v>
      </c>
    </row>
    <row customHeight="1" ht="11.25">
      <c r="A789" s="0" t="s">
        <v>22</v>
      </c>
      <c r="B789" s="0" t="s">
        <v>48</v>
      </c>
      <c r="C789" s="0" t="s">
        <v>50</v>
      </c>
      <c r="D789" s="0" t="s">
        <v>22</v>
      </c>
      <c r="E789" s="0" t="s">
        <v>4430</v>
      </c>
      <c r="F789" s="0" t="s">
        <v>1191</v>
      </c>
      <c r="G789" s="0" t="s">
        <v>170</v>
      </c>
      <c r="H789" s="0" t="s">
        <v>170</v>
      </c>
      <c r="I789" s="0" t="s">
        <v>171</v>
      </c>
      <c r="J789" s="0" t="s">
        <v>4443</v>
      </c>
      <c r="K789" s="0" t="s">
        <v>4444</v>
      </c>
      <c r="L789" s="0" t="s">
        <v>4445</v>
      </c>
      <c r="M789" s="0" t="s">
        <v>1155</v>
      </c>
      <c r="N789" s="0" t="s">
        <v>98</v>
      </c>
      <c r="O789" s="0" t="s">
        <v>170</v>
      </c>
      <c r="P789" s="0" t="s">
        <v>170</v>
      </c>
      <c r="Q789" s="0" t="s">
        <v>171</v>
      </c>
      <c r="R789" s="0" t="s">
        <v>4443</v>
      </c>
      <c r="S789" s="0" t="s">
        <v>4444</v>
      </c>
      <c r="T789" s="0" t="s">
        <v>3341</v>
      </c>
      <c r="U789" s="0" t="s">
        <v>3342</v>
      </c>
      <c r="V789" s="0" t="s">
        <v>3343</v>
      </c>
      <c r="W789" s="0" t="s">
        <v>3344</v>
      </c>
      <c r="X789" s="0" t="s">
        <v>3345</v>
      </c>
      <c r="Y789" s="0" t="s">
        <v>3342</v>
      </c>
      <c r="Z789" s="0" t="s">
        <v>3968</v>
      </c>
      <c r="AA789" s="0" t="s">
        <v>3805</v>
      </c>
      <c r="AB789" s="0" t="s">
        <v>4446</v>
      </c>
      <c r="AC789" s="0" t="s">
        <v>19</v>
      </c>
      <c r="AD789" s="0" t="s">
        <v>19</v>
      </c>
      <c r="AE789" s="0" t="s">
        <v>61</v>
      </c>
      <c r="AF789" s="0" t="s">
        <v>22</v>
      </c>
      <c r="AG789" s="0" t="s">
        <v>22</v>
      </c>
      <c r="AH789" s="0" t="s">
        <v>22</v>
      </c>
      <c r="AI789" s="0" t="s">
        <v>22</v>
      </c>
      <c r="AJ789" s="0" t="s">
        <v>454</v>
      </c>
      <c r="AK789" s="0" t="s">
        <v>454</v>
      </c>
    </row>
    <row customHeight="1" ht="11.25">
      <c r="A790" s="0" t="s">
        <v>22</v>
      </c>
      <c r="B790" s="0" t="s">
        <v>48</v>
      </c>
      <c r="C790" s="0" t="s">
        <v>50</v>
      </c>
      <c r="D790" s="0" t="s">
        <v>22</v>
      </c>
      <c r="E790" s="0" t="s">
        <v>4430</v>
      </c>
      <c r="F790" s="0" t="s">
        <v>1191</v>
      </c>
      <c r="G790" s="0" t="s">
        <v>170</v>
      </c>
      <c r="H790" s="0" t="s">
        <v>170</v>
      </c>
      <c r="I790" s="0" t="s">
        <v>171</v>
      </c>
      <c r="J790" s="0" t="s">
        <v>4447</v>
      </c>
      <c r="K790" s="0" t="s">
        <v>4448</v>
      </c>
      <c r="L790" s="0" t="s">
        <v>4449</v>
      </c>
      <c r="M790" s="0" t="s">
        <v>1155</v>
      </c>
      <c r="N790" s="0" t="s">
        <v>98</v>
      </c>
      <c r="O790" s="0" t="s">
        <v>170</v>
      </c>
      <c r="P790" s="0" t="s">
        <v>170</v>
      </c>
      <c r="Q790" s="0" t="s">
        <v>171</v>
      </c>
      <c r="R790" s="0" t="s">
        <v>4447</v>
      </c>
      <c r="S790" s="0" t="s">
        <v>4448</v>
      </c>
      <c r="T790" s="0" t="s">
        <v>3341</v>
      </c>
      <c r="U790" s="0" t="s">
        <v>3342</v>
      </c>
      <c r="V790" s="0" t="s">
        <v>3343</v>
      </c>
      <c r="W790" s="0" t="s">
        <v>3344</v>
      </c>
      <c r="X790" s="0" t="s">
        <v>3345</v>
      </c>
      <c r="Y790" s="0" t="s">
        <v>3342</v>
      </c>
      <c r="Z790" s="0" t="s">
        <v>1296</v>
      </c>
      <c r="AA790" s="0" t="s">
        <v>3779</v>
      </c>
      <c r="AB790" s="0" t="s">
        <v>4450</v>
      </c>
      <c r="AC790" s="0" t="s">
        <v>19</v>
      </c>
      <c r="AD790" s="0" t="s">
        <v>19</v>
      </c>
      <c r="AE790" s="0" t="s">
        <v>61</v>
      </c>
      <c r="AF790" s="0" t="s">
        <v>22</v>
      </c>
      <c r="AG790" s="0" t="s">
        <v>22</v>
      </c>
      <c r="AH790" s="0" t="s">
        <v>22</v>
      </c>
      <c r="AI790" s="0" t="s">
        <v>22</v>
      </c>
      <c r="AJ790" s="0" t="s">
        <v>454</v>
      </c>
      <c r="AK790" s="0" t="s">
        <v>454</v>
      </c>
    </row>
    <row customHeight="1" ht="11.25">
      <c r="A791" s="0" t="s">
        <v>22</v>
      </c>
      <c r="B791" s="0" t="s">
        <v>48</v>
      </c>
      <c r="C791" s="0" t="s">
        <v>50</v>
      </c>
      <c r="D791" s="0" t="s">
        <v>22</v>
      </c>
      <c r="E791" s="0" t="s">
        <v>4430</v>
      </c>
      <c r="F791" s="0" t="s">
        <v>1191</v>
      </c>
      <c r="G791" s="0" t="s">
        <v>170</v>
      </c>
      <c r="H791" s="0" t="s">
        <v>170</v>
      </c>
      <c r="I791" s="0" t="s">
        <v>171</v>
      </c>
      <c r="J791" s="0" t="s">
        <v>4447</v>
      </c>
      <c r="K791" s="0" t="s">
        <v>4448</v>
      </c>
      <c r="L791" s="0" t="s">
        <v>4449</v>
      </c>
      <c r="M791" s="0" t="s">
        <v>1155</v>
      </c>
      <c r="N791" s="0" t="s">
        <v>98</v>
      </c>
      <c r="O791" s="0" t="s">
        <v>170</v>
      </c>
      <c r="P791" s="0" t="s">
        <v>170</v>
      </c>
      <c r="Q791" s="0" t="s">
        <v>171</v>
      </c>
      <c r="R791" s="0" t="s">
        <v>4447</v>
      </c>
      <c r="S791" s="0" t="s">
        <v>4448</v>
      </c>
      <c r="T791" s="0" t="s">
        <v>3341</v>
      </c>
      <c r="U791" s="0" t="s">
        <v>3342</v>
      </c>
      <c r="V791" s="0" t="s">
        <v>3343</v>
      </c>
      <c r="W791" s="0" t="s">
        <v>3344</v>
      </c>
      <c r="X791" s="0" t="s">
        <v>3345</v>
      </c>
      <c r="Y791" s="0" t="s">
        <v>3342</v>
      </c>
      <c r="Z791" s="0" t="s">
        <v>1296</v>
      </c>
      <c r="AA791" s="0" t="s">
        <v>3779</v>
      </c>
      <c r="AB791" s="0" t="s">
        <v>4450</v>
      </c>
      <c r="AC791" s="0" t="s">
        <v>19</v>
      </c>
      <c r="AD791" s="0" t="s">
        <v>19</v>
      </c>
      <c r="AE791" s="0" t="s">
        <v>61</v>
      </c>
      <c r="AF791" s="0" t="s">
        <v>22</v>
      </c>
      <c r="AG791" s="0" t="s">
        <v>22</v>
      </c>
      <c r="AH791" s="0" t="s">
        <v>22</v>
      </c>
      <c r="AI791" s="0" t="s">
        <v>22</v>
      </c>
      <c r="AJ791" s="0" t="s">
        <v>454</v>
      </c>
      <c r="AK791" s="0" t="s">
        <v>454</v>
      </c>
    </row>
    <row customHeight="1" ht="11.25">
      <c r="A792" s="0" t="s">
        <v>22</v>
      </c>
      <c r="B792" s="0" t="s">
        <v>48</v>
      </c>
      <c r="C792" s="0" t="s">
        <v>50</v>
      </c>
      <c r="D792" s="0" t="s">
        <v>22</v>
      </c>
      <c r="E792" s="0" t="s">
        <v>4430</v>
      </c>
      <c r="F792" s="0" t="s">
        <v>1191</v>
      </c>
      <c r="G792" s="0" t="s">
        <v>170</v>
      </c>
      <c r="H792" s="0" t="s">
        <v>170</v>
      </c>
      <c r="I792" s="0" t="s">
        <v>171</v>
      </c>
      <c r="J792" s="0" t="s">
        <v>3443</v>
      </c>
      <c r="K792" s="0" t="s">
        <v>3444</v>
      </c>
      <c r="L792" s="0" t="s">
        <v>4451</v>
      </c>
      <c r="M792" s="0" t="s">
        <v>1155</v>
      </c>
      <c r="N792" s="0" t="s">
        <v>98</v>
      </c>
      <c r="O792" s="0" t="s">
        <v>170</v>
      </c>
      <c r="P792" s="0" t="s">
        <v>170</v>
      </c>
      <c r="Q792" s="0" t="s">
        <v>171</v>
      </c>
      <c r="R792" s="0" t="s">
        <v>3443</v>
      </c>
      <c r="S792" s="0" t="s">
        <v>3444</v>
      </c>
      <c r="T792" s="0" t="s">
        <v>3341</v>
      </c>
      <c r="U792" s="0" t="s">
        <v>3342</v>
      </c>
      <c r="V792" s="0" t="s">
        <v>3343</v>
      </c>
      <c r="W792" s="0" t="s">
        <v>3344</v>
      </c>
      <c r="X792" s="0" t="s">
        <v>3345</v>
      </c>
      <c r="Y792" s="0" t="s">
        <v>3342</v>
      </c>
      <c r="Z792" s="0" t="s">
        <v>1155</v>
      </c>
      <c r="AA792" s="0" t="s">
        <v>4452</v>
      </c>
      <c r="AB792" s="0" t="s">
        <v>4453</v>
      </c>
      <c r="AC792" s="0" t="s">
        <v>19</v>
      </c>
      <c r="AD792" s="0" t="s">
        <v>19</v>
      </c>
      <c r="AE792" s="0" t="s">
        <v>61</v>
      </c>
      <c r="AF792" s="0" t="s">
        <v>22</v>
      </c>
      <c r="AG792" s="0" t="s">
        <v>22</v>
      </c>
      <c r="AH792" s="0" t="s">
        <v>22</v>
      </c>
      <c r="AI792" s="0" t="s">
        <v>22</v>
      </c>
      <c r="AJ792" s="0" t="s">
        <v>454</v>
      </c>
      <c r="AK792" s="0" t="s">
        <v>454</v>
      </c>
    </row>
    <row customHeight="1" ht="11.25">
      <c r="A793" s="0" t="s">
        <v>22</v>
      </c>
      <c r="B793" s="0" t="s">
        <v>48</v>
      </c>
      <c r="C793" s="0" t="s">
        <v>50</v>
      </c>
      <c r="D793" s="0" t="s">
        <v>22</v>
      </c>
      <c r="E793" s="0" t="s">
        <v>4430</v>
      </c>
      <c r="F793" s="0" t="s">
        <v>1191</v>
      </c>
      <c r="G793" s="0" t="s">
        <v>170</v>
      </c>
      <c r="H793" s="0" t="s">
        <v>170</v>
      </c>
      <c r="I793" s="0" t="s">
        <v>171</v>
      </c>
      <c r="J793" s="0" t="s">
        <v>3443</v>
      </c>
      <c r="K793" s="0" t="s">
        <v>3444</v>
      </c>
      <c r="L793" s="0" t="s">
        <v>4451</v>
      </c>
      <c r="M793" s="0" t="s">
        <v>1155</v>
      </c>
      <c r="N793" s="0" t="s">
        <v>98</v>
      </c>
      <c r="O793" s="0" t="s">
        <v>170</v>
      </c>
      <c r="P793" s="0" t="s">
        <v>170</v>
      </c>
      <c r="Q793" s="0" t="s">
        <v>171</v>
      </c>
      <c r="R793" s="0" t="s">
        <v>3443</v>
      </c>
      <c r="S793" s="0" t="s">
        <v>3444</v>
      </c>
      <c r="T793" s="0" t="s">
        <v>3341</v>
      </c>
      <c r="U793" s="0" t="s">
        <v>3342</v>
      </c>
      <c r="V793" s="0" t="s">
        <v>3343</v>
      </c>
      <c r="W793" s="0" t="s">
        <v>3344</v>
      </c>
      <c r="X793" s="0" t="s">
        <v>3345</v>
      </c>
      <c r="Y793" s="0" t="s">
        <v>3342</v>
      </c>
      <c r="Z793" s="0" t="s">
        <v>1155</v>
      </c>
      <c r="AA793" s="0" t="s">
        <v>4452</v>
      </c>
      <c r="AB793" s="0" t="s">
        <v>4453</v>
      </c>
      <c r="AC793" s="0" t="s">
        <v>19</v>
      </c>
      <c r="AD793" s="0" t="s">
        <v>19</v>
      </c>
      <c r="AE793" s="0" t="s">
        <v>61</v>
      </c>
      <c r="AF793" s="0" t="s">
        <v>22</v>
      </c>
      <c r="AG793" s="0" t="s">
        <v>22</v>
      </c>
      <c r="AH793" s="0" t="s">
        <v>22</v>
      </c>
      <c r="AI793" s="0" t="s">
        <v>22</v>
      </c>
      <c r="AJ793" s="0" t="s">
        <v>454</v>
      </c>
      <c r="AK793" s="0" t="s">
        <v>454</v>
      </c>
    </row>
    <row customHeight="1" ht="11.25">
      <c r="A794" s="0" t="s">
        <v>22</v>
      </c>
      <c r="B794" s="0" t="s">
        <v>48</v>
      </c>
      <c r="C794" s="0" t="s">
        <v>50</v>
      </c>
      <c r="D794" s="0" t="s">
        <v>22</v>
      </c>
      <c r="E794" s="0" t="s">
        <v>1197</v>
      </c>
      <c r="F794" s="0" t="s">
        <v>1191</v>
      </c>
      <c r="G794" s="0" t="s">
        <v>123</v>
      </c>
      <c r="H794" s="0" t="s">
        <v>123</v>
      </c>
      <c r="I794" s="0" t="s">
        <v>124</v>
      </c>
      <c r="J794" s="0" t="s">
        <v>1153</v>
      </c>
      <c r="K794" s="0" t="s">
        <v>1154</v>
      </c>
      <c r="L794" s="0" t="s">
        <v>123</v>
      </c>
      <c r="M794" s="0" t="s">
        <v>1155</v>
      </c>
      <c r="N794" s="0" t="s">
        <v>98</v>
      </c>
      <c r="O794" s="0" t="s">
        <v>123</v>
      </c>
      <c r="P794" s="0" t="s">
        <v>123</v>
      </c>
      <c r="Q794" s="0" t="s">
        <v>124</v>
      </c>
      <c r="R794" s="0" t="s">
        <v>1153</v>
      </c>
      <c r="S794" s="0" t="s">
        <v>1154</v>
      </c>
      <c r="T794" s="0" t="s">
        <v>3341</v>
      </c>
      <c r="U794" s="0" t="s">
        <v>3342</v>
      </c>
      <c r="V794" s="0" t="s">
        <v>3343</v>
      </c>
      <c r="W794" s="0" t="s">
        <v>3344</v>
      </c>
      <c r="X794" s="0" t="s">
        <v>3345</v>
      </c>
      <c r="Y794" s="0" t="s">
        <v>3342</v>
      </c>
      <c r="Z794" s="0" t="s">
        <v>4454</v>
      </c>
      <c r="AA794" s="0" t="s">
        <v>4455</v>
      </c>
      <c r="AB794" s="0" t="s">
        <v>4456</v>
      </c>
      <c r="AC794" s="0" t="s">
        <v>19</v>
      </c>
      <c r="AD794" s="0" t="s">
        <v>19</v>
      </c>
      <c r="AE794" s="0" t="s">
        <v>61</v>
      </c>
      <c r="AF794" s="0" t="s">
        <v>22</v>
      </c>
      <c r="AG794" s="0" t="s">
        <v>22</v>
      </c>
      <c r="AH794" s="0" t="s">
        <v>22</v>
      </c>
      <c r="AI794" s="0" t="s">
        <v>22</v>
      </c>
      <c r="AJ794" s="0" t="s">
        <v>454</v>
      </c>
      <c r="AK794" s="0" t="s">
        <v>454</v>
      </c>
    </row>
    <row customHeight="1" ht="11.25">
      <c r="A795" s="0" t="s">
        <v>22</v>
      </c>
      <c r="B795" s="0" t="s">
        <v>48</v>
      </c>
      <c r="C795" s="0" t="s">
        <v>50</v>
      </c>
      <c r="D795" s="0" t="s">
        <v>22</v>
      </c>
      <c r="E795" s="0" t="s">
        <v>1197</v>
      </c>
      <c r="F795" s="0" t="s">
        <v>1191</v>
      </c>
      <c r="G795" s="0" t="s">
        <v>123</v>
      </c>
      <c r="H795" s="0" t="s">
        <v>123</v>
      </c>
      <c r="I795" s="0" t="s">
        <v>124</v>
      </c>
      <c r="J795" s="0" t="s">
        <v>1153</v>
      </c>
      <c r="K795" s="0" t="s">
        <v>1154</v>
      </c>
      <c r="L795" s="0" t="s">
        <v>123</v>
      </c>
      <c r="M795" s="0" t="s">
        <v>1155</v>
      </c>
      <c r="N795" s="0" t="s">
        <v>98</v>
      </c>
      <c r="O795" s="0" t="s">
        <v>123</v>
      </c>
      <c r="P795" s="0" t="s">
        <v>123</v>
      </c>
      <c r="Q795" s="0" t="s">
        <v>124</v>
      </c>
      <c r="R795" s="0" t="s">
        <v>1153</v>
      </c>
      <c r="S795" s="0" t="s">
        <v>1154</v>
      </c>
      <c r="T795" s="0" t="s">
        <v>3341</v>
      </c>
      <c r="U795" s="0" t="s">
        <v>3342</v>
      </c>
      <c r="V795" s="0" t="s">
        <v>3343</v>
      </c>
      <c r="W795" s="0" t="s">
        <v>3344</v>
      </c>
      <c r="X795" s="0" t="s">
        <v>3345</v>
      </c>
      <c r="Y795" s="0" t="s">
        <v>3342</v>
      </c>
      <c r="Z795" s="0" t="s">
        <v>4454</v>
      </c>
      <c r="AA795" s="0" t="s">
        <v>4455</v>
      </c>
      <c r="AB795" s="0" t="s">
        <v>4456</v>
      </c>
      <c r="AC795" s="0" t="s">
        <v>19</v>
      </c>
      <c r="AD795" s="0" t="s">
        <v>19</v>
      </c>
      <c r="AE795" s="0" t="s">
        <v>61</v>
      </c>
      <c r="AF795" s="0" t="s">
        <v>22</v>
      </c>
      <c r="AG795" s="0" t="s">
        <v>22</v>
      </c>
      <c r="AH795" s="0" t="s">
        <v>22</v>
      </c>
      <c r="AI795" s="0" t="s">
        <v>22</v>
      </c>
      <c r="AJ795" s="0" t="s">
        <v>454</v>
      </c>
      <c r="AK795" s="0" t="s">
        <v>454</v>
      </c>
    </row>
    <row customHeight="1" ht="11.25">
      <c r="A796" s="0" t="s">
        <v>22</v>
      </c>
      <c r="B796" s="0" t="s">
        <v>48</v>
      </c>
      <c r="C796" s="0" t="s">
        <v>50</v>
      </c>
      <c r="D796" s="0" t="s">
        <v>22</v>
      </c>
      <c r="E796" s="0" t="s">
        <v>4457</v>
      </c>
      <c r="F796" s="0" t="s">
        <v>1191</v>
      </c>
      <c r="G796" s="0" t="s">
        <v>3277</v>
      </c>
      <c r="H796" s="0" t="s">
        <v>3277</v>
      </c>
      <c r="I796" s="0" t="s">
        <v>3278</v>
      </c>
      <c r="J796" s="0" t="s">
        <v>3493</v>
      </c>
      <c r="K796" s="0" t="s">
        <v>3494</v>
      </c>
      <c r="L796" s="0" t="s">
        <v>4458</v>
      </c>
      <c r="M796" s="0" t="s">
        <v>1155</v>
      </c>
      <c r="N796" s="0" t="s">
        <v>98</v>
      </c>
      <c r="O796" s="0" t="s">
        <v>3277</v>
      </c>
      <c r="P796" s="0" t="s">
        <v>3277</v>
      </c>
      <c r="Q796" s="0" t="s">
        <v>3278</v>
      </c>
      <c r="R796" s="0" t="s">
        <v>3493</v>
      </c>
      <c r="S796" s="0" t="s">
        <v>3494</v>
      </c>
      <c r="T796" s="0" t="s">
        <v>3341</v>
      </c>
      <c r="U796" s="0" t="s">
        <v>3342</v>
      </c>
      <c r="V796" s="0" t="s">
        <v>3343</v>
      </c>
      <c r="W796" s="0" t="s">
        <v>3344</v>
      </c>
      <c r="X796" s="0" t="s">
        <v>3345</v>
      </c>
      <c r="Y796" s="0" t="s">
        <v>3342</v>
      </c>
      <c r="Z796" s="0" t="s">
        <v>4459</v>
      </c>
      <c r="AA796" s="0" t="s">
        <v>4460</v>
      </c>
      <c r="AB796" s="0" t="s">
        <v>4461</v>
      </c>
      <c r="AC796" s="0" t="s">
        <v>19</v>
      </c>
      <c r="AD796" s="0" t="s">
        <v>19</v>
      </c>
      <c r="AE796" s="0" t="s">
        <v>61</v>
      </c>
      <c r="AF796" s="0" t="s">
        <v>22</v>
      </c>
      <c r="AG796" s="0" t="s">
        <v>22</v>
      </c>
      <c r="AH796" s="0" t="s">
        <v>22</v>
      </c>
      <c r="AI796" s="0" t="s">
        <v>22</v>
      </c>
      <c r="AJ796" s="0" t="s">
        <v>454</v>
      </c>
      <c r="AK796" s="0" t="s">
        <v>454</v>
      </c>
    </row>
    <row customHeight="1" ht="11.25">
      <c r="A797" s="0" t="s">
        <v>22</v>
      </c>
      <c r="B797" s="0" t="s">
        <v>48</v>
      </c>
      <c r="C797" s="0" t="s">
        <v>50</v>
      </c>
      <c r="D797" s="0" t="s">
        <v>22</v>
      </c>
      <c r="E797" s="0" t="s">
        <v>4457</v>
      </c>
      <c r="F797" s="0" t="s">
        <v>1191</v>
      </c>
      <c r="G797" s="0" t="s">
        <v>107</v>
      </c>
      <c r="H797" s="0" t="s">
        <v>107</v>
      </c>
      <c r="I797" s="0" t="s">
        <v>108</v>
      </c>
      <c r="J797" s="0" t="s">
        <v>3493</v>
      </c>
      <c r="K797" s="0" t="s">
        <v>3514</v>
      </c>
      <c r="L797" s="0" t="s">
        <v>4458</v>
      </c>
      <c r="M797" s="0" t="s">
        <v>1155</v>
      </c>
      <c r="N797" s="0" t="s">
        <v>98</v>
      </c>
      <c r="O797" s="0" t="s">
        <v>107</v>
      </c>
      <c r="P797" s="0" t="s">
        <v>107</v>
      </c>
      <c r="Q797" s="0" t="s">
        <v>108</v>
      </c>
      <c r="R797" s="0" t="s">
        <v>3493</v>
      </c>
      <c r="S797" s="0" t="s">
        <v>3514</v>
      </c>
      <c r="T797" s="0" t="s">
        <v>3341</v>
      </c>
      <c r="U797" s="0" t="s">
        <v>3342</v>
      </c>
      <c r="V797" s="0" t="s">
        <v>3343</v>
      </c>
      <c r="W797" s="0" t="s">
        <v>3344</v>
      </c>
      <c r="X797" s="0" t="s">
        <v>3345</v>
      </c>
      <c r="Y797" s="0" t="s">
        <v>3342</v>
      </c>
      <c r="Z797" s="0" t="s">
        <v>4459</v>
      </c>
      <c r="AA797" s="0" t="s">
        <v>4460</v>
      </c>
      <c r="AB797" s="0" t="s">
        <v>4461</v>
      </c>
      <c r="AC797" s="0" t="s">
        <v>19</v>
      </c>
      <c r="AD797" s="0" t="s">
        <v>19</v>
      </c>
      <c r="AE797" s="0" t="s">
        <v>61</v>
      </c>
      <c r="AF797" s="0" t="s">
        <v>22</v>
      </c>
      <c r="AG797" s="0" t="s">
        <v>22</v>
      </c>
      <c r="AH797" s="0" t="s">
        <v>22</v>
      </c>
      <c r="AI797" s="0" t="s">
        <v>22</v>
      </c>
      <c r="AJ797" s="0" t="s">
        <v>454</v>
      </c>
      <c r="AK797" s="0" t="s">
        <v>454</v>
      </c>
    </row>
    <row customHeight="1" ht="11.25">
      <c r="A798" s="0" t="s">
        <v>22</v>
      </c>
      <c r="B798" s="0" t="s">
        <v>48</v>
      </c>
      <c r="C798" s="0" t="s">
        <v>50</v>
      </c>
      <c r="D798" s="0" t="s">
        <v>22</v>
      </c>
      <c r="E798" s="0" t="s">
        <v>4462</v>
      </c>
      <c r="F798" s="0" t="s">
        <v>1191</v>
      </c>
      <c r="G798" s="0" t="s">
        <v>3277</v>
      </c>
      <c r="H798" s="0" t="s">
        <v>3277</v>
      </c>
      <c r="I798" s="0" t="s">
        <v>3278</v>
      </c>
      <c r="J798" s="0" t="s">
        <v>3493</v>
      </c>
      <c r="K798" s="0" t="s">
        <v>3494</v>
      </c>
      <c r="L798" s="0" t="s">
        <v>4458</v>
      </c>
      <c r="M798" s="0" t="s">
        <v>1155</v>
      </c>
      <c r="N798" s="0" t="s">
        <v>98</v>
      </c>
      <c r="O798" s="0" t="s">
        <v>3277</v>
      </c>
      <c r="P798" s="0" t="s">
        <v>3277</v>
      </c>
      <c r="Q798" s="0" t="s">
        <v>3278</v>
      </c>
      <c r="R798" s="0" t="s">
        <v>3493</v>
      </c>
      <c r="S798" s="0" t="s">
        <v>3494</v>
      </c>
      <c r="T798" s="0" t="s">
        <v>3341</v>
      </c>
      <c r="U798" s="0" t="s">
        <v>3342</v>
      </c>
      <c r="V798" s="0" t="s">
        <v>3343</v>
      </c>
      <c r="W798" s="0" t="s">
        <v>3344</v>
      </c>
      <c r="X798" s="0" t="s">
        <v>3345</v>
      </c>
      <c r="Y798" s="0" t="s">
        <v>3342</v>
      </c>
      <c r="Z798" s="0" t="s">
        <v>4463</v>
      </c>
      <c r="AA798" s="0" t="s">
        <v>3394</v>
      </c>
      <c r="AB798" s="0" t="s">
        <v>4464</v>
      </c>
      <c r="AC798" s="0" t="s">
        <v>19</v>
      </c>
      <c r="AD798" s="0" t="s">
        <v>19</v>
      </c>
      <c r="AE798" s="0" t="s">
        <v>61</v>
      </c>
      <c r="AF798" s="0" t="s">
        <v>22</v>
      </c>
      <c r="AG798" s="0" t="s">
        <v>22</v>
      </c>
      <c r="AH798" s="0" t="s">
        <v>22</v>
      </c>
      <c r="AI798" s="0" t="s">
        <v>22</v>
      </c>
      <c r="AJ798" s="0" t="s">
        <v>454</v>
      </c>
      <c r="AK798" s="0" t="s">
        <v>454</v>
      </c>
    </row>
    <row customHeight="1" ht="11.25">
      <c r="A799" s="0" t="s">
        <v>22</v>
      </c>
      <c r="B799" s="0" t="s">
        <v>48</v>
      </c>
      <c r="C799" s="0" t="s">
        <v>50</v>
      </c>
      <c r="D799" s="0" t="s">
        <v>22</v>
      </c>
      <c r="E799" s="0" t="s">
        <v>4462</v>
      </c>
      <c r="F799" s="0" t="s">
        <v>1191</v>
      </c>
      <c r="G799" s="0" t="s">
        <v>107</v>
      </c>
      <c r="H799" s="0" t="s">
        <v>107</v>
      </c>
      <c r="I799" s="0" t="s">
        <v>108</v>
      </c>
      <c r="J799" s="0" t="s">
        <v>3493</v>
      </c>
      <c r="K799" s="0" t="s">
        <v>3514</v>
      </c>
      <c r="L799" s="0" t="s">
        <v>4458</v>
      </c>
      <c r="M799" s="0" t="s">
        <v>1155</v>
      </c>
      <c r="N799" s="0" t="s">
        <v>98</v>
      </c>
      <c r="O799" s="0" t="s">
        <v>107</v>
      </c>
      <c r="P799" s="0" t="s">
        <v>107</v>
      </c>
      <c r="Q799" s="0" t="s">
        <v>108</v>
      </c>
      <c r="R799" s="0" t="s">
        <v>3493</v>
      </c>
      <c r="S799" s="0" t="s">
        <v>3514</v>
      </c>
      <c r="T799" s="0" t="s">
        <v>3341</v>
      </c>
      <c r="U799" s="0" t="s">
        <v>3342</v>
      </c>
      <c r="V799" s="0" t="s">
        <v>3343</v>
      </c>
      <c r="W799" s="0" t="s">
        <v>3344</v>
      </c>
      <c r="X799" s="0" t="s">
        <v>3345</v>
      </c>
      <c r="Y799" s="0" t="s">
        <v>3342</v>
      </c>
      <c r="Z799" s="0" t="s">
        <v>4463</v>
      </c>
      <c r="AA799" s="0" t="s">
        <v>3394</v>
      </c>
      <c r="AB799" s="0" t="s">
        <v>4464</v>
      </c>
      <c r="AC799" s="0" t="s">
        <v>19</v>
      </c>
      <c r="AD799" s="0" t="s">
        <v>19</v>
      </c>
      <c r="AE799" s="0" t="s">
        <v>61</v>
      </c>
      <c r="AF799" s="0" t="s">
        <v>22</v>
      </c>
      <c r="AG799" s="0" t="s">
        <v>22</v>
      </c>
      <c r="AH799" s="0" t="s">
        <v>22</v>
      </c>
      <c r="AI799" s="0" t="s">
        <v>22</v>
      </c>
      <c r="AJ799" s="0" t="s">
        <v>454</v>
      </c>
      <c r="AK799" s="0" t="s">
        <v>454</v>
      </c>
    </row>
    <row customHeight="1" ht="11.25">
      <c r="A800" s="0" t="s">
        <v>22</v>
      </c>
      <c r="B800" s="0" t="s">
        <v>48</v>
      </c>
      <c r="C800" s="0" t="s">
        <v>50</v>
      </c>
      <c r="D800" s="0" t="s">
        <v>22</v>
      </c>
      <c r="E800" s="0" t="s">
        <v>4465</v>
      </c>
      <c r="F800" s="0" t="s">
        <v>1191</v>
      </c>
      <c r="G800" s="0" t="s">
        <v>3277</v>
      </c>
      <c r="H800" s="0" t="s">
        <v>3277</v>
      </c>
      <c r="I800" s="0" t="s">
        <v>3278</v>
      </c>
      <c r="J800" s="0" t="s">
        <v>3493</v>
      </c>
      <c r="K800" s="0" t="s">
        <v>3494</v>
      </c>
      <c r="L800" s="0" t="s">
        <v>4458</v>
      </c>
      <c r="M800" s="0" t="s">
        <v>1155</v>
      </c>
      <c r="N800" s="0" t="s">
        <v>98</v>
      </c>
      <c r="O800" s="0" t="s">
        <v>3277</v>
      </c>
      <c r="P800" s="0" t="s">
        <v>3277</v>
      </c>
      <c r="Q800" s="0" t="s">
        <v>3278</v>
      </c>
      <c r="R800" s="0" t="s">
        <v>3493</v>
      </c>
      <c r="S800" s="0" t="s">
        <v>3494</v>
      </c>
      <c r="T800" s="0" t="s">
        <v>3341</v>
      </c>
      <c r="U800" s="0" t="s">
        <v>3342</v>
      </c>
      <c r="V800" s="0" t="s">
        <v>3343</v>
      </c>
      <c r="W800" s="0" t="s">
        <v>3344</v>
      </c>
      <c r="X800" s="0" t="s">
        <v>3345</v>
      </c>
      <c r="Y800" s="0" t="s">
        <v>3342</v>
      </c>
      <c r="Z800" s="0" t="s">
        <v>4466</v>
      </c>
      <c r="AA800" s="0" t="s">
        <v>4467</v>
      </c>
      <c r="AB800" s="0" t="s">
        <v>4468</v>
      </c>
      <c r="AC800" s="0" t="s">
        <v>19</v>
      </c>
      <c r="AD800" s="0" t="s">
        <v>19</v>
      </c>
      <c r="AE800" s="0" t="s">
        <v>61</v>
      </c>
      <c r="AF800" s="0" t="s">
        <v>22</v>
      </c>
      <c r="AG800" s="0" t="s">
        <v>22</v>
      </c>
      <c r="AH800" s="0" t="s">
        <v>22</v>
      </c>
      <c r="AI800" s="0" t="s">
        <v>22</v>
      </c>
      <c r="AJ800" s="0" t="s">
        <v>454</v>
      </c>
      <c r="AK800" s="0" t="s">
        <v>454</v>
      </c>
    </row>
    <row customHeight="1" ht="11.25">
      <c r="A801" s="0" t="s">
        <v>22</v>
      </c>
      <c r="B801" s="0" t="s">
        <v>48</v>
      </c>
      <c r="C801" s="0" t="s">
        <v>50</v>
      </c>
      <c r="D801" s="0" t="s">
        <v>22</v>
      </c>
      <c r="E801" s="0" t="s">
        <v>4465</v>
      </c>
      <c r="F801" s="0" t="s">
        <v>1191</v>
      </c>
      <c r="G801" s="0" t="s">
        <v>107</v>
      </c>
      <c r="H801" s="0" t="s">
        <v>107</v>
      </c>
      <c r="I801" s="0" t="s">
        <v>108</v>
      </c>
      <c r="J801" s="0" t="s">
        <v>3493</v>
      </c>
      <c r="K801" s="0" t="s">
        <v>3514</v>
      </c>
      <c r="L801" s="0" t="s">
        <v>4458</v>
      </c>
      <c r="M801" s="0" t="s">
        <v>1155</v>
      </c>
      <c r="N801" s="0" t="s">
        <v>98</v>
      </c>
      <c r="O801" s="0" t="s">
        <v>107</v>
      </c>
      <c r="P801" s="0" t="s">
        <v>107</v>
      </c>
      <c r="Q801" s="0" t="s">
        <v>108</v>
      </c>
      <c r="R801" s="0" t="s">
        <v>3493</v>
      </c>
      <c r="S801" s="0" t="s">
        <v>3514</v>
      </c>
      <c r="T801" s="0" t="s">
        <v>3341</v>
      </c>
      <c r="U801" s="0" t="s">
        <v>3342</v>
      </c>
      <c r="V801" s="0" t="s">
        <v>3343</v>
      </c>
      <c r="W801" s="0" t="s">
        <v>3344</v>
      </c>
      <c r="X801" s="0" t="s">
        <v>3345</v>
      </c>
      <c r="Y801" s="0" t="s">
        <v>3342</v>
      </c>
      <c r="Z801" s="0" t="s">
        <v>4466</v>
      </c>
      <c r="AA801" s="0" t="s">
        <v>4467</v>
      </c>
      <c r="AB801" s="0" t="s">
        <v>4468</v>
      </c>
      <c r="AC801" s="0" t="s">
        <v>19</v>
      </c>
      <c r="AD801" s="0" t="s">
        <v>19</v>
      </c>
      <c r="AE801" s="0" t="s">
        <v>61</v>
      </c>
      <c r="AF801" s="0" t="s">
        <v>22</v>
      </c>
      <c r="AG801" s="0" t="s">
        <v>22</v>
      </c>
      <c r="AH801" s="0" t="s">
        <v>22</v>
      </c>
      <c r="AI801" s="0" t="s">
        <v>22</v>
      </c>
      <c r="AJ801" s="0" t="s">
        <v>454</v>
      </c>
      <c r="AK801" s="0" t="s">
        <v>454</v>
      </c>
    </row>
    <row customHeight="1" ht="11.25">
      <c r="A802" s="0" t="s">
        <v>22</v>
      </c>
      <c r="B802" s="0" t="s">
        <v>48</v>
      </c>
      <c r="C802" s="0" t="s">
        <v>50</v>
      </c>
      <c r="D802" s="0" t="s">
        <v>22</v>
      </c>
      <c r="E802" s="0" t="s">
        <v>4469</v>
      </c>
      <c r="F802" s="0" t="s">
        <v>1191</v>
      </c>
      <c r="G802" s="0" t="s">
        <v>3277</v>
      </c>
      <c r="H802" s="0" t="s">
        <v>3277</v>
      </c>
      <c r="I802" s="0" t="s">
        <v>3278</v>
      </c>
      <c r="J802" s="0" t="s">
        <v>3493</v>
      </c>
      <c r="K802" s="0" t="s">
        <v>3494</v>
      </c>
      <c r="L802" s="0" t="s">
        <v>4458</v>
      </c>
      <c r="M802" s="0" t="s">
        <v>1155</v>
      </c>
      <c r="N802" s="0" t="s">
        <v>98</v>
      </c>
      <c r="O802" s="0" t="s">
        <v>3277</v>
      </c>
      <c r="P802" s="0" t="s">
        <v>3277</v>
      </c>
      <c r="Q802" s="0" t="s">
        <v>3278</v>
      </c>
      <c r="R802" s="0" t="s">
        <v>3493</v>
      </c>
      <c r="S802" s="0" t="s">
        <v>3494</v>
      </c>
      <c r="T802" s="0" t="s">
        <v>3341</v>
      </c>
      <c r="U802" s="0" t="s">
        <v>3342</v>
      </c>
      <c r="V802" s="0" t="s">
        <v>3343</v>
      </c>
      <c r="W802" s="0" t="s">
        <v>3344</v>
      </c>
      <c r="X802" s="0" t="s">
        <v>3345</v>
      </c>
      <c r="Y802" s="0" t="s">
        <v>3342</v>
      </c>
      <c r="Z802" s="0" t="s">
        <v>4470</v>
      </c>
      <c r="AA802" s="0" t="s">
        <v>3394</v>
      </c>
      <c r="AB802" s="0" t="s">
        <v>4471</v>
      </c>
      <c r="AC802" s="0" t="s">
        <v>19</v>
      </c>
      <c r="AD802" s="0" t="s">
        <v>19</v>
      </c>
      <c r="AE802" s="0" t="s">
        <v>61</v>
      </c>
      <c r="AF802" s="0" t="s">
        <v>22</v>
      </c>
      <c r="AG802" s="0" t="s">
        <v>22</v>
      </c>
      <c r="AH802" s="0" t="s">
        <v>22</v>
      </c>
      <c r="AI802" s="0" t="s">
        <v>22</v>
      </c>
      <c r="AJ802" s="0" t="s">
        <v>454</v>
      </c>
      <c r="AK802" s="0" t="s">
        <v>454</v>
      </c>
    </row>
    <row customHeight="1" ht="11.25">
      <c r="A803" s="0" t="s">
        <v>22</v>
      </c>
      <c r="B803" s="0" t="s">
        <v>48</v>
      </c>
      <c r="C803" s="0" t="s">
        <v>50</v>
      </c>
      <c r="D803" s="0" t="s">
        <v>22</v>
      </c>
      <c r="E803" s="0" t="s">
        <v>4469</v>
      </c>
      <c r="F803" s="0" t="s">
        <v>1191</v>
      </c>
      <c r="G803" s="0" t="s">
        <v>107</v>
      </c>
      <c r="H803" s="0" t="s">
        <v>107</v>
      </c>
      <c r="I803" s="0" t="s">
        <v>108</v>
      </c>
      <c r="J803" s="0" t="s">
        <v>3493</v>
      </c>
      <c r="K803" s="0" t="s">
        <v>3514</v>
      </c>
      <c r="L803" s="0" t="s">
        <v>4458</v>
      </c>
      <c r="M803" s="0" t="s">
        <v>1155</v>
      </c>
      <c r="N803" s="0" t="s">
        <v>98</v>
      </c>
      <c r="O803" s="0" t="s">
        <v>107</v>
      </c>
      <c r="P803" s="0" t="s">
        <v>107</v>
      </c>
      <c r="Q803" s="0" t="s">
        <v>108</v>
      </c>
      <c r="R803" s="0" t="s">
        <v>3493</v>
      </c>
      <c r="S803" s="0" t="s">
        <v>3514</v>
      </c>
      <c r="T803" s="0" t="s">
        <v>3341</v>
      </c>
      <c r="U803" s="0" t="s">
        <v>3342</v>
      </c>
      <c r="V803" s="0" t="s">
        <v>3343</v>
      </c>
      <c r="W803" s="0" t="s">
        <v>3344</v>
      </c>
      <c r="X803" s="0" t="s">
        <v>3345</v>
      </c>
      <c r="Y803" s="0" t="s">
        <v>3342</v>
      </c>
      <c r="Z803" s="0" t="s">
        <v>4470</v>
      </c>
      <c r="AA803" s="0" t="s">
        <v>3394</v>
      </c>
      <c r="AB803" s="0" t="s">
        <v>4471</v>
      </c>
      <c r="AC803" s="0" t="s">
        <v>19</v>
      </c>
      <c r="AD803" s="0" t="s">
        <v>19</v>
      </c>
      <c r="AE803" s="0" t="s">
        <v>61</v>
      </c>
      <c r="AF803" s="0" t="s">
        <v>22</v>
      </c>
      <c r="AG803" s="0" t="s">
        <v>22</v>
      </c>
      <c r="AH803" s="0" t="s">
        <v>22</v>
      </c>
      <c r="AI803" s="0" t="s">
        <v>22</v>
      </c>
      <c r="AJ803" s="0" t="s">
        <v>454</v>
      </c>
      <c r="AK803" s="0" t="s">
        <v>454</v>
      </c>
    </row>
    <row customHeight="1" ht="11.25">
      <c r="A804" s="0" t="s">
        <v>22</v>
      </c>
      <c r="B804" s="0" t="s">
        <v>48</v>
      </c>
      <c r="C804" s="0" t="s">
        <v>50</v>
      </c>
      <c r="D804" s="0" t="s">
        <v>22</v>
      </c>
      <c r="E804" s="0" t="s">
        <v>4472</v>
      </c>
      <c r="F804" s="0" t="s">
        <v>1191</v>
      </c>
      <c r="G804" s="0" t="s">
        <v>173</v>
      </c>
      <c r="H804" s="0" t="s">
        <v>173</v>
      </c>
      <c r="I804" s="0" t="s">
        <v>174</v>
      </c>
      <c r="J804" s="0" t="s">
        <v>4473</v>
      </c>
      <c r="K804" s="0" t="s">
        <v>4474</v>
      </c>
      <c r="L804" s="0" t="s">
        <v>867</v>
      </c>
      <c r="M804" s="0" t="s">
        <v>867</v>
      </c>
      <c r="N804" s="0" t="s">
        <v>98</v>
      </c>
      <c r="O804" s="0" t="s">
        <v>173</v>
      </c>
      <c r="P804" s="0" t="s">
        <v>173</v>
      </c>
      <c r="Q804" s="0" t="s">
        <v>174</v>
      </c>
      <c r="R804" s="0" t="s">
        <v>4473</v>
      </c>
      <c r="S804" s="0" t="s">
        <v>4474</v>
      </c>
      <c r="T804" s="0" t="s">
        <v>3341</v>
      </c>
      <c r="U804" s="0" t="s">
        <v>3386</v>
      </c>
      <c r="V804" s="0" t="s">
        <v>3470</v>
      </c>
      <c r="W804" s="0" t="s">
        <v>3655</v>
      </c>
      <c r="X804" s="0" t="s">
        <v>3388</v>
      </c>
      <c r="Y804" s="0" t="s">
        <v>3342</v>
      </c>
      <c r="Z804" s="0" t="s">
        <v>3471</v>
      </c>
      <c r="AA804" s="0" t="s">
        <v>3472</v>
      </c>
      <c r="AB804" s="0" t="s">
        <v>3473</v>
      </c>
      <c r="AC804" s="0" t="s">
        <v>19</v>
      </c>
      <c r="AD804" s="0" t="s">
        <v>19</v>
      </c>
      <c r="AE804" s="0" t="s">
        <v>61</v>
      </c>
      <c r="AF804" s="0" t="s">
        <v>22</v>
      </c>
      <c r="AG804" s="0" t="s">
        <v>22</v>
      </c>
      <c r="AH804" s="0" t="s">
        <v>22</v>
      </c>
      <c r="AI804" s="0" t="s">
        <v>22</v>
      </c>
      <c r="AJ804" s="0" t="s">
        <v>1970</v>
      </c>
      <c r="AK804" s="0" t="s">
        <v>1948</v>
      </c>
    </row>
    <row customHeight="1" ht="11.25">
      <c r="A805" s="0" t="s">
        <v>22</v>
      </c>
      <c r="B805" s="0" t="s">
        <v>48</v>
      </c>
      <c r="C805" s="0" t="s">
        <v>50</v>
      </c>
      <c r="D805" s="0" t="s">
        <v>22</v>
      </c>
      <c r="E805" s="0" t="s">
        <v>4475</v>
      </c>
      <c r="F805" s="0" t="s">
        <v>1260</v>
      </c>
      <c r="G805" s="0" t="s">
        <v>3277</v>
      </c>
      <c r="H805" s="0" t="s">
        <v>3277</v>
      </c>
      <c r="I805" s="0" t="s">
        <v>3278</v>
      </c>
      <c r="J805" s="0" t="s">
        <v>3493</v>
      </c>
      <c r="K805" s="0" t="s">
        <v>3494</v>
      </c>
      <c r="L805" s="0" t="s">
        <v>4458</v>
      </c>
      <c r="M805" s="0" t="s">
        <v>1155</v>
      </c>
      <c r="N805" s="0" t="s">
        <v>98</v>
      </c>
      <c r="O805" s="0" t="s">
        <v>3277</v>
      </c>
      <c r="P805" s="0" t="s">
        <v>3277</v>
      </c>
      <c r="Q805" s="0" t="s">
        <v>3278</v>
      </c>
      <c r="R805" s="0" t="s">
        <v>3493</v>
      </c>
      <c r="S805" s="0" t="s">
        <v>3494</v>
      </c>
      <c r="T805" s="0" t="s">
        <v>3341</v>
      </c>
      <c r="U805" s="0" t="s">
        <v>3342</v>
      </c>
      <c r="V805" s="0" t="s">
        <v>3343</v>
      </c>
      <c r="W805" s="0" t="s">
        <v>3344</v>
      </c>
      <c r="X805" s="0" t="s">
        <v>3345</v>
      </c>
      <c r="Y805" s="0" t="s">
        <v>3342</v>
      </c>
      <c r="Z805" s="0" t="s">
        <v>4476</v>
      </c>
      <c r="AA805" s="0" t="s">
        <v>4477</v>
      </c>
      <c r="AB805" s="0" t="s">
        <v>4478</v>
      </c>
      <c r="AC805" s="0" t="s">
        <v>61</v>
      </c>
      <c r="AD805" s="0" t="s">
        <v>19</v>
      </c>
      <c r="AE805" s="0" t="s">
        <v>61</v>
      </c>
      <c r="AF805" s="0" t="s">
        <v>454</v>
      </c>
      <c r="AG805" s="0" t="s">
        <v>454</v>
      </c>
      <c r="AH805" s="0" t="s">
        <v>22</v>
      </c>
      <c r="AI805" s="0" t="s">
        <v>22</v>
      </c>
      <c r="AJ805" s="0" t="s">
        <v>454</v>
      </c>
      <c r="AK805" s="0" t="s">
        <v>454</v>
      </c>
    </row>
    <row customHeight="1" ht="11.25">
      <c r="A806" s="0" t="s">
        <v>22</v>
      </c>
      <c r="B806" s="0" t="s">
        <v>48</v>
      </c>
      <c r="C806" s="0" t="s">
        <v>50</v>
      </c>
      <c r="D806" s="0" t="s">
        <v>22</v>
      </c>
      <c r="E806" s="0" t="s">
        <v>4475</v>
      </c>
      <c r="F806" s="0" t="s">
        <v>1260</v>
      </c>
      <c r="G806" s="0" t="s">
        <v>107</v>
      </c>
      <c r="H806" s="0" t="s">
        <v>107</v>
      </c>
      <c r="I806" s="0" t="s">
        <v>108</v>
      </c>
      <c r="J806" s="0" t="s">
        <v>3493</v>
      </c>
      <c r="K806" s="0" t="s">
        <v>3514</v>
      </c>
      <c r="L806" s="0" t="s">
        <v>4458</v>
      </c>
      <c r="M806" s="0" t="s">
        <v>1155</v>
      </c>
      <c r="N806" s="0" t="s">
        <v>98</v>
      </c>
      <c r="O806" s="0" t="s">
        <v>107</v>
      </c>
      <c r="P806" s="0" t="s">
        <v>107</v>
      </c>
      <c r="Q806" s="0" t="s">
        <v>108</v>
      </c>
      <c r="R806" s="0" t="s">
        <v>3493</v>
      </c>
      <c r="S806" s="0" t="s">
        <v>3514</v>
      </c>
      <c r="T806" s="0" t="s">
        <v>3341</v>
      </c>
      <c r="U806" s="0" t="s">
        <v>3342</v>
      </c>
      <c r="V806" s="0" t="s">
        <v>3343</v>
      </c>
      <c r="W806" s="0" t="s">
        <v>3344</v>
      </c>
      <c r="X806" s="0" t="s">
        <v>3345</v>
      </c>
      <c r="Y806" s="0" t="s">
        <v>3342</v>
      </c>
      <c r="Z806" s="0" t="s">
        <v>4476</v>
      </c>
      <c r="AA806" s="0" t="s">
        <v>4477</v>
      </c>
      <c r="AB806" s="0" t="s">
        <v>4478</v>
      </c>
      <c r="AC806" s="0" t="s">
        <v>61</v>
      </c>
      <c r="AD806" s="0" t="s">
        <v>19</v>
      </c>
      <c r="AE806" s="0" t="s">
        <v>61</v>
      </c>
      <c r="AF806" s="0" t="s">
        <v>454</v>
      </c>
      <c r="AG806" s="0" t="s">
        <v>454</v>
      </c>
      <c r="AH806" s="0" t="s">
        <v>22</v>
      </c>
      <c r="AI806" s="0" t="s">
        <v>22</v>
      </c>
      <c r="AJ806" s="0" t="s">
        <v>454</v>
      </c>
      <c r="AK806" s="0" t="s">
        <v>454</v>
      </c>
    </row>
    <row customHeight="1" ht="11.25">
      <c r="A807" s="0" t="s">
        <v>22</v>
      </c>
      <c r="B807" s="0" t="s">
        <v>48</v>
      </c>
      <c r="C807" s="0" t="s">
        <v>50</v>
      </c>
      <c r="D807" s="0" t="s">
        <v>22</v>
      </c>
      <c r="E807" s="0" t="s">
        <v>4479</v>
      </c>
      <c r="F807" s="0" t="s">
        <v>1260</v>
      </c>
      <c r="G807" s="0" t="s">
        <v>3277</v>
      </c>
      <c r="H807" s="0" t="s">
        <v>3277</v>
      </c>
      <c r="I807" s="0" t="s">
        <v>3278</v>
      </c>
      <c r="J807" s="0" t="s">
        <v>3493</v>
      </c>
      <c r="K807" s="0" t="s">
        <v>3494</v>
      </c>
      <c r="L807" s="0" t="s">
        <v>4480</v>
      </c>
      <c r="M807" s="0" t="s">
        <v>1155</v>
      </c>
      <c r="N807" s="0" t="s">
        <v>98</v>
      </c>
      <c r="O807" s="0" t="s">
        <v>3277</v>
      </c>
      <c r="P807" s="0" t="s">
        <v>3277</v>
      </c>
      <c r="Q807" s="0" t="s">
        <v>3278</v>
      </c>
      <c r="R807" s="0" t="s">
        <v>3493</v>
      </c>
      <c r="S807" s="0" t="s">
        <v>3494</v>
      </c>
      <c r="T807" s="0" t="s">
        <v>3341</v>
      </c>
      <c r="U807" s="0" t="s">
        <v>3342</v>
      </c>
      <c r="V807" s="0" t="s">
        <v>3343</v>
      </c>
      <c r="W807" s="0" t="s">
        <v>3344</v>
      </c>
      <c r="X807" s="0" t="s">
        <v>3345</v>
      </c>
      <c r="Y807" s="0" t="s">
        <v>3342</v>
      </c>
      <c r="Z807" s="0" t="s">
        <v>4481</v>
      </c>
      <c r="AA807" s="0" t="s">
        <v>3924</v>
      </c>
      <c r="AB807" s="0" t="s">
        <v>4482</v>
      </c>
      <c r="AC807" s="0" t="s">
        <v>61</v>
      </c>
      <c r="AD807" s="0" t="s">
        <v>19</v>
      </c>
      <c r="AE807" s="0" t="s">
        <v>61</v>
      </c>
      <c r="AF807" s="0" t="s">
        <v>4321</v>
      </c>
      <c r="AG807" s="0" t="s">
        <v>4483</v>
      </c>
      <c r="AH807" s="0" t="s">
        <v>22</v>
      </c>
      <c r="AI807" s="0" t="s">
        <v>22</v>
      </c>
      <c r="AJ807" s="0" t="s">
        <v>4483</v>
      </c>
      <c r="AK807" s="0" t="s">
        <v>4484</v>
      </c>
    </row>
    <row customHeight="1" ht="11.25">
      <c r="A808" s="0" t="s">
        <v>22</v>
      </c>
      <c r="B808" s="0" t="s">
        <v>48</v>
      </c>
      <c r="C808" s="0" t="s">
        <v>50</v>
      </c>
      <c r="D808" s="0" t="s">
        <v>22</v>
      </c>
      <c r="E808" s="0" t="s">
        <v>4479</v>
      </c>
      <c r="F808" s="0" t="s">
        <v>1260</v>
      </c>
      <c r="G808" s="0" t="s">
        <v>107</v>
      </c>
      <c r="H808" s="0" t="s">
        <v>107</v>
      </c>
      <c r="I808" s="0" t="s">
        <v>108</v>
      </c>
      <c r="J808" s="0" t="s">
        <v>3493</v>
      </c>
      <c r="K808" s="0" t="s">
        <v>3514</v>
      </c>
      <c r="L808" s="0" t="s">
        <v>4480</v>
      </c>
      <c r="M808" s="0" t="s">
        <v>1155</v>
      </c>
      <c r="N808" s="0" t="s">
        <v>98</v>
      </c>
      <c r="O808" s="0" t="s">
        <v>107</v>
      </c>
      <c r="P808" s="0" t="s">
        <v>107</v>
      </c>
      <c r="Q808" s="0" t="s">
        <v>108</v>
      </c>
      <c r="R808" s="0" t="s">
        <v>3493</v>
      </c>
      <c r="S808" s="0" t="s">
        <v>3514</v>
      </c>
      <c r="T808" s="0" t="s">
        <v>3341</v>
      </c>
      <c r="U808" s="0" t="s">
        <v>3342</v>
      </c>
      <c r="V808" s="0" t="s">
        <v>3343</v>
      </c>
      <c r="W808" s="0" t="s">
        <v>3344</v>
      </c>
      <c r="X808" s="0" t="s">
        <v>3345</v>
      </c>
      <c r="Y808" s="0" t="s">
        <v>3342</v>
      </c>
      <c r="Z808" s="0" t="s">
        <v>4481</v>
      </c>
      <c r="AA808" s="0" t="s">
        <v>3924</v>
      </c>
      <c r="AB808" s="0" t="s">
        <v>4482</v>
      </c>
      <c r="AC808" s="0" t="s">
        <v>61</v>
      </c>
      <c r="AD808" s="0" t="s">
        <v>19</v>
      </c>
      <c r="AE808" s="0" t="s">
        <v>61</v>
      </c>
      <c r="AF808" s="0" t="s">
        <v>4321</v>
      </c>
      <c r="AG808" s="0" t="s">
        <v>4483</v>
      </c>
      <c r="AH808" s="0" t="s">
        <v>22</v>
      </c>
      <c r="AI808" s="0" t="s">
        <v>22</v>
      </c>
      <c r="AJ808" s="0" t="s">
        <v>4483</v>
      </c>
      <c r="AK808" s="0" t="s">
        <v>4484</v>
      </c>
    </row>
    <row customHeight="1" ht="11.25">
      <c r="A809" s="0" t="s">
        <v>22</v>
      </c>
      <c r="B809" s="0" t="s">
        <v>48</v>
      </c>
      <c r="C809" s="0" t="s">
        <v>50</v>
      </c>
      <c r="D809" s="0" t="s">
        <v>22</v>
      </c>
      <c r="E809" s="0" t="s">
        <v>4485</v>
      </c>
      <c r="F809" s="0" t="s">
        <v>1184</v>
      </c>
      <c r="G809" s="0" t="s">
        <v>134</v>
      </c>
      <c r="H809" s="0" t="s">
        <v>134</v>
      </c>
      <c r="I809" s="0" t="s">
        <v>135</v>
      </c>
      <c r="J809" s="0" t="s">
        <v>4486</v>
      </c>
      <c r="K809" s="0" t="s">
        <v>4487</v>
      </c>
      <c r="L809" s="0" t="s">
        <v>4488</v>
      </c>
      <c r="M809" s="0" t="s">
        <v>1155</v>
      </c>
      <c r="N809" s="0" t="s">
        <v>98</v>
      </c>
      <c r="O809" s="0" t="s">
        <v>134</v>
      </c>
      <c r="P809" s="0" t="s">
        <v>134</v>
      </c>
      <c r="Q809" s="0" t="s">
        <v>135</v>
      </c>
      <c r="R809" s="0" t="s">
        <v>4486</v>
      </c>
      <c r="S809" s="0" t="s">
        <v>4487</v>
      </c>
      <c r="T809" s="0" t="s">
        <v>3341</v>
      </c>
      <c r="U809" s="0" t="s">
        <v>3342</v>
      </c>
      <c r="V809" s="0" t="s">
        <v>3343</v>
      </c>
      <c r="W809" s="0" t="s">
        <v>3344</v>
      </c>
      <c r="X809" s="0" t="s">
        <v>1109</v>
      </c>
      <c r="Y809" s="0" t="s">
        <v>3342</v>
      </c>
      <c r="Z809" s="0" t="s">
        <v>4489</v>
      </c>
      <c r="AA809" s="0" t="s">
        <v>4490</v>
      </c>
      <c r="AB809" s="0" t="s">
        <v>4491</v>
      </c>
      <c r="AC809" s="0" t="s">
        <v>61</v>
      </c>
      <c r="AD809" s="0" t="s">
        <v>61</v>
      </c>
      <c r="AE809" s="0" t="s">
        <v>61</v>
      </c>
      <c r="AF809" s="0" t="s">
        <v>3571</v>
      </c>
      <c r="AG809" s="0" t="s">
        <v>1970</v>
      </c>
      <c r="AH809" s="0" t="s">
        <v>3571</v>
      </c>
      <c r="AI809" s="0" t="s">
        <v>1970</v>
      </c>
      <c r="AJ809" s="0" t="s">
        <v>1961</v>
      </c>
      <c r="AK809" s="0" t="s">
        <v>1889</v>
      </c>
    </row>
    <row customHeight="1" ht="11.25">
      <c r="A810" s="0" t="s">
        <v>22</v>
      </c>
      <c r="B810" s="0" t="s">
        <v>48</v>
      </c>
      <c r="C810" s="0" t="s">
        <v>50</v>
      </c>
      <c r="D810" s="0" t="s">
        <v>22</v>
      </c>
      <c r="E810" s="0" t="s">
        <v>4485</v>
      </c>
      <c r="F810" s="0" t="s">
        <v>1184</v>
      </c>
      <c r="G810" s="0" t="s">
        <v>134</v>
      </c>
      <c r="H810" s="0" t="s">
        <v>134</v>
      </c>
      <c r="I810" s="0" t="s">
        <v>135</v>
      </c>
      <c r="J810" s="0" t="s">
        <v>4486</v>
      </c>
      <c r="K810" s="0" t="s">
        <v>4487</v>
      </c>
      <c r="L810" s="0" t="s">
        <v>4488</v>
      </c>
      <c r="M810" s="0" t="s">
        <v>1155</v>
      </c>
      <c r="N810" s="0" t="s">
        <v>98</v>
      </c>
      <c r="O810" s="0" t="s">
        <v>134</v>
      </c>
      <c r="P810" s="0" t="s">
        <v>134</v>
      </c>
      <c r="Q810" s="0" t="s">
        <v>135</v>
      </c>
      <c r="R810" s="0" t="s">
        <v>4486</v>
      </c>
      <c r="S810" s="0" t="s">
        <v>4487</v>
      </c>
      <c r="T810" s="0" t="s">
        <v>3341</v>
      </c>
      <c r="U810" s="0" t="s">
        <v>3342</v>
      </c>
      <c r="V810" s="0" t="s">
        <v>3343</v>
      </c>
      <c r="W810" s="0" t="s">
        <v>3344</v>
      </c>
      <c r="X810" s="0" t="s">
        <v>1109</v>
      </c>
      <c r="Y810" s="0" t="s">
        <v>3342</v>
      </c>
      <c r="Z810" s="0" t="s">
        <v>4489</v>
      </c>
      <c r="AA810" s="0" t="s">
        <v>4490</v>
      </c>
      <c r="AB810" s="0" t="s">
        <v>4491</v>
      </c>
      <c r="AC810" s="0" t="s">
        <v>61</v>
      </c>
      <c r="AD810" s="0" t="s">
        <v>61</v>
      </c>
      <c r="AE810" s="0" t="s">
        <v>61</v>
      </c>
      <c r="AF810" s="0" t="s">
        <v>3571</v>
      </c>
      <c r="AG810" s="0" t="s">
        <v>1970</v>
      </c>
      <c r="AH810" s="0" t="s">
        <v>3571</v>
      </c>
      <c r="AI810" s="0" t="s">
        <v>1970</v>
      </c>
      <c r="AJ810" s="0" t="s">
        <v>1961</v>
      </c>
      <c r="AK810" s="0" t="s">
        <v>1889</v>
      </c>
    </row>
    <row customHeight="1" ht="11.25">
      <c r="A811" s="0" t="s">
        <v>22</v>
      </c>
      <c r="B811" s="0" t="s">
        <v>48</v>
      </c>
      <c r="C811" s="0" t="s">
        <v>50</v>
      </c>
      <c r="D811" s="0" t="s">
        <v>22</v>
      </c>
      <c r="E811" s="0" t="s">
        <v>1224</v>
      </c>
      <c r="F811" s="0" t="s">
        <v>1184</v>
      </c>
      <c r="G811" s="0" t="s">
        <v>180</v>
      </c>
      <c r="H811" s="0" t="s">
        <v>180</v>
      </c>
      <c r="I811" s="0" t="s">
        <v>181</v>
      </c>
      <c r="J811" s="0" t="s">
        <v>1225</v>
      </c>
      <c r="K811" s="0" t="s">
        <v>1226</v>
      </c>
      <c r="L811" s="0" t="s">
        <v>1227</v>
      </c>
      <c r="M811" s="0" t="s">
        <v>1228</v>
      </c>
      <c r="N811" s="0" t="s">
        <v>98</v>
      </c>
      <c r="O811" s="0" t="s">
        <v>180</v>
      </c>
      <c r="P811" s="0" t="s">
        <v>180</v>
      </c>
      <c r="Q811" s="0" t="s">
        <v>181</v>
      </c>
      <c r="R811" s="0" t="s">
        <v>1225</v>
      </c>
      <c r="S811" s="0" t="s">
        <v>1226</v>
      </c>
      <c r="T811" s="0" t="s">
        <v>3341</v>
      </c>
      <c r="U811" s="0" t="s">
        <v>3342</v>
      </c>
      <c r="V811" s="0" t="s">
        <v>3343</v>
      </c>
      <c r="W811" s="0" t="s">
        <v>3344</v>
      </c>
      <c r="X811" s="0" t="s">
        <v>1109</v>
      </c>
      <c r="Y811" s="0" t="s">
        <v>3342</v>
      </c>
      <c r="Z811" s="0" t="s">
        <v>4489</v>
      </c>
      <c r="AA811" s="0" t="s">
        <v>4490</v>
      </c>
      <c r="AB811" s="0" t="s">
        <v>4491</v>
      </c>
      <c r="AC811" s="0" t="s">
        <v>61</v>
      </c>
      <c r="AD811" s="0" t="s">
        <v>61</v>
      </c>
      <c r="AE811" s="0" t="s">
        <v>61</v>
      </c>
      <c r="AF811" s="0" t="s">
        <v>4278</v>
      </c>
      <c r="AG811" s="0" t="s">
        <v>4279</v>
      </c>
      <c r="AH811" s="0" t="s">
        <v>4278</v>
      </c>
      <c r="AI811" s="0" t="s">
        <v>4279</v>
      </c>
      <c r="AJ811" s="0" t="s">
        <v>4492</v>
      </c>
      <c r="AK811" s="0" t="s">
        <v>3365</v>
      </c>
    </row>
    <row customHeight="1" ht="11.25">
      <c r="A812" s="0" t="s">
        <v>22</v>
      </c>
      <c r="B812" s="0" t="s">
        <v>48</v>
      </c>
      <c r="C812" s="0" t="s">
        <v>50</v>
      </c>
      <c r="D812" s="0" t="s">
        <v>22</v>
      </c>
      <c r="E812" s="0" t="s">
        <v>1224</v>
      </c>
      <c r="F812" s="0" t="s">
        <v>1184</v>
      </c>
      <c r="G812" s="0" t="s">
        <v>180</v>
      </c>
      <c r="H812" s="0" t="s">
        <v>180</v>
      </c>
      <c r="I812" s="0" t="s">
        <v>181</v>
      </c>
      <c r="J812" s="0" t="s">
        <v>1225</v>
      </c>
      <c r="K812" s="0" t="s">
        <v>1226</v>
      </c>
      <c r="L812" s="0" t="s">
        <v>1227</v>
      </c>
      <c r="M812" s="0" t="s">
        <v>1228</v>
      </c>
      <c r="N812" s="0" t="s">
        <v>98</v>
      </c>
      <c r="O812" s="0" t="s">
        <v>180</v>
      </c>
      <c r="P812" s="0" t="s">
        <v>180</v>
      </c>
      <c r="Q812" s="0" t="s">
        <v>181</v>
      </c>
      <c r="R812" s="0" t="s">
        <v>1225</v>
      </c>
      <c r="S812" s="0" t="s">
        <v>1226</v>
      </c>
      <c r="T812" s="0" t="s">
        <v>3341</v>
      </c>
      <c r="U812" s="0" t="s">
        <v>3342</v>
      </c>
      <c r="V812" s="0" t="s">
        <v>3343</v>
      </c>
      <c r="W812" s="0" t="s">
        <v>3344</v>
      </c>
      <c r="X812" s="0" t="s">
        <v>1109</v>
      </c>
      <c r="Y812" s="0" t="s">
        <v>3342</v>
      </c>
      <c r="Z812" s="0" t="s">
        <v>4489</v>
      </c>
      <c r="AA812" s="0" t="s">
        <v>4490</v>
      </c>
      <c r="AB812" s="0" t="s">
        <v>4491</v>
      </c>
      <c r="AC812" s="0" t="s">
        <v>61</v>
      </c>
      <c r="AD812" s="0" t="s">
        <v>61</v>
      </c>
      <c r="AE812" s="0" t="s">
        <v>61</v>
      </c>
      <c r="AF812" s="0" t="s">
        <v>4278</v>
      </c>
      <c r="AG812" s="0" t="s">
        <v>4279</v>
      </c>
      <c r="AH812" s="0" t="s">
        <v>4278</v>
      </c>
      <c r="AI812" s="0" t="s">
        <v>4279</v>
      </c>
      <c r="AJ812" s="0" t="s">
        <v>4492</v>
      </c>
      <c r="AK812" s="0" t="s">
        <v>3365</v>
      </c>
    </row>
    <row customHeight="1" ht="11.25">
      <c r="A813" s="0" t="s">
        <v>22</v>
      </c>
      <c r="B813" s="0" t="s">
        <v>48</v>
      </c>
      <c r="C813" s="0" t="s">
        <v>50</v>
      </c>
      <c r="D813" s="0" t="s">
        <v>22</v>
      </c>
      <c r="E813" s="0" t="s">
        <v>4493</v>
      </c>
      <c r="F813" s="0" t="s">
        <v>1191</v>
      </c>
      <c r="G813" s="0" t="s">
        <v>110</v>
      </c>
      <c r="H813" s="0" t="s">
        <v>110</v>
      </c>
      <c r="I813" s="0" t="s">
        <v>111</v>
      </c>
      <c r="J813" s="0" t="s">
        <v>1240</v>
      </c>
      <c r="K813" s="0" t="s">
        <v>1241</v>
      </c>
      <c r="L813" s="0" t="s">
        <v>4494</v>
      </c>
      <c r="M813" s="0" t="s">
        <v>867</v>
      </c>
      <c r="N813" s="0" t="s">
        <v>98</v>
      </c>
      <c r="O813" s="0" t="s">
        <v>110</v>
      </c>
      <c r="P813" s="0" t="s">
        <v>110</v>
      </c>
      <c r="Q813" s="0" t="s">
        <v>111</v>
      </c>
      <c r="R813" s="0" t="s">
        <v>1240</v>
      </c>
      <c r="S813" s="0" t="s">
        <v>1241</v>
      </c>
      <c r="T813" s="0" t="s">
        <v>3341</v>
      </c>
      <c r="U813" s="0" t="s">
        <v>3342</v>
      </c>
      <c r="V813" s="0" t="s">
        <v>3387</v>
      </c>
      <c r="W813" s="0" t="s">
        <v>3344</v>
      </c>
      <c r="X813" s="0" t="s">
        <v>3388</v>
      </c>
      <c r="Y813" s="0" t="s">
        <v>3342</v>
      </c>
      <c r="Z813" s="0" t="s">
        <v>4495</v>
      </c>
      <c r="AA813" s="0" t="s">
        <v>4496</v>
      </c>
      <c r="AB813" s="0" t="s">
        <v>4497</v>
      </c>
      <c r="AC813" s="0" t="s">
        <v>19</v>
      </c>
      <c r="AD813" s="0" t="s">
        <v>19</v>
      </c>
      <c r="AE813" s="0" t="s">
        <v>61</v>
      </c>
      <c r="AF813" s="0" t="s">
        <v>22</v>
      </c>
      <c r="AG813" s="0" t="s">
        <v>22</v>
      </c>
      <c r="AH813" s="0" t="s">
        <v>22</v>
      </c>
      <c r="AI813" s="0" t="s">
        <v>22</v>
      </c>
      <c r="AJ813" s="0" t="s">
        <v>101</v>
      </c>
      <c r="AK813" s="0" t="s">
        <v>101</v>
      </c>
    </row>
    <row customHeight="1" ht="11.25">
      <c r="A814" s="0" t="s">
        <v>22</v>
      </c>
      <c r="B814" s="0" t="s">
        <v>48</v>
      </c>
      <c r="C814" s="0" t="s">
        <v>50</v>
      </c>
      <c r="D814" s="0" t="s">
        <v>22</v>
      </c>
      <c r="E814" s="0" t="s">
        <v>4493</v>
      </c>
      <c r="F814" s="0" t="s">
        <v>1191</v>
      </c>
      <c r="G814" s="0" t="s">
        <v>110</v>
      </c>
      <c r="H814" s="0" t="s">
        <v>110</v>
      </c>
      <c r="I814" s="0" t="s">
        <v>111</v>
      </c>
      <c r="J814" s="0" t="s">
        <v>1240</v>
      </c>
      <c r="K814" s="0" t="s">
        <v>1241</v>
      </c>
      <c r="L814" s="0" t="s">
        <v>4494</v>
      </c>
      <c r="M814" s="0" t="s">
        <v>867</v>
      </c>
      <c r="N814" s="0" t="s">
        <v>98</v>
      </c>
      <c r="O814" s="0" t="s">
        <v>110</v>
      </c>
      <c r="P814" s="0" t="s">
        <v>110</v>
      </c>
      <c r="Q814" s="0" t="s">
        <v>111</v>
      </c>
      <c r="R814" s="0" t="s">
        <v>1240</v>
      </c>
      <c r="S814" s="0" t="s">
        <v>1241</v>
      </c>
      <c r="T814" s="0" t="s">
        <v>3341</v>
      </c>
      <c r="U814" s="0" t="s">
        <v>3342</v>
      </c>
      <c r="V814" s="0" t="s">
        <v>3387</v>
      </c>
      <c r="W814" s="0" t="s">
        <v>3344</v>
      </c>
      <c r="X814" s="0" t="s">
        <v>3388</v>
      </c>
      <c r="Y814" s="0" t="s">
        <v>3342</v>
      </c>
      <c r="Z814" s="0" t="s">
        <v>4495</v>
      </c>
      <c r="AA814" s="0" t="s">
        <v>4496</v>
      </c>
      <c r="AB814" s="0" t="s">
        <v>4497</v>
      </c>
      <c r="AC814" s="0" t="s">
        <v>19</v>
      </c>
      <c r="AD814" s="0" t="s">
        <v>19</v>
      </c>
      <c r="AE814" s="0" t="s">
        <v>61</v>
      </c>
      <c r="AF814" s="0" t="s">
        <v>22</v>
      </c>
      <c r="AG814" s="0" t="s">
        <v>22</v>
      </c>
      <c r="AH814" s="0" t="s">
        <v>22</v>
      </c>
      <c r="AI814" s="0" t="s">
        <v>22</v>
      </c>
      <c r="AJ814" s="0" t="s">
        <v>101</v>
      </c>
      <c r="AK814" s="0" t="s">
        <v>101</v>
      </c>
    </row>
    <row customHeight="1" ht="11.25">
      <c r="A815" s="0" t="s">
        <v>22</v>
      </c>
      <c r="B815" s="0" t="s">
        <v>48</v>
      </c>
      <c r="C815" s="0" t="s">
        <v>50</v>
      </c>
      <c r="D815" s="0" t="s">
        <v>22</v>
      </c>
      <c r="E815" s="0" t="s">
        <v>4498</v>
      </c>
      <c r="F815" s="0" t="s">
        <v>1191</v>
      </c>
      <c r="G815" s="0" t="s">
        <v>130</v>
      </c>
      <c r="H815" s="0" t="s">
        <v>130</v>
      </c>
      <c r="I815" s="0" t="s">
        <v>131</v>
      </c>
      <c r="J815" s="0" t="s">
        <v>3426</v>
      </c>
      <c r="K815" s="0" t="s">
        <v>3427</v>
      </c>
      <c r="L815" s="0" t="s">
        <v>3449</v>
      </c>
      <c r="M815" s="0" t="s">
        <v>1155</v>
      </c>
      <c r="N815" s="0" t="s">
        <v>98</v>
      </c>
      <c r="O815" s="0" t="s">
        <v>130</v>
      </c>
      <c r="P815" s="0" t="s">
        <v>130</v>
      </c>
      <c r="Q815" s="0" t="s">
        <v>131</v>
      </c>
      <c r="R815" s="0" t="s">
        <v>3426</v>
      </c>
      <c r="S815" s="0" t="s">
        <v>3427</v>
      </c>
      <c r="T815" s="0" t="s">
        <v>3341</v>
      </c>
      <c r="U815" s="0" t="s">
        <v>3342</v>
      </c>
      <c r="V815" s="0" t="s">
        <v>3343</v>
      </c>
      <c r="W815" s="0" t="s">
        <v>3344</v>
      </c>
      <c r="X815" s="0" t="s">
        <v>3345</v>
      </c>
      <c r="Y815" s="0" t="s">
        <v>3342</v>
      </c>
      <c r="Z815" s="0" t="s">
        <v>4499</v>
      </c>
      <c r="AA815" s="0" t="s">
        <v>4500</v>
      </c>
      <c r="AB815" s="0" t="s">
        <v>4501</v>
      </c>
      <c r="AC815" s="0" t="s">
        <v>19</v>
      </c>
      <c r="AD815" s="0" t="s">
        <v>19</v>
      </c>
      <c r="AE815" s="0" t="s">
        <v>61</v>
      </c>
      <c r="AF815" s="0" t="s">
        <v>22</v>
      </c>
      <c r="AG815" s="0" t="s">
        <v>22</v>
      </c>
      <c r="AH815" s="0" t="s">
        <v>22</v>
      </c>
      <c r="AI815" s="0" t="s">
        <v>22</v>
      </c>
      <c r="AJ815" s="0" t="s">
        <v>454</v>
      </c>
      <c r="AK815" s="0" t="s">
        <v>454</v>
      </c>
    </row>
    <row customHeight="1" ht="11.25">
      <c r="A816" s="0" t="s">
        <v>22</v>
      </c>
      <c r="B816" s="0" t="s">
        <v>48</v>
      </c>
      <c r="C816" s="0" t="s">
        <v>50</v>
      </c>
      <c r="D816" s="0" t="s">
        <v>22</v>
      </c>
      <c r="E816" s="0" t="s">
        <v>4498</v>
      </c>
      <c r="F816" s="0" t="s">
        <v>1191</v>
      </c>
      <c r="G816" s="0" t="s">
        <v>130</v>
      </c>
      <c r="H816" s="0" t="s">
        <v>130</v>
      </c>
      <c r="I816" s="0" t="s">
        <v>131</v>
      </c>
      <c r="J816" s="0" t="s">
        <v>3426</v>
      </c>
      <c r="K816" s="0" t="s">
        <v>3427</v>
      </c>
      <c r="L816" s="0" t="s">
        <v>3449</v>
      </c>
      <c r="M816" s="0" t="s">
        <v>1155</v>
      </c>
      <c r="N816" s="0" t="s">
        <v>98</v>
      </c>
      <c r="O816" s="0" t="s">
        <v>130</v>
      </c>
      <c r="P816" s="0" t="s">
        <v>130</v>
      </c>
      <c r="Q816" s="0" t="s">
        <v>131</v>
      </c>
      <c r="R816" s="0" t="s">
        <v>3426</v>
      </c>
      <c r="S816" s="0" t="s">
        <v>3427</v>
      </c>
      <c r="T816" s="0" t="s">
        <v>3341</v>
      </c>
      <c r="U816" s="0" t="s">
        <v>3342</v>
      </c>
      <c r="V816" s="0" t="s">
        <v>3343</v>
      </c>
      <c r="W816" s="0" t="s">
        <v>3344</v>
      </c>
      <c r="X816" s="0" t="s">
        <v>3345</v>
      </c>
      <c r="Y816" s="0" t="s">
        <v>3342</v>
      </c>
      <c r="Z816" s="0" t="s">
        <v>4499</v>
      </c>
      <c r="AA816" s="0" t="s">
        <v>4500</v>
      </c>
      <c r="AB816" s="0" t="s">
        <v>4501</v>
      </c>
      <c r="AC816" s="0" t="s">
        <v>19</v>
      </c>
      <c r="AD816" s="0" t="s">
        <v>19</v>
      </c>
      <c r="AE816" s="0" t="s">
        <v>61</v>
      </c>
      <c r="AF816" s="0" t="s">
        <v>22</v>
      </c>
      <c r="AG816" s="0" t="s">
        <v>22</v>
      </c>
      <c r="AH816" s="0" t="s">
        <v>22</v>
      </c>
      <c r="AI816" s="0" t="s">
        <v>22</v>
      </c>
      <c r="AJ816" s="0" t="s">
        <v>454</v>
      </c>
      <c r="AK816" s="0" t="s">
        <v>454</v>
      </c>
    </row>
    <row customHeight="1" ht="11.25">
      <c r="A817" s="0" t="s">
        <v>22</v>
      </c>
      <c r="B817" s="0" t="s">
        <v>48</v>
      </c>
      <c r="C817" s="0" t="s">
        <v>50</v>
      </c>
      <c r="D817" s="0" t="s">
        <v>22</v>
      </c>
      <c r="E817" s="0" t="s">
        <v>4502</v>
      </c>
      <c r="F817" s="0" t="s">
        <v>1191</v>
      </c>
      <c r="G817" s="0" t="s">
        <v>3277</v>
      </c>
      <c r="H817" s="0" t="s">
        <v>3277</v>
      </c>
      <c r="I817" s="0" t="s">
        <v>3278</v>
      </c>
      <c r="J817" s="0" t="s">
        <v>3493</v>
      </c>
      <c r="K817" s="0" t="s">
        <v>3494</v>
      </c>
      <c r="L817" s="0" t="s">
        <v>867</v>
      </c>
      <c r="M817" s="0" t="s">
        <v>867</v>
      </c>
      <c r="N817" s="0" t="s">
        <v>98</v>
      </c>
      <c r="O817" s="0" t="s">
        <v>3277</v>
      </c>
      <c r="P817" s="0" t="s">
        <v>3277</v>
      </c>
      <c r="Q817" s="0" t="s">
        <v>3278</v>
      </c>
      <c r="R817" s="0" t="s">
        <v>3493</v>
      </c>
      <c r="S817" s="0" t="s">
        <v>3494</v>
      </c>
      <c r="T817" s="0" t="s">
        <v>3341</v>
      </c>
      <c r="U817" s="0" t="s">
        <v>3342</v>
      </c>
      <c r="V817" s="0" t="s">
        <v>4245</v>
      </c>
      <c r="W817" s="0" t="s">
        <v>3344</v>
      </c>
      <c r="X817" s="0" t="s">
        <v>3388</v>
      </c>
      <c r="Y817" s="0" t="s">
        <v>3342</v>
      </c>
      <c r="Z817" s="0" t="s">
        <v>3496</v>
      </c>
      <c r="AA817" s="0" t="s">
        <v>3497</v>
      </c>
      <c r="AB817" s="0" t="s">
        <v>4246</v>
      </c>
      <c r="AC817" s="0" t="s">
        <v>19</v>
      </c>
      <c r="AD817" s="0" t="s">
        <v>19</v>
      </c>
      <c r="AE817" s="0" t="s">
        <v>61</v>
      </c>
      <c r="AF817" s="0" t="s">
        <v>22</v>
      </c>
      <c r="AG817" s="0" t="s">
        <v>22</v>
      </c>
      <c r="AH817" s="0" t="s">
        <v>22</v>
      </c>
      <c r="AI817" s="0" t="s">
        <v>22</v>
      </c>
      <c r="AJ817" s="0" t="s">
        <v>454</v>
      </c>
      <c r="AK817" s="0" t="s">
        <v>454</v>
      </c>
    </row>
    <row customHeight="1" ht="11.25">
      <c r="A818" s="0" t="s">
        <v>22</v>
      </c>
      <c r="B818" s="0" t="s">
        <v>48</v>
      </c>
      <c r="C818" s="0" t="s">
        <v>50</v>
      </c>
      <c r="D818" s="0" t="s">
        <v>22</v>
      </c>
      <c r="E818" s="0" t="s">
        <v>4502</v>
      </c>
      <c r="F818" s="0" t="s">
        <v>1191</v>
      </c>
      <c r="G818" s="0" t="s">
        <v>107</v>
      </c>
      <c r="H818" s="0" t="s">
        <v>107</v>
      </c>
      <c r="I818" s="0" t="s">
        <v>108</v>
      </c>
      <c r="J818" s="0" t="s">
        <v>3493</v>
      </c>
      <c r="K818" s="0" t="s">
        <v>3514</v>
      </c>
      <c r="L818" s="0" t="s">
        <v>867</v>
      </c>
      <c r="M818" s="0" t="s">
        <v>867</v>
      </c>
      <c r="N818" s="0" t="s">
        <v>98</v>
      </c>
      <c r="O818" s="0" t="s">
        <v>107</v>
      </c>
      <c r="P818" s="0" t="s">
        <v>107</v>
      </c>
      <c r="Q818" s="0" t="s">
        <v>108</v>
      </c>
      <c r="R818" s="0" t="s">
        <v>3493</v>
      </c>
      <c r="S818" s="0" t="s">
        <v>3514</v>
      </c>
      <c r="T818" s="0" t="s">
        <v>3341</v>
      </c>
      <c r="U818" s="0" t="s">
        <v>3342</v>
      </c>
      <c r="V818" s="0" t="s">
        <v>4245</v>
      </c>
      <c r="W818" s="0" t="s">
        <v>3344</v>
      </c>
      <c r="X818" s="0" t="s">
        <v>3388</v>
      </c>
      <c r="Y818" s="0" t="s">
        <v>3342</v>
      </c>
      <c r="Z818" s="0" t="s">
        <v>3496</v>
      </c>
      <c r="AA818" s="0" t="s">
        <v>3497</v>
      </c>
      <c r="AB818" s="0" t="s">
        <v>4246</v>
      </c>
      <c r="AC818" s="0" t="s">
        <v>19</v>
      </c>
      <c r="AD818" s="0" t="s">
        <v>19</v>
      </c>
      <c r="AE818" s="0" t="s">
        <v>61</v>
      </c>
      <c r="AF818" s="0" t="s">
        <v>22</v>
      </c>
      <c r="AG818" s="0" t="s">
        <v>22</v>
      </c>
      <c r="AH818" s="0" t="s">
        <v>22</v>
      </c>
      <c r="AI818" s="0" t="s">
        <v>22</v>
      </c>
      <c r="AJ818" s="0" t="s">
        <v>454</v>
      </c>
      <c r="AK818" s="0" t="s">
        <v>454</v>
      </c>
    </row>
    <row customHeight="1" ht="11.25">
      <c r="A819" s="0" t="s">
        <v>22</v>
      </c>
      <c r="B819" s="0" t="s">
        <v>48</v>
      </c>
      <c r="C819" s="0" t="s">
        <v>50</v>
      </c>
      <c r="D819" s="0" t="s">
        <v>22</v>
      </c>
      <c r="E819" s="0" t="s">
        <v>4503</v>
      </c>
      <c r="F819" s="0" t="s">
        <v>1191</v>
      </c>
      <c r="G819" s="0" t="s">
        <v>116</v>
      </c>
      <c r="H819" s="0" t="s">
        <v>116</v>
      </c>
      <c r="I819" s="0" t="s">
        <v>117</v>
      </c>
      <c r="J819" s="0" t="s">
        <v>4504</v>
      </c>
      <c r="K819" s="0" t="s">
        <v>4505</v>
      </c>
      <c r="L819" s="0" t="s">
        <v>867</v>
      </c>
      <c r="M819" s="0" t="s">
        <v>867</v>
      </c>
      <c r="N819" s="0" t="s">
        <v>98</v>
      </c>
      <c r="O819" s="0" t="s">
        <v>116</v>
      </c>
      <c r="P819" s="0" t="s">
        <v>116</v>
      </c>
      <c r="Q819" s="0" t="s">
        <v>117</v>
      </c>
      <c r="R819" s="0" t="s">
        <v>4504</v>
      </c>
      <c r="S819" s="0" t="s">
        <v>4505</v>
      </c>
      <c r="T819" s="0" t="s">
        <v>4506</v>
      </c>
      <c r="U819" s="0" t="s">
        <v>4507</v>
      </c>
      <c r="V819" s="0" t="s">
        <v>4508</v>
      </c>
      <c r="W819" s="0" t="s">
        <v>3344</v>
      </c>
      <c r="X819" s="0" t="s">
        <v>4174</v>
      </c>
      <c r="Y819" s="0" t="s">
        <v>4196</v>
      </c>
      <c r="Z819" s="0" t="s">
        <v>98</v>
      </c>
      <c r="AA819" s="0" t="s">
        <v>4509</v>
      </c>
      <c r="AB819" s="0" t="s">
        <v>4510</v>
      </c>
      <c r="AC819" s="0" t="s">
        <v>19</v>
      </c>
      <c r="AD819" s="0" t="s">
        <v>19</v>
      </c>
      <c r="AE819" s="0" t="s">
        <v>61</v>
      </c>
      <c r="AF819" s="0" t="s">
        <v>22</v>
      </c>
      <c r="AG819" s="0" t="s">
        <v>22</v>
      </c>
      <c r="AH819" s="0" t="s">
        <v>22</v>
      </c>
      <c r="AI819" s="0" t="s">
        <v>22</v>
      </c>
      <c r="AJ819" s="0" t="s">
        <v>454</v>
      </c>
      <c r="AK819" s="0" t="s">
        <v>454</v>
      </c>
    </row>
    <row customHeight="1" ht="11.25">
      <c r="A820" s="0" t="s">
        <v>22</v>
      </c>
      <c r="B820" s="0" t="s">
        <v>48</v>
      </c>
      <c r="C820" s="0" t="s">
        <v>50</v>
      </c>
      <c r="D820" s="0" t="s">
        <v>22</v>
      </c>
      <c r="E820" s="0" t="s">
        <v>4503</v>
      </c>
      <c r="F820" s="0" t="s">
        <v>1191</v>
      </c>
      <c r="G820" s="0" t="s">
        <v>116</v>
      </c>
      <c r="H820" s="0" t="s">
        <v>116</v>
      </c>
      <c r="I820" s="0" t="s">
        <v>117</v>
      </c>
      <c r="J820" s="0" t="s">
        <v>4504</v>
      </c>
      <c r="K820" s="0" t="s">
        <v>4505</v>
      </c>
      <c r="L820" s="0" t="s">
        <v>867</v>
      </c>
      <c r="M820" s="0" t="s">
        <v>867</v>
      </c>
      <c r="N820" s="0" t="s">
        <v>98</v>
      </c>
      <c r="O820" s="0" t="s">
        <v>116</v>
      </c>
      <c r="P820" s="0" t="s">
        <v>116</v>
      </c>
      <c r="Q820" s="0" t="s">
        <v>117</v>
      </c>
      <c r="R820" s="0" t="s">
        <v>4504</v>
      </c>
      <c r="S820" s="0" t="s">
        <v>4505</v>
      </c>
      <c r="T820" s="0" t="s">
        <v>4506</v>
      </c>
      <c r="U820" s="0" t="s">
        <v>4507</v>
      </c>
      <c r="V820" s="0" t="s">
        <v>4508</v>
      </c>
      <c r="W820" s="0" t="s">
        <v>3344</v>
      </c>
      <c r="X820" s="0" t="s">
        <v>4174</v>
      </c>
      <c r="Y820" s="0" t="s">
        <v>4196</v>
      </c>
      <c r="Z820" s="0" t="s">
        <v>98</v>
      </c>
      <c r="AA820" s="0" t="s">
        <v>4509</v>
      </c>
      <c r="AB820" s="0" t="s">
        <v>4510</v>
      </c>
      <c r="AC820" s="0" t="s">
        <v>19</v>
      </c>
      <c r="AD820" s="0" t="s">
        <v>19</v>
      </c>
      <c r="AE820" s="0" t="s">
        <v>61</v>
      </c>
      <c r="AF820" s="0" t="s">
        <v>22</v>
      </c>
      <c r="AG820" s="0" t="s">
        <v>22</v>
      </c>
      <c r="AH820" s="0" t="s">
        <v>22</v>
      </c>
      <c r="AI820" s="0" t="s">
        <v>22</v>
      </c>
      <c r="AJ820" s="0" t="s">
        <v>454</v>
      </c>
      <c r="AK820" s="0" t="s">
        <v>454</v>
      </c>
    </row>
    <row customHeight="1" ht="11.25">
      <c r="A821" s="0" t="s">
        <v>22</v>
      </c>
      <c r="B821" s="0" t="s">
        <v>48</v>
      </c>
      <c r="C821" s="0" t="s">
        <v>50</v>
      </c>
      <c r="D821" s="0" t="s">
        <v>22</v>
      </c>
      <c r="E821" s="0" t="s">
        <v>1190</v>
      </c>
      <c r="F821" s="0" t="s">
        <v>1191</v>
      </c>
      <c r="G821" s="0" t="s">
        <v>126</v>
      </c>
      <c r="H821" s="0" t="s">
        <v>126</v>
      </c>
      <c r="I821" s="0" t="s">
        <v>127</v>
      </c>
      <c r="J821" s="0" t="s">
        <v>1192</v>
      </c>
      <c r="K821" s="0" t="s">
        <v>1193</v>
      </c>
      <c r="L821" s="0" t="s">
        <v>1194</v>
      </c>
      <c r="M821" s="0" t="s">
        <v>1195</v>
      </c>
      <c r="N821" s="0" t="s">
        <v>98</v>
      </c>
      <c r="O821" s="0" t="s">
        <v>126</v>
      </c>
      <c r="P821" s="0" t="s">
        <v>126</v>
      </c>
      <c r="Q821" s="0" t="s">
        <v>127</v>
      </c>
      <c r="R821" s="0" t="s">
        <v>1192</v>
      </c>
      <c r="S821" s="0" t="s">
        <v>1193</v>
      </c>
      <c r="T821" s="0" t="s">
        <v>3341</v>
      </c>
      <c r="U821" s="0" t="s">
        <v>3342</v>
      </c>
      <c r="V821" s="0" t="s">
        <v>3343</v>
      </c>
      <c r="W821" s="0" t="s">
        <v>3344</v>
      </c>
      <c r="X821" s="0" t="s">
        <v>3345</v>
      </c>
      <c r="Y821" s="0" t="s">
        <v>3342</v>
      </c>
      <c r="Z821" s="0" t="s">
        <v>4511</v>
      </c>
      <c r="AA821" s="0" t="s">
        <v>4512</v>
      </c>
      <c r="AB821" s="0" t="s">
        <v>4513</v>
      </c>
      <c r="AC821" s="0" t="s">
        <v>19</v>
      </c>
      <c r="AD821" s="0" t="s">
        <v>19</v>
      </c>
      <c r="AE821" s="0" t="s">
        <v>61</v>
      </c>
      <c r="AF821" s="0" t="s">
        <v>22</v>
      </c>
      <c r="AG821" s="0" t="s">
        <v>22</v>
      </c>
      <c r="AH821" s="0" t="s">
        <v>22</v>
      </c>
      <c r="AI821" s="0" t="s">
        <v>22</v>
      </c>
      <c r="AJ821" s="0" t="s">
        <v>454</v>
      </c>
      <c r="AK821" s="0" t="s">
        <v>454</v>
      </c>
    </row>
    <row customHeight="1" ht="11.25">
      <c r="A822" s="0" t="s">
        <v>22</v>
      </c>
      <c r="B822" s="0" t="s">
        <v>48</v>
      </c>
      <c r="C822" s="0" t="s">
        <v>50</v>
      </c>
      <c r="D822" s="0" t="s">
        <v>22</v>
      </c>
      <c r="E822" s="0" t="s">
        <v>1190</v>
      </c>
      <c r="F822" s="0" t="s">
        <v>1191</v>
      </c>
      <c r="G822" s="0" t="s">
        <v>126</v>
      </c>
      <c r="H822" s="0" t="s">
        <v>126</v>
      </c>
      <c r="I822" s="0" t="s">
        <v>127</v>
      </c>
      <c r="J822" s="0" t="s">
        <v>1192</v>
      </c>
      <c r="K822" s="0" t="s">
        <v>1193</v>
      </c>
      <c r="L822" s="0" t="s">
        <v>1194</v>
      </c>
      <c r="M822" s="0" t="s">
        <v>1195</v>
      </c>
      <c r="N822" s="0" t="s">
        <v>98</v>
      </c>
      <c r="O822" s="0" t="s">
        <v>126</v>
      </c>
      <c r="P822" s="0" t="s">
        <v>126</v>
      </c>
      <c r="Q822" s="0" t="s">
        <v>127</v>
      </c>
      <c r="R822" s="0" t="s">
        <v>1192</v>
      </c>
      <c r="S822" s="0" t="s">
        <v>1193</v>
      </c>
      <c r="T822" s="0" t="s">
        <v>3341</v>
      </c>
      <c r="U822" s="0" t="s">
        <v>3342</v>
      </c>
      <c r="V822" s="0" t="s">
        <v>3343</v>
      </c>
      <c r="W822" s="0" t="s">
        <v>3344</v>
      </c>
      <c r="X822" s="0" t="s">
        <v>3345</v>
      </c>
      <c r="Y822" s="0" t="s">
        <v>3342</v>
      </c>
      <c r="Z822" s="0" t="s">
        <v>4511</v>
      </c>
      <c r="AA822" s="0" t="s">
        <v>4512</v>
      </c>
      <c r="AB822" s="0" t="s">
        <v>4513</v>
      </c>
      <c r="AC822" s="0" t="s">
        <v>19</v>
      </c>
      <c r="AD822" s="0" t="s">
        <v>19</v>
      </c>
      <c r="AE822" s="0" t="s">
        <v>61</v>
      </c>
      <c r="AF822" s="0" t="s">
        <v>22</v>
      </c>
      <c r="AG822" s="0" t="s">
        <v>22</v>
      </c>
      <c r="AH822" s="0" t="s">
        <v>22</v>
      </c>
      <c r="AI822" s="0" t="s">
        <v>22</v>
      </c>
      <c r="AJ822" s="0" t="s">
        <v>454</v>
      </c>
      <c r="AK822" s="0" t="s">
        <v>454</v>
      </c>
    </row>
    <row customHeight="1" ht="11.25">
      <c r="A823" s="0" t="s">
        <v>22</v>
      </c>
      <c r="B823" s="0" t="s">
        <v>48</v>
      </c>
      <c r="C823" s="0" t="s">
        <v>50</v>
      </c>
      <c r="D823" s="0" t="s">
        <v>22</v>
      </c>
      <c r="E823" s="0" t="s">
        <v>4514</v>
      </c>
      <c r="F823" s="0" t="s">
        <v>1191</v>
      </c>
      <c r="G823" s="0" t="s">
        <v>177</v>
      </c>
      <c r="H823" s="0" t="s">
        <v>177</v>
      </c>
      <c r="I823" s="0" t="s">
        <v>178</v>
      </c>
      <c r="J823" s="0" t="s">
        <v>3640</v>
      </c>
      <c r="K823" s="0" t="s">
        <v>3641</v>
      </c>
      <c r="L823" s="0" t="s">
        <v>3642</v>
      </c>
      <c r="M823" s="0" t="s">
        <v>1155</v>
      </c>
      <c r="N823" s="0" t="s">
        <v>98</v>
      </c>
      <c r="O823" s="0" t="s">
        <v>177</v>
      </c>
      <c r="P823" s="0" t="s">
        <v>177</v>
      </c>
      <c r="Q823" s="0" t="s">
        <v>178</v>
      </c>
      <c r="R823" s="0" t="s">
        <v>3640</v>
      </c>
      <c r="S823" s="0" t="s">
        <v>3641</v>
      </c>
      <c r="T823" s="0" t="s">
        <v>3341</v>
      </c>
      <c r="U823" s="0" t="s">
        <v>3342</v>
      </c>
      <c r="V823" s="0" t="s">
        <v>3343</v>
      </c>
      <c r="W823" s="0" t="s">
        <v>3344</v>
      </c>
      <c r="X823" s="0" t="s">
        <v>3345</v>
      </c>
      <c r="Y823" s="0" t="s">
        <v>3342</v>
      </c>
      <c r="Z823" s="0" t="s">
        <v>4515</v>
      </c>
      <c r="AA823" s="0" t="s">
        <v>4203</v>
      </c>
      <c r="AB823" s="0" t="s">
        <v>4516</v>
      </c>
      <c r="AC823" s="0" t="s">
        <v>19</v>
      </c>
      <c r="AD823" s="0" t="s">
        <v>19</v>
      </c>
      <c r="AE823" s="0" t="s">
        <v>61</v>
      </c>
      <c r="AF823" s="0" t="s">
        <v>22</v>
      </c>
      <c r="AG823" s="0" t="s">
        <v>22</v>
      </c>
      <c r="AH823" s="0" t="s">
        <v>22</v>
      </c>
      <c r="AI823" s="0" t="s">
        <v>22</v>
      </c>
      <c r="AJ823" s="0" t="s">
        <v>3646</v>
      </c>
      <c r="AK823" s="0" t="s">
        <v>3647</v>
      </c>
    </row>
    <row customHeight="1" ht="11.25">
      <c r="A824" s="0" t="s">
        <v>22</v>
      </c>
      <c r="B824" s="0" t="s">
        <v>48</v>
      </c>
      <c r="C824" s="0" t="s">
        <v>50</v>
      </c>
      <c r="D824" s="0" t="s">
        <v>22</v>
      </c>
      <c r="E824" s="0" t="s">
        <v>4514</v>
      </c>
      <c r="F824" s="0" t="s">
        <v>1191</v>
      </c>
      <c r="G824" s="0" t="s">
        <v>177</v>
      </c>
      <c r="H824" s="0" t="s">
        <v>177</v>
      </c>
      <c r="I824" s="0" t="s">
        <v>178</v>
      </c>
      <c r="J824" s="0" t="s">
        <v>3640</v>
      </c>
      <c r="K824" s="0" t="s">
        <v>3641</v>
      </c>
      <c r="L824" s="0" t="s">
        <v>3642</v>
      </c>
      <c r="M824" s="0" t="s">
        <v>1155</v>
      </c>
      <c r="N824" s="0" t="s">
        <v>98</v>
      </c>
      <c r="O824" s="0" t="s">
        <v>177</v>
      </c>
      <c r="P824" s="0" t="s">
        <v>177</v>
      </c>
      <c r="Q824" s="0" t="s">
        <v>178</v>
      </c>
      <c r="R824" s="0" t="s">
        <v>3640</v>
      </c>
      <c r="S824" s="0" t="s">
        <v>3641</v>
      </c>
      <c r="T824" s="0" t="s">
        <v>3341</v>
      </c>
      <c r="U824" s="0" t="s">
        <v>3342</v>
      </c>
      <c r="V824" s="0" t="s">
        <v>3343</v>
      </c>
      <c r="W824" s="0" t="s">
        <v>3344</v>
      </c>
      <c r="X824" s="0" t="s">
        <v>3345</v>
      </c>
      <c r="Y824" s="0" t="s">
        <v>3342</v>
      </c>
      <c r="Z824" s="0" t="s">
        <v>4515</v>
      </c>
      <c r="AA824" s="0" t="s">
        <v>4203</v>
      </c>
      <c r="AB824" s="0" t="s">
        <v>4516</v>
      </c>
      <c r="AC824" s="0" t="s">
        <v>19</v>
      </c>
      <c r="AD824" s="0" t="s">
        <v>19</v>
      </c>
      <c r="AE824" s="0" t="s">
        <v>61</v>
      </c>
      <c r="AF824" s="0" t="s">
        <v>22</v>
      </c>
      <c r="AG824" s="0" t="s">
        <v>22</v>
      </c>
      <c r="AH824" s="0" t="s">
        <v>22</v>
      </c>
      <c r="AI824" s="0" t="s">
        <v>22</v>
      </c>
      <c r="AJ824" s="0" t="s">
        <v>3646</v>
      </c>
      <c r="AK824" s="0" t="s">
        <v>3647</v>
      </c>
    </row>
    <row customHeight="1" ht="11.25">
      <c r="A825" s="0" t="s">
        <v>22</v>
      </c>
      <c r="B825" s="0" t="s">
        <v>48</v>
      </c>
      <c r="C825" s="0" t="s">
        <v>50</v>
      </c>
      <c r="D825" s="0" t="s">
        <v>22</v>
      </c>
      <c r="E825" s="0" t="s">
        <v>4517</v>
      </c>
      <c r="F825" s="0" t="s">
        <v>1191</v>
      </c>
      <c r="G825" s="0" t="s">
        <v>177</v>
      </c>
      <c r="H825" s="0" t="s">
        <v>177</v>
      </c>
      <c r="I825" s="0" t="s">
        <v>178</v>
      </c>
      <c r="J825" s="0" t="s">
        <v>3640</v>
      </c>
      <c r="K825" s="0" t="s">
        <v>3641</v>
      </c>
      <c r="L825" s="0" t="s">
        <v>3642</v>
      </c>
      <c r="M825" s="0" t="s">
        <v>1155</v>
      </c>
      <c r="N825" s="0" t="s">
        <v>98</v>
      </c>
      <c r="O825" s="0" t="s">
        <v>177</v>
      </c>
      <c r="P825" s="0" t="s">
        <v>177</v>
      </c>
      <c r="Q825" s="0" t="s">
        <v>178</v>
      </c>
      <c r="R825" s="0" t="s">
        <v>3640</v>
      </c>
      <c r="S825" s="0" t="s">
        <v>3641</v>
      </c>
      <c r="T825" s="0" t="s">
        <v>3341</v>
      </c>
      <c r="U825" s="0" t="s">
        <v>3342</v>
      </c>
      <c r="V825" s="0" t="s">
        <v>3343</v>
      </c>
      <c r="W825" s="0" t="s">
        <v>3344</v>
      </c>
      <c r="X825" s="0" t="s">
        <v>3345</v>
      </c>
      <c r="Y825" s="0" t="s">
        <v>3342</v>
      </c>
      <c r="Z825" s="0" t="s">
        <v>4518</v>
      </c>
      <c r="AA825" s="0" t="s">
        <v>4203</v>
      </c>
      <c r="AB825" s="0" t="s">
        <v>4519</v>
      </c>
      <c r="AC825" s="0" t="s">
        <v>19</v>
      </c>
      <c r="AD825" s="0" t="s">
        <v>19</v>
      </c>
      <c r="AE825" s="0" t="s">
        <v>61</v>
      </c>
      <c r="AF825" s="0" t="s">
        <v>22</v>
      </c>
      <c r="AG825" s="0" t="s">
        <v>22</v>
      </c>
      <c r="AH825" s="0" t="s">
        <v>22</v>
      </c>
      <c r="AI825" s="0" t="s">
        <v>22</v>
      </c>
      <c r="AJ825" s="0" t="s">
        <v>3646</v>
      </c>
      <c r="AK825" s="0" t="s">
        <v>3647</v>
      </c>
    </row>
    <row customHeight="1" ht="11.25">
      <c r="A826" s="0" t="s">
        <v>22</v>
      </c>
      <c r="B826" s="0" t="s">
        <v>48</v>
      </c>
      <c r="C826" s="0" t="s">
        <v>50</v>
      </c>
      <c r="D826" s="0" t="s">
        <v>22</v>
      </c>
      <c r="E826" s="0" t="s">
        <v>4517</v>
      </c>
      <c r="F826" s="0" t="s">
        <v>1191</v>
      </c>
      <c r="G826" s="0" t="s">
        <v>177</v>
      </c>
      <c r="H826" s="0" t="s">
        <v>177</v>
      </c>
      <c r="I826" s="0" t="s">
        <v>178</v>
      </c>
      <c r="J826" s="0" t="s">
        <v>3640</v>
      </c>
      <c r="K826" s="0" t="s">
        <v>3641</v>
      </c>
      <c r="L826" s="0" t="s">
        <v>3642</v>
      </c>
      <c r="M826" s="0" t="s">
        <v>1155</v>
      </c>
      <c r="N826" s="0" t="s">
        <v>98</v>
      </c>
      <c r="O826" s="0" t="s">
        <v>177</v>
      </c>
      <c r="P826" s="0" t="s">
        <v>177</v>
      </c>
      <c r="Q826" s="0" t="s">
        <v>178</v>
      </c>
      <c r="R826" s="0" t="s">
        <v>3640</v>
      </c>
      <c r="S826" s="0" t="s">
        <v>3641</v>
      </c>
      <c r="T826" s="0" t="s">
        <v>3341</v>
      </c>
      <c r="U826" s="0" t="s">
        <v>3342</v>
      </c>
      <c r="V826" s="0" t="s">
        <v>3343</v>
      </c>
      <c r="W826" s="0" t="s">
        <v>3344</v>
      </c>
      <c r="X826" s="0" t="s">
        <v>3345</v>
      </c>
      <c r="Y826" s="0" t="s">
        <v>3342</v>
      </c>
      <c r="Z826" s="0" t="s">
        <v>4518</v>
      </c>
      <c r="AA826" s="0" t="s">
        <v>4203</v>
      </c>
      <c r="AB826" s="0" t="s">
        <v>4519</v>
      </c>
      <c r="AC826" s="0" t="s">
        <v>19</v>
      </c>
      <c r="AD826" s="0" t="s">
        <v>19</v>
      </c>
      <c r="AE826" s="0" t="s">
        <v>61</v>
      </c>
      <c r="AF826" s="0" t="s">
        <v>22</v>
      </c>
      <c r="AG826" s="0" t="s">
        <v>22</v>
      </c>
      <c r="AH826" s="0" t="s">
        <v>22</v>
      </c>
      <c r="AI826" s="0" t="s">
        <v>22</v>
      </c>
      <c r="AJ826" s="0" t="s">
        <v>3646</v>
      </c>
      <c r="AK826" s="0" t="s">
        <v>3647</v>
      </c>
    </row>
    <row customHeight="1" ht="11.25">
      <c r="A827" s="0" t="s">
        <v>22</v>
      </c>
      <c r="B827" s="0" t="s">
        <v>48</v>
      </c>
      <c r="C827" s="0" t="s">
        <v>50</v>
      </c>
      <c r="D827" s="0" t="s">
        <v>22</v>
      </c>
      <c r="E827" s="0" t="s">
        <v>4520</v>
      </c>
      <c r="F827" s="0" t="s">
        <v>1191</v>
      </c>
      <c r="G827" s="0" t="s">
        <v>177</v>
      </c>
      <c r="H827" s="0" t="s">
        <v>177</v>
      </c>
      <c r="I827" s="0" t="s">
        <v>178</v>
      </c>
      <c r="J827" s="0" t="s">
        <v>3640</v>
      </c>
      <c r="K827" s="0" t="s">
        <v>3641</v>
      </c>
      <c r="L827" s="0" t="s">
        <v>3642</v>
      </c>
      <c r="M827" s="0" t="s">
        <v>1155</v>
      </c>
      <c r="N827" s="0" t="s">
        <v>98</v>
      </c>
      <c r="O827" s="0" t="s">
        <v>177</v>
      </c>
      <c r="P827" s="0" t="s">
        <v>177</v>
      </c>
      <c r="Q827" s="0" t="s">
        <v>178</v>
      </c>
      <c r="R827" s="0" t="s">
        <v>3640</v>
      </c>
      <c r="S827" s="0" t="s">
        <v>3641</v>
      </c>
      <c r="T827" s="0" t="s">
        <v>3341</v>
      </c>
      <c r="U827" s="0" t="s">
        <v>3342</v>
      </c>
      <c r="V827" s="0" t="s">
        <v>3343</v>
      </c>
      <c r="W827" s="0" t="s">
        <v>3344</v>
      </c>
      <c r="X827" s="0" t="s">
        <v>3345</v>
      </c>
      <c r="Y827" s="0" t="s">
        <v>3342</v>
      </c>
      <c r="Z827" s="0" t="s">
        <v>4521</v>
      </c>
      <c r="AA827" s="0" t="s">
        <v>4203</v>
      </c>
      <c r="AB827" s="0" t="s">
        <v>4522</v>
      </c>
      <c r="AC827" s="0" t="s">
        <v>19</v>
      </c>
      <c r="AD827" s="0" t="s">
        <v>19</v>
      </c>
      <c r="AE827" s="0" t="s">
        <v>61</v>
      </c>
      <c r="AF827" s="0" t="s">
        <v>22</v>
      </c>
      <c r="AG827" s="0" t="s">
        <v>22</v>
      </c>
      <c r="AH827" s="0" t="s">
        <v>22</v>
      </c>
      <c r="AI827" s="0" t="s">
        <v>22</v>
      </c>
      <c r="AJ827" s="0" t="s">
        <v>3646</v>
      </c>
      <c r="AK827" s="0" t="s">
        <v>3647</v>
      </c>
    </row>
    <row customHeight="1" ht="11.25">
      <c r="A828" s="0" t="s">
        <v>22</v>
      </c>
      <c r="B828" s="0" t="s">
        <v>48</v>
      </c>
      <c r="C828" s="0" t="s">
        <v>50</v>
      </c>
      <c r="D828" s="0" t="s">
        <v>22</v>
      </c>
      <c r="E828" s="0" t="s">
        <v>4520</v>
      </c>
      <c r="F828" s="0" t="s">
        <v>1191</v>
      </c>
      <c r="G828" s="0" t="s">
        <v>177</v>
      </c>
      <c r="H828" s="0" t="s">
        <v>177</v>
      </c>
      <c r="I828" s="0" t="s">
        <v>178</v>
      </c>
      <c r="J828" s="0" t="s">
        <v>3640</v>
      </c>
      <c r="K828" s="0" t="s">
        <v>3641</v>
      </c>
      <c r="L828" s="0" t="s">
        <v>3642</v>
      </c>
      <c r="M828" s="0" t="s">
        <v>1155</v>
      </c>
      <c r="N828" s="0" t="s">
        <v>98</v>
      </c>
      <c r="O828" s="0" t="s">
        <v>177</v>
      </c>
      <c r="P828" s="0" t="s">
        <v>177</v>
      </c>
      <c r="Q828" s="0" t="s">
        <v>178</v>
      </c>
      <c r="R828" s="0" t="s">
        <v>3640</v>
      </c>
      <c r="S828" s="0" t="s">
        <v>3641</v>
      </c>
      <c r="T828" s="0" t="s">
        <v>3341</v>
      </c>
      <c r="U828" s="0" t="s">
        <v>3342</v>
      </c>
      <c r="V828" s="0" t="s">
        <v>3343</v>
      </c>
      <c r="W828" s="0" t="s">
        <v>3344</v>
      </c>
      <c r="X828" s="0" t="s">
        <v>3345</v>
      </c>
      <c r="Y828" s="0" t="s">
        <v>3342</v>
      </c>
      <c r="Z828" s="0" t="s">
        <v>4521</v>
      </c>
      <c r="AA828" s="0" t="s">
        <v>4203</v>
      </c>
      <c r="AB828" s="0" t="s">
        <v>4522</v>
      </c>
      <c r="AC828" s="0" t="s">
        <v>19</v>
      </c>
      <c r="AD828" s="0" t="s">
        <v>19</v>
      </c>
      <c r="AE828" s="0" t="s">
        <v>61</v>
      </c>
      <c r="AF828" s="0" t="s">
        <v>22</v>
      </c>
      <c r="AG828" s="0" t="s">
        <v>22</v>
      </c>
      <c r="AH828" s="0" t="s">
        <v>22</v>
      </c>
      <c r="AI828" s="0" t="s">
        <v>22</v>
      </c>
      <c r="AJ828" s="0" t="s">
        <v>3646</v>
      </c>
      <c r="AK828" s="0" t="s">
        <v>3647</v>
      </c>
    </row>
    <row customHeight="1" ht="11.25">
      <c r="A829" s="0" t="s">
        <v>22</v>
      </c>
      <c r="B829" s="0" t="s">
        <v>48</v>
      </c>
      <c r="C829" s="0" t="s">
        <v>50</v>
      </c>
      <c r="D829" s="0" t="s">
        <v>22</v>
      </c>
      <c r="E829" s="0" t="s">
        <v>4523</v>
      </c>
      <c r="F829" s="0" t="s">
        <v>1191</v>
      </c>
      <c r="G829" s="0" t="s">
        <v>177</v>
      </c>
      <c r="H829" s="0" t="s">
        <v>177</v>
      </c>
      <c r="I829" s="0" t="s">
        <v>178</v>
      </c>
      <c r="J829" s="0" t="s">
        <v>3640</v>
      </c>
      <c r="K829" s="0" t="s">
        <v>3641</v>
      </c>
      <c r="L829" s="0" t="s">
        <v>3642</v>
      </c>
      <c r="M829" s="0" t="s">
        <v>1155</v>
      </c>
      <c r="N829" s="0" t="s">
        <v>98</v>
      </c>
      <c r="O829" s="0" t="s">
        <v>177</v>
      </c>
      <c r="P829" s="0" t="s">
        <v>177</v>
      </c>
      <c r="Q829" s="0" t="s">
        <v>178</v>
      </c>
      <c r="R829" s="0" t="s">
        <v>3640</v>
      </c>
      <c r="S829" s="0" t="s">
        <v>3641</v>
      </c>
      <c r="T829" s="0" t="s">
        <v>3341</v>
      </c>
      <c r="U829" s="0" t="s">
        <v>3342</v>
      </c>
      <c r="V829" s="0" t="s">
        <v>3343</v>
      </c>
      <c r="W829" s="0" t="s">
        <v>3344</v>
      </c>
      <c r="X829" s="0" t="s">
        <v>3345</v>
      </c>
      <c r="Y829" s="0" t="s">
        <v>3342</v>
      </c>
      <c r="Z829" s="0" t="s">
        <v>4524</v>
      </c>
      <c r="AA829" s="0" t="s">
        <v>3644</v>
      </c>
      <c r="AB829" s="0" t="s">
        <v>4525</v>
      </c>
      <c r="AC829" s="0" t="s">
        <v>19</v>
      </c>
      <c r="AD829" s="0" t="s">
        <v>19</v>
      </c>
      <c r="AE829" s="0" t="s">
        <v>61</v>
      </c>
      <c r="AF829" s="0" t="s">
        <v>22</v>
      </c>
      <c r="AG829" s="0" t="s">
        <v>22</v>
      </c>
      <c r="AH829" s="0" t="s">
        <v>22</v>
      </c>
      <c r="AI829" s="0" t="s">
        <v>22</v>
      </c>
      <c r="AJ829" s="0" t="s">
        <v>3646</v>
      </c>
      <c r="AK829" s="0" t="s">
        <v>3647</v>
      </c>
    </row>
    <row customHeight="1" ht="11.25">
      <c r="A830" s="0" t="s">
        <v>22</v>
      </c>
      <c r="B830" s="0" t="s">
        <v>48</v>
      </c>
      <c r="C830" s="0" t="s">
        <v>50</v>
      </c>
      <c r="D830" s="0" t="s">
        <v>22</v>
      </c>
      <c r="E830" s="0" t="s">
        <v>4523</v>
      </c>
      <c r="F830" s="0" t="s">
        <v>1191</v>
      </c>
      <c r="G830" s="0" t="s">
        <v>177</v>
      </c>
      <c r="H830" s="0" t="s">
        <v>177</v>
      </c>
      <c r="I830" s="0" t="s">
        <v>178</v>
      </c>
      <c r="J830" s="0" t="s">
        <v>3640</v>
      </c>
      <c r="K830" s="0" t="s">
        <v>3641</v>
      </c>
      <c r="L830" s="0" t="s">
        <v>3642</v>
      </c>
      <c r="M830" s="0" t="s">
        <v>1155</v>
      </c>
      <c r="N830" s="0" t="s">
        <v>98</v>
      </c>
      <c r="O830" s="0" t="s">
        <v>177</v>
      </c>
      <c r="P830" s="0" t="s">
        <v>177</v>
      </c>
      <c r="Q830" s="0" t="s">
        <v>178</v>
      </c>
      <c r="R830" s="0" t="s">
        <v>3640</v>
      </c>
      <c r="S830" s="0" t="s">
        <v>3641</v>
      </c>
      <c r="T830" s="0" t="s">
        <v>3341</v>
      </c>
      <c r="U830" s="0" t="s">
        <v>3342</v>
      </c>
      <c r="V830" s="0" t="s">
        <v>3343</v>
      </c>
      <c r="W830" s="0" t="s">
        <v>3344</v>
      </c>
      <c r="X830" s="0" t="s">
        <v>3345</v>
      </c>
      <c r="Y830" s="0" t="s">
        <v>3342</v>
      </c>
      <c r="Z830" s="0" t="s">
        <v>4524</v>
      </c>
      <c r="AA830" s="0" t="s">
        <v>3644</v>
      </c>
      <c r="AB830" s="0" t="s">
        <v>4525</v>
      </c>
      <c r="AC830" s="0" t="s">
        <v>19</v>
      </c>
      <c r="AD830" s="0" t="s">
        <v>19</v>
      </c>
      <c r="AE830" s="0" t="s">
        <v>61</v>
      </c>
      <c r="AF830" s="0" t="s">
        <v>22</v>
      </c>
      <c r="AG830" s="0" t="s">
        <v>22</v>
      </c>
      <c r="AH830" s="0" t="s">
        <v>22</v>
      </c>
      <c r="AI830" s="0" t="s">
        <v>22</v>
      </c>
      <c r="AJ830" s="0" t="s">
        <v>3646</v>
      </c>
      <c r="AK830" s="0" t="s">
        <v>3647</v>
      </c>
    </row>
    <row customHeight="1" ht="11.25">
      <c r="A831" s="0" t="s">
        <v>22</v>
      </c>
      <c r="B831" s="0" t="s">
        <v>48</v>
      </c>
      <c r="C831" s="0" t="s">
        <v>50</v>
      </c>
      <c r="D831" s="0" t="s">
        <v>22</v>
      </c>
      <c r="E831" s="0" t="s">
        <v>4526</v>
      </c>
      <c r="F831" s="0" t="s">
        <v>1191</v>
      </c>
      <c r="G831" s="0" t="s">
        <v>177</v>
      </c>
      <c r="H831" s="0" t="s">
        <v>177</v>
      </c>
      <c r="I831" s="0" t="s">
        <v>178</v>
      </c>
      <c r="J831" s="0" t="s">
        <v>3640</v>
      </c>
      <c r="K831" s="0" t="s">
        <v>3641</v>
      </c>
      <c r="L831" s="0" t="s">
        <v>3642</v>
      </c>
      <c r="M831" s="0" t="s">
        <v>1155</v>
      </c>
      <c r="N831" s="0" t="s">
        <v>98</v>
      </c>
      <c r="O831" s="0" t="s">
        <v>177</v>
      </c>
      <c r="P831" s="0" t="s">
        <v>177</v>
      </c>
      <c r="Q831" s="0" t="s">
        <v>178</v>
      </c>
      <c r="R831" s="0" t="s">
        <v>3640</v>
      </c>
      <c r="S831" s="0" t="s">
        <v>3641</v>
      </c>
      <c r="T831" s="0" t="s">
        <v>3341</v>
      </c>
      <c r="U831" s="0" t="s">
        <v>3342</v>
      </c>
      <c r="V831" s="0" t="s">
        <v>3343</v>
      </c>
      <c r="W831" s="0" t="s">
        <v>3344</v>
      </c>
      <c r="X831" s="0" t="s">
        <v>3345</v>
      </c>
      <c r="Y831" s="0" t="s">
        <v>3342</v>
      </c>
      <c r="Z831" s="0" t="s">
        <v>4527</v>
      </c>
      <c r="AA831" s="0" t="s">
        <v>4203</v>
      </c>
      <c r="AB831" s="0" t="s">
        <v>4528</v>
      </c>
      <c r="AC831" s="0" t="s">
        <v>19</v>
      </c>
      <c r="AD831" s="0" t="s">
        <v>19</v>
      </c>
      <c r="AE831" s="0" t="s">
        <v>61</v>
      </c>
      <c r="AF831" s="0" t="s">
        <v>22</v>
      </c>
      <c r="AG831" s="0" t="s">
        <v>22</v>
      </c>
      <c r="AH831" s="0" t="s">
        <v>22</v>
      </c>
      <c r="AI831" s="0" t="s">
        <v>22</v>
      </c>
      <c r="AJ831" s="0" t="s">
        <v>3646</v>
      </c>
      <c r="AK831" s="0" t="s">
        <v>3647</v>
      </c>
    </row>
    <row customHeight="1" ht="11.25">
      <c r="A832" s="0" t="s">
        <v>22</v>
      </c>
      <c r="B832" s="0" t="s">
        <v>48</v>
      </c>
      <c r="C832" s="0" t="s">
        <v>50</v>
      </c>
      <c r="D832" s="0" t="s">
        <v>22</v>
      </c>
      <c r="E832" s="0" t="s">
        <v>4526</v>
      </c>
      <c r="F832" s="0" t="s">
        <v>1191</v>
      </c>
      <c r="G832" s="0" t="s">
        <v>177</v>
      </c>
      <c r="H832" s="0" t="s">
        <v>177</v>
      </c>
      <c r="I832" s="0" t="s">
        <v>178</v>
      </c>
      <c r="J832" s="0" t="s">
        <v>3640</v>
      </c>
      <c r="K832" s="0" t="s">
        <v>3641</v>
      </c>
      <c r="L832" s="0" t="s">
        <v>3642</v>
      </c>
      <c r="M832" s="0" t="s">
        <v>1155</v>
      </c>
      <c r="N832" s="0" t="s">
        <v>98</v>
      </c>
      <c r="O832" s="0" t="s">
        <v>177</v>
      </c>
      <c r="P832" s="0" t="s">
        <v>177</v>
      </c>
      <c r="Q832" s="0" t="s">
        <v>178</v>
      </c>
      <c r="R832" s="0" t="s">
        <v>3640</v>
      </c>
      <c r="S832" s="0" t="s">
        <v>3641</v>
      </c>
      <c r="T832" s="0" t="s">
        <v>3341</v>
      </c>
      <c r="U832" s="0" t="s">
        <v>3342</v>
      </c>
      <c r="V832" s="0" t="s">
        <v>3343</v>
      </c>
      <c r="W832" s="0" t="s">
        <v>3344</v>
      </c>
      <c r="X832" s="0" t="s">
        <v>3345</v>
      </c>
      <c r="Y832" s="0" t="s">
        <v>3342</v>
      </c>
      <c r="Z832" s="0" t="s">
        <v>4527</v>
      </c>
      <c r="AA832" s="0" t="s">
        <v>4203</v>
      </c>
      <c r="AB832" s="0" t="s">
        <v>4528</v>
      </c>
      <c r="AC832" s="0" t="s">
        <v>19</v>
      </c>
      <c r="AD832" s="0" t="s">
        <v>19</v>
      </c>
      <c r="AE832" s="0" t="s">
        <v>61</v>
      </c>
      <c r="AF832" s="0" t="s">
        <v>22</v>
      </c>
      <c r="AG832" s="0" t="s">
        <v>22</v>
      </c>
      <c r="AH832" s="0" t="s">
        <v>22</v>
      </c>
      <c r="AI832" s="0" t="s">
        <v>22</v>
      </c>
      <c r="AJ832" s="0" t="s">
        <v>3646</v>
      </c>
      <c r="AK832" s="0" t="s">
        <v>3647</v>
      </c>
    </row>
    <row customHeight="1" ht="11.25">
      <c r="A833" s="0" t="s">
        <v>22</v>
      </c>
      <c r="B833" s="0" t="s">
        <v>48</v>
      </c>
      <c r="C833" s="0" t="s">
        <v>50</v>
      </c>
      <c r="D833" s="0" t="s">
        <v>22</v>
      </c>
      <c r="E833" s="0" t="s">
        <v>4529</v>
      </c>
      <c r="F833" s="0" t="s">
        <v>1191</v>
      </c>
      <c r="G833" s="0" t="s">
        <v>177</v>
      </c>
      <c r="H833" s="0" t="s">
        <v>177</v>
      </c>
      <c r="I833" s="0" t="s">
        <v>178</v>
      </c>
      <c r="J833" s="0" t="s">
        <v>3640</v>
      </c>
      <c r="K833" s="0" t="s">
        <v>3641</v>
      </c>
      <c r="L833" s="0" t="s">
        <v>3642</v>
      </c>
      <c r="M833" s="0" t="s">
        <v>1155</v>
      </c>
      <c r="N833" s="0" t="s">
        <v>98</v>
      </c>
      <c r="O833" s="0" t="s">
        <v>177</v>
      </c>
      <c r="P833" s="0" t="s">
        <v>177</v>
      </c>
      <c r="Q833" s="0" t="s">
        <v>178</v>
      </c>
      <c r="R833" s="0" t="s">
        <v>3640</v>
      </c>
      <c r="S833" s="0" t="s">
        <v>3641</v>
      </c>
      <c r="T833" s="0" t="s">
        <v>3341</v>
      </c>
      <c r="U833" s="0" t="s">
        <v>3342</v>
      </c>
      <c r="V833" s="0" t="s">
        <v>3343</v>
      </c>
      <c r="W833" s="0" t="s">
        <v>3344</v>
      </c>
      <c r="X833" s="0" t="s">
        <v>3345</v>
      </c>
      <c r="Y833" s="0" t="s">
        <v>3342</v>
      </c>
      <c r="Z833" s="0" t="s">
        <v>4530</v>
      </c>
      <c r="AA833" s="0" t="s">
        <v>3644</v>
      </c>
      <c r="AB833" s="0" t="s">
        <v>4531</v>
      </c>
      <c r="AC833" s="0" t="s">
        <v>19</v>
      </c>
      <c r="AD833" s="0" t="s">
        <v>19</v>
      </c>
      <c r="AE833" s="0" t="s">
        <v>61</v>
      </c>
      <c r="AF833" s="0" t="s">
        <v>22</v>
      </c>
      <c r="AG833" s="0" t="s">
        <v>22</v>
      </c>
      <c r="AH833" s="0" t="s">
        <v>22</v>
      </c>
      <c r="AI833" s="0" t="s">
        <v>22</v>
      </c>
      <c r="AJ833" s="0" t="s">
        <v>3646</v>
      </c>
      <c r="AK833" s="0" t="s">
        <v>3647</v>
      </c>
    </row>
    <row customHeight="1" ht="11.25">
      <c r="A834" s="0" t="s">
        <v>22</v>
      </c>
      <c r="B834" s="0" t="s">
        <v>48</v>
      </c>
      <c r="C834" s="0" t="s">
        <v>50</v>
      </c>
      <c r="D834" s="0" t="s">
        <v>22</v>
      </c>
      <c r="E834" s="0" t="s">
        <v>4529</v>
      </c>
      <c r="F834" s="0" t="s">
        <v>1191</v>
      </c>
      <c r="G834" s="0" t="s">
        <v>177</v>
      </c>
      <c r="H834" s="0" t="s">
        <v>177</v>
      </c>
      <c r="I834" s="0" t="s">
        <v>178</v>
      </c>
      <c r="J834" s="0" t="s">
        <v>3640</v>
      </c>
      <c r="K834" s="0" t="s">
        <v>3641</v>
      </c>
      <c r="L834" s="0" t="s">
        <v>3642</v>
      </c>
      <c r="M834" s="0" t="s">
        <v>1155</v>
      </c>
      <c r="N834" s="0" t="s">
        <v>98</v>
      </c>
      <c r="O834" s="0" t="s">
        <v>177</v>
      </c>
      <c r="P834" s="0" t="s">
        <v>177</v>
      </c>
      <c r="Q834" s="0" t="s">
        <v>178</v>
      </c>
      <c r="R834" s="0" t="s">
        <v>3640</v>
      </c>
      <c r="S834" s="0" t="s">
        <v>3641</v>
      </c>
      <c r="T834" s="0" t="s">
        <v>3341</v>
      </c>
      <c r="U834" s="0" t="s">
        <v>3342</v>
      </c>
      <c r="V834" s="0" t="s">
        <v>3343</v>
      </c>
      <c r="W834" s="0" t="s">
        <v>3344</v>
      </c>
      <c r="X834" s="0" t="s">
        <v>3345</v>
      </c>
      <c r="Y834" s="0" t="s">
        <v>3342</v>
      </c>
      <c r="Z834" s="0" t="s">
        <v>4530</v>
      </c>
      <c r="AA834" s="0" t="s">
        <v>3644</v>
      </c>
      <c r="AB834" s="0" t="s">
        <v>4531</v>
      </c>
      <c r="AC834" s="0" t="s">
        <v>19</v>
      </c>
      <c r="AD834" s="0" t="s">
        <v>19</v>
      </c>
      <c r="AE834" s="0" t="s">
        <v>61</v>
      </c>
      <c r="AF834" s="0" t="s">
        <v>22</v>
      </c>
      <c r="AG834" s="0" t="s">
        <v>22</v>
      </c>
      <c r="AH834" s="0" t="s">
        <v>22</v>
      </c>
      <c r="AI834" s="0" t="s">
        <v>22</v>
      </c>
      <c r="AJ834" s="0" t="s">
        <v>3646</v>
      </c>
      <c r="AK834" s="0" t="s">
        <v>3647</v>
      </c>
    </row>
    <row customHeight="1" ht="11.25">
      <c r="A835" s="0" t="s">
        <v>22</v>
      </c>
      <c r="B835" s="0" t="s">
        <v>48</v>
      </c>
      <c r="C835" s="0" t="s">
        <v>50</v>
      </c>
      <c r="D835" s="0" t="s">
        <v>22</v>
      </c>
      <c r="E835" s="0" t="s">
        <v>4532</v>
      </c>
      <c r="F835" s="0" t="s">
        <v>1191</v>
      </c>
      <c r="G835" s="0" t="s">
        <v>177</v>
      </c>
      <c r="H835" s="0" t="s">
        <v>177</v>
      </c>
      <c r="I835" s="0" t="s">
        <v>178</v>
      </c>
      <c r="J835" s="0" t="s">
        <v>3640</v>
      </c>
      <c r="K835" s="0" t="s">
        <v>3641</v>
      </c>
      <c r="L835" s="0" t="s">
        <v>3642</v>
      </c>
      <c r="M835" s="0" t="s">
        <v>1155</v>
      </c>
      <c r="N835" s="0" t="s">
        <v>98</v>
      </c>
      <c r="O835" s="0" t="s">
        <v>177</v>
      </c>
      <c r="P835" s="0" t="s">
        <v>177</v>
      </c>
      <c r="Q835" s="0" t="s">
        <v>178</v>
      </c>
      <c r="R835" s="0" t="s">
        <v>3640</v>
      </c>
      <c r="S835" s="0" t="s">
        <v>3641</v>
      </c>
      <c r="T835" s="0" t="s">
        <v>3341</v>
      </c>
      <c r="U835" s="0" t="s">
        <v>3342</v>
      </c>
      <c r="V835" s="0" t="s">
        <v>3343</v>
      </c>
      <c r="W835" s="0" t="s">
        <v>3344</v>
      </c>
      <c r="X835" s="0" t="s">
        <v>3345</v>
      </c>
      <c r="Y835" s="0" t="s">
        <v>3342</v>
      </c>
      <c r="Z835" s="0" t="s">
        <v>4533</v>
      </c>
      <c r="AA835" s="0" t="s">
        <v>3644</v>
      </c>
      <c r="AB835" s="0" t="s">
        <v>4534</v>
      </c>
      <c r="AC835" s="0" t="s">
        <v>19</v>
      </c>
      <c r="AD835" s="0" t="s">
        <v>19</v>
      </c>
      <c r="AE835" s="0" t="s">
        <v>61</v>
      </c>
      <c r="AF835" s="0" t="s">
        <v>22</v>
      </c>
      <c r="AG835" s="0" t="s">
        <v>22</v>
      </c>
      <c r="AH835" s="0" t="s">
        <v>22</v>
      </c>
      <c r="AI835" s="0" t="s">
        <v>22</v>
      </c>
      <c r="AJ835" s="0" t="s">
        <v>3646</v>
      </c>
      <c r="AK835" s="0" t="s">
        <v>3647</v>
      </c>
    </row>
    <row customHeight="1" ht="11.25">
      <c r="A836" s="0" t="s">
        <v>22</v>
      </c>
      <c r="B836" s="0" t="s">
        <v>48</v>
      </c>
      <c r="C836" s="0" t="s">
        <v>50</v>
      </c>
      <c r="D836" s="0" t="s">
        <v>22</v>
      </c>
      <c r="E836" s="0" t="s">
        <v>4532</v>
      </c>
      <c r="F836" s="0" t="s">
        <v>1191</v>
      </c>
      <c r="G836" s="0" t="s">
        <v>177</v>
      </c>
      <c r="H836" s="0" t="s">
        <v>177</v>
      </c>
      <c r="I836" s="0" t="s">
        <v>178</v>
      </c>
      <c r="J836" s="0" t="s">
        <v>3640</v>
      </c>
      <c r="K836" s="0" t="s">
        <v>3641</v>
      </c>
      <c r="L836" s="0" t="s">
        <v>3642</v>
      </c>
      <c r="M836" s="0" t="s">
        <v>1155</v>
      </c>
      <c r="N836" s="0" t="s">
        <v>98</v>
      </c>
      <c r="O836" s="0" t="s">
        <v>177</v>
      </c>
      <c r="P836" s="0" t="s">
        <v>177</v>
      </c>
      <c r="Q836" s="0" t="s">
        <v>178</v>
      </c>
      <c r="R836" s="0" t="s">
        <v>3640</v>
      </c>
      <c r="S836" s="0" t="s">
        <v>3641</v>
      </c>
      <c r="T836" s="0" t="s">
        <v>3341</v>
      </c>
      <c r="U836" s="0" t="s">
        <v>3342</v>
      </c>
      <c r="V836" s="0" t="s">
        <v>3343</v>
      </c>
      <c r="W836" s="0" t="s">
        <v>3344</v>
      </c>
      <c r="X836" s="0" t="s">
        <v>3345</v>
      </c>
      <c r="Y836" s="0" t="s">
        <v>3342</v>
      </c>
      <c r="Z836" s="0" t="s">
        <v>4533</v>
      </c>
      <c r="AA836" s="0" t="s">
        <v>3644</v>
      </c>
      <c r="AB836" s="0" t="s">
        <v>4534</v>
      </c>
      <c r="AC836" s="0" t="s">
        <v>19</v>
      </c>
      <c r="AD836" s="0" t="s">
        <v>19</v>
      </c>
      <c r="AE836" s="0" t="s">
        <v>61</v>
      </c>
      <c r="AF836" s="0" t="s">
        <v>22</v>
      </c>
      <c r="AG836" s="0" t="s">
        <v>22</v>
      </c>
      <c r="AH836" s="0" t="s">
        <v>22</v>
      </c>
      <c r="AI836" s="0" t="s">
        <v>22</v>
      </c>
      <c r="AJ836" s="0" t="s">
        <v>3646</v>
      </c>
      <c r="AK836" s="0" t="s">
        <v>3647</v>
      </c>
    </row>
    <row customHeight="1" ht="11.25">
      <c r="A837" s="0" t="s">
        <v>22</v>
      </c>
      <c r="B837" s="0" t="s">
        <v>48</v>
      </c>
      <c r="C837" s="0" t="s">
        <v>50</v>
      </c>
      <c r="D837" s="0" t="s">
        <v>22</v>
      </c>
      <c r="E837" s="0" t="s">
        <v>4535</v>
      </c>
      <c r="F837" s="0" t="s">
        <v>1191</v>
      </c>
      <c r="G837" s="0" t="s">
        <v>1171</v>
      </c>
      <c r="H837" s="0" t="s">
        <v>1171</v>
      </c>
      <c r="I837" s="0" t="s">
        <v>1172</v>
      </c>
      <c r="J837" s="0" t="s">
        <v>1173</v>
      </c>
      <c r="K837" s="0" t="s">
        <v>1174</v>
      </c>
      <c r="L837" s="0" t="s">
        <v>4536</v>
      </c>
      <c r="M837" s="0" t="s">
        <v>1155</v>
      </c>
      <c r="N837" s="0" t="s">
        <v>98</v>
      </c>
      <c r="O837" s="0" t="s">
        <v>1171</v>
      </c>
      <c r="P837" s="0" t="s">
        <v>1171</v>
      </c>
      <c r="Q837" s="0" t="s">
        <v>1172</v>
      </c>
      <c r="R837" s="0" t="s">
        <v>1173</v>
      </c>
      <c r="S837" s="0" t="s">
        <v>1174</v>
      </c>
      <c r="T837" s="0" t="s">
        <v>3429</v>
      </c>
      <c r="U837" s="0" t="s">
        <v>3429</v>
      </c>
      <c r="V837" s="0" t="s">
        <v>3387</v>
      </c>
      <c r="W837" s="0" t="s">
        <v>3344</v>
      </c>
      <c r="X837" s="0" t="s">
        <v>3430</v>
      </c>
      <c r="Y837" s="0" t="s">
        <v>3489</v>
      </c>
      <c r="Z837" s="0" t="s">
        <v>1155</v>
      </c>
      <c r="AA837" s="0" t="s">
        <v>4537</v>
      </c>
      <c r="AB837" s="0" t="s">
        <v>4538</v>
      </c>
      <c r="AC837" s="0" t="s">
        <v>19</v>
      </c>
      <c r="AD837" s="0" t="s">
        <v>19</v>
      </c>
      <c r="AE837" s="0" t="s">
        <v>61</v>
      </c>
      <c r="AF837" s="0" t="s">
        <v>22</v>
      </c>
      <c r="AG837" s="0" t="s">
        <v>22</v>
      </c>
      <c r="AH837" s="0" t="s">
        <v>22</v>
      </c>
      <c r="AI837" s="0" t="s">
        <v>22</v>
      </c>
      <c r="AJ837" s="0" t="s">
        <v>3562</v>
      </c>
      <c r="AK837" s="0" t="s">
        <v>3563</v>
      </c>
    </row>
    <row customHeight="1" ht="11.25">
      <c r="A838" s="0" t="s">
        <v>22</v>
      </c>
      <c r="B838" s="0" t="s">
        <v>48</v>
      </c>
      <c r="C838" s="0" t="s">
        <v>50</v>
      </c>
      <c r="D838" s="0" t="s">
        <v>22</v>
      </c>
      <c r="E838" s="0" t="s">
        <v>4535</v>
      </c>
      <c r="F838" s="0" t="s">
        <v>1191</v>
      </c>
      <c r="G838" s="0" t="s">
        <v>153</v>
      </c>
      <c r="H838" s="0" t="s">
        <v>153</v>
      </c>
      <c r="I838" s="0" t="s">
        <v>154</v>
      </c>
      <c r="J838" s="0" t="s">
        <v>1173</v>
      </c>
      <c r="K838" s="0" t="s">
        <v>1255</v>
      </c>
      <c r="L838" s="0" t="s">
        <v>4536</v>
      </c>
      <c r="M838" s="0" t="s">
        <v>1155</v>
      </c>
      <c r="N838" s="0" t="s">
        <v>98</v>
      </c>
      <c r="O838" s="0" t="s">
        <v>153</v>
      </c>
      <c r="P838" s="0" t="s">
        <v>153</v>
      </c>
      <c r="Q838" s="0" t="s">
        <v>154</v>
      </c>
      <c r="R838" s="0" t="s">
        <v>1173</v>
      </c>
      <c r="S838" s="0" t="s">
        <v>1255</v>
      </c>
      <c r="T838" s="0" t="s">
        <v>3429</v>
      </c>
      <c r="U838" s="0" t="s">
        <v>3429</v>
      </c>
      <c r="V838" s="0" t="s">
        <v>3387</v>
      </c>
      <c r="W838" s="0" t="s">
        <v>3344</v>
      </c>
      <c r="X838" s="0" t="s">
        <v>3430</v>
      </c>
      <c r="Y838" s="0" t="s">
        <v>3489</v>
      </c>
      <c r="Z838" s="0" t="s">
        <v>1155</v>
      </c>
      <c r="AA838" s="0" t="s">
        <v>4537</v>
      </c>
      <c r="AB838" s="0" t="s">
        <v>4538</v>
      </c>
      <c r="AC838" s="0" t="s">
        <v>19</v>
      </c>
      <c r="AD838" s="0" t="s">
        <v>19</v>
      </c>
      <c r="AE838" s="0" t="s">
        <v>61</v>
      </c>
      <c r="AF838" s="0" t="s">
        <v>22</v>
      </c>
      <c r="AG838" s="0" t="s">
        <v>22</v>
      </c>
      <c r="AH838" s="0" t="s">
        <v>22</v>
      </c>
      <c r="AI838" s="0" t="s">
        <v>22</v>
      </c>
      <c r="AJ838" s="0" t="s">
        <v>3562</v>
      </c>
      <c r="AK838" s="0" t="s">
        <v>3563</v>
      </c>
    </row>
    <row customHeight="1" ht="11.25">
      <c r="A839" s="0" t="s">
        <v>22</v>
      </c>
      <c r="B839" s="0" t="s">
        <v>48</v>
      </c>
      <c r="C839" s="0" t="s">
        <v>50</v>
      </c>
      <c r="D839" s="0" t="s">
        <v>22</v>
      </c>
      <c r="E839" s="0" t="s">
        <v>4539</v>
      </c>
      <c r="F839" s="0" t="s">
        <v>1191</v>
      </c>
      <c r="G839" s="0" t="s">
        <v>180</v>
      </c>
      <c r="H839" s="0" t="s">
        <v>180</v>
      </c>
      <c r="I839" s="0" t="s">
        <v>181</v>
      </c>
      <c r="J839" s="0" t="s">
        <v>4540</v>
      </c>
      <c r="K839" s="0" t="s">
        <v>4541</v>
      </c>
      <c r="L839" s="0" t="s">
        <v>4542</v>
      </c>
      <c r="M839" s="0" t="s">
        <v>1155</v>
      </c>
      <c r="N839" s="0" t="s">
        <v>98</v>
      </c>
      <c r="O839" s="0" t="s">
        <v>180</v>
      </c>
      <c r="P839" s="0" t="s">
        <v>180</v>
      </c>
      <c r="Q839" s="0" t="s">
        <v>181</v>
      </c>
      <c r="R839" s="0" t="s">
        <v>4540</v>
      </c>
      <c r="S839" s="0" t="s">
        <v>4541</v>
      </c>
      <c r="T839" s="0" t="s">
        <v>3341</v>
      </c>
      <c r="U839" s="0" t="s">
        <v>3342</v>
      </c>
      <c r="V839" s="0" t="s">
        <v>3343</v>
      </c>
      <c r="W839" s="0" t="s">
        <v>3344</v>
      </c>
      <c r="X839" s="0" t="s">
        <v>3345</v>
      </c>
      <c r="Y839" s="0" t="s">
        <v>3342</v>
      </c>
      <c r="Z839" s="0" t="s">
        <v>4543</v>
      </c>
      <c r="AA839" s="0" t="s">
        <v>4544</v>
      </c>
      <c r="AB839" s="0" t="s">
        <v>4545</v>
      </c>
      <c r="AC839" s="0" t="s">
        <v>19</v>
      </c>
      <c r="AD839" s="0" t="s">
        <v>19</v>
      </c>
      <c r="AE839" s="0" t="s">
        <v>61</v>
      </c>
      <c r="AF839" s="0" t="s">
        <v>22</v>
      </c>
      <c r="AG839" s="0" t="s">
        <v>22</v>
      </c>
      <c r="AH839" s="0" t="s">
        <v>22</v>
      </c>
      <c r="AI839" s="0" t="s">
        <v>22</v>
      </c>
      <c r="AJ839" s="0" t="s">
        <v>454</v>
      </c>
      <c r="AK839" s="0" t="s">
        <v>454</v>
      </c>
    </row>
    <row customHeight="1" ht="11.25">
      <c r="A840" s="0" t="s">
        <v>22</v>
      </c>
      <c r="B840" s="0" t="s">
        <v>48</v>
      </c>
      <c r="C840" s="0" t="s">
        <v>50</v>
      </c>
      <c r="D840" s="0" t="s">
        <v>22</v>
      </c>
      <c r="E840" s="0" t="s">
        <v>4539</v>
      </c>
      <c r="F840" s="0" t="s">
        <v>1191</v>
      </c>
      <c r="G840" s="0" t="s">
        <v>180</v>
      </c>
      <c r="H840" s="0" t="s">
        <v>180</v>
      </c>
      <c r="I840" s="0" t="s">
        <v>181</v>
      </c>
      <c r="J840" s="0" t="s">
        <v>4540</v>
      </c>
      <c r="K840" s="0" t="s">
        <v>4541</v>
      </c>
      <c r="L840" s="0" t="s">
        <v>4542</v>
      </c>
      <c r="M840" s="0" t="s">
        <v>1155</v>
      </c>
      <c r="N840" s="0" t="s">
        <v>98</v>
      </c>
      <c r="O840" s="0" t="s">
        <v>180</v>
      </c>
      <c r="P840" s="0" t="s">
        <v>180</v>
      </c>
      <c r="Q840" s="0" t="s">
        <v>181</v>
      </c>
      <c r="R840" s="0" t="s">
        <v>4540</v>
      </c>
      <c r="S840" s="0" t="s">
        <v>4541</v>
      </c>
      <c r="T840" s="0" t="s">
        <v>3341</v>
      </c>
      <c r="U840" s="0" t="s">
        <v>3342</v>
      </c>
      <c r="V840" s="0" t="s">
        <v>3343</v>
      </c>
      <c r="W840" s="0" t="s">
        <v>3344</v>
      </c>
      <c r="X840" s="0" t="s">
        <v>3345</v>
      </c>
      <c r="Y840" s="0" t="s">
        <v>3342</v>
      </c>
      <c r="Z840" s="0" t="s">
        <v>4543</v>
      </c>
      <c r="AA840" s="0" t="s">
        <v>4544</v>
      </c>
      <c r="AB840" s="0" t="s">
        <v>4545</v>
      </c>
      <c r="AC840" s="0" t="s">
        <v>19</v>
      </c>
      <c r="AD840" s="0" t="s">
        <v>19</v>
      </c>
      <c r="AE840" s="0" t="s">
        <v>61</v>
      </c>
      <c r="AF840" s="0" t="s">
        <v>22</v>
      </c>
      <c r="AG840" s="0" t="s">
        <v>22</v>
      </c>
      <c r="AH840" s="0" t="s">
        <v>22</v>
      </c>
      <c r="AI840" s="0" t="s">
        <v>22</v>
      </c>
      <c r="AJ840" s="0" t="s">
        <v>454</v>
      </c>
      <c r="AK840" s="0" t="s">
        <v>454</v>
      </c>
    </row>
    <row customHeight="1" ht="11.25">
      <c r="A841" s="0" t="s">
        <v>22</v>
      </c>
      <c r="B841" s="0" t="s">
        <v>48</v>
      </c>
      <c r="C841" s="0" t="s">
        <v>50</v>
      </c>
      <c r="D841" s="0" t="s">
        <v>22</v>
      </c>
      <c r="E841" s="0" t="s">
        <v>4546</v>
      </c>
      <c r="F841" s="0" t="s">
        <v>1191</v>
      </c>
      <c r="G841" s="0" t="s">
        <v>1171</v>
      </c>
      <c r="H841" s="0" t="s">
        <v>1171</v>
      </c>
      <c r="I841" s="0" t="s">
        <v>1172</v>
      </c>
      <c r="J841" s="0" t="s">
        <v>3398</v>
      </c>
      <c r="K841" s="0" t="s">
        <v>3399</v>
      </c>
      <c r="L841" s="0" t="s">
        <v>4547</v>
      </c>
      <c r="M841" s="0" t="s">
        <v>1155</v>
      </c>
      <c r="N841" s="0" t="s">
        <v>98</v>
      </c>
      <c r="O841" s="0" t="s">
        <v>1171</v>
      </c>
      <c r="P841" s="0" t="s">
        <v>1171</v>
      </c>
      <c r="Q841" s="0" t="s">
        <v>1172</v>
      </c>
      <c r="R841" s="0" t="s">
        <v>3398</v>
      </c>
      <c r="S841" s="0" t="s">
        <v>3399</v>
      </c>
      <c r="T841" s="0" t="s">
        <v>3429</v>
      </c>
      <c r="U841" s="0" t="s">
        <v>3429</v>
      </c>
      <c r="V841" s="0" t="s">
        <v>3387</v>
      </c>
      <c r="W841" s="0" t="s">
        <v>3344</v>
      </c>
      <c r="X841" s="0" t="s">
        <v>3430</v>
      </c>
      <c r="Y841" s="0" t="s">
        <v>3489</v>
      </c>
      <c r="Z841" s="0" t="s">
        <v>1155</v>
      </c>
      <c r="AA841" s="0" t="s">
        <v>4548</v>
      </c>
      <c r="AB841" s="0" t="s">
        <v>4549</v>
      </c>
      <c r="AC841" s="0" t="s">
        <v>19</v>
      </c>
      <c r="AD841" s="0" t="s">
        <v>19</v>
      </c>
      <c r="AE841" s="0" t="s">
        <v>61</v>
      </c>
      <c r="AF841" s="0" t="s">
        <v>22</v>
      </c>
      <c r="AG841" s="0" t="s">
        <v>22</v>
      </c>
      <c r="AH841" s="0" t="s">
        <v>22</v>
      </c>
      <c r="AI841" s="0" t="s">
        <v>22</v>
      </c>
      <c r="AJ841" s="0" t="s">
        <v>3562</v>
      </c>
      <c r="AK841" s="0" t="s">
        <v>3563</v>
      </c>
    </row>
    <row customHeight="1" ht="11.25">
      <c r="A842" s="0" t="s">
        <v>22</v>
      </c>
      <c r="B842" s="0" t="s">
        <v>48</v>
      </c>
      <c r="C842" s="0" t="s">
        <v>50</v>
      </c>
      <c r="D842" s="0" t="s">
        <v>22</v>
      </c>
      <c r="E842" s="0" t="s">
        <v>4546</v>
      </c>
      <c r="F842" s="0" t="s">
        <v>1191</v>
      </c>
      <c r="G842" s="0" t="s">
        <v>153</v>
      </c>
      <c r="H842" s="0" t="s">
        <v>153</v>
      </c>
      <c r="I842" s="0" t="s">
        <v>154</v>
      </c>
      <c r="J842" s="0" t="s">
        <v>3398</v>
      </c>
      <c r="K842" s="0" t="s">
        <v>3416</v>
      </c>
      <c r="L842" s="0" t="s">
        <v>4547</v>
      </c>
      <c r="M842" s="0" t="s">
        <v>1155</v>
      </c>
      <c r="N842" s="0" t="s">
        <v>98</v>
      </c>
      <c r="O842" s="0" t="s">
        <v>153</v>
      </c>
      <c r="P842" s="0" t="s">
        <v>153</v>
      </c>
      <c r="Q842" s="0" t="s">
        <v>154</v>
      </c>
      <c r="R842" s="0" t="s">
        <v>3398</v>
      </c>
      <c r="S842" s="0" t="s">
        <v>3416</v>
      </c>
      <c r="T842" s="0" t="s">
        <v>3429</v>
      </c>
      <c r="U842" s="0" t="s">
        <v>3429</v>
      </c>
      <c r="V842" s="0" t="s">
        <v>3387</v>
      </c>
      <c r="W842" s="0" t="s">
        <v>3344</v>
      </c>
      <c r="X842" s="0" t="s">
        <v>3430</v>
      </c>
      <c r="Y842" s="0" t="s">
        <v>3489</v>
      </c>
      <c r="Z842" s="0" t="s">
        <v>1155</v>
      </c>
      <c r="AA842" s="0" t="s">
        <v>4548</v>
      </c>
      <c r="AB842" s="0" t="s">
        <v>4549</v>
      </c>
      <c r="AC842" s="0" t="s">
        <v>19</v>
      </c>
      <c r="AD842" s="0" t="s">
        <v>19</v>
      </c>
      <c r="AE842" s="0" t="s">
        <v>61</v>
      </c>
      <c r="AF842" s="0" t="s">
        <v>22</v>
      </c>
      <c r="AG842" s="0" t="s">
        <v>22</v>
      </c>
      <c r="AH842" s="0" t="s">
        <v>22</v>
      </c>
      <c r="AI842" s="0" t="s">
        <v>22</v>
      </c>
      <c r="AJ842" s="0" t="s">
        <v>3562</v>
      </c>
      <c r="AK842" s="0" t="s">
        <v>3563</v>
      </c>
    </row>
    <row customHeight="1" ht="11.25">
      <c r="A843" s="0" t="s">
        <v>22</v>
      </c>
      <c r="B843" s="0" t="s">
        <v>48</v>
      </c>
      <c r="C843" s="0" t="s">
        <v>50</v>
      </c>
      <c r="D843" s="0" t="s">
        <v>22</v>
      </c>
      <c r="E843" s="0" t="s">
        <v>4550</v>
      </c>
      <c r="F843" s="0" t="s">
        <v>1191</v>
      </c>
      <c r="G843" s="0" t="s">
        <v>1171</v>
      </c>
      <c r="H843" s="0" t="s">
        <v>1171</v>
      </c>
      <c r="I843" s="0" t="s">
        <v>1172</v>
      </c>
      <c r="J843" s="0" t="s">
        <v>3408</v>
      </c>
      <c r="K843" s="0" t="s">
        <v>3409</v>
      </c>
      <c r="L843" s="0" t="s">
        <v>4551</v>
      </c>
      <c r="M843" s="0" t="s">
        <v>1155</v>
      </c>
      <c r="N843" s="0" t="s">
        <v>98</v>
      </c>
      <c r="O843" s="0" t="s">
        <v>1171</v>
      </c>
      <c r="P843" s="0" t="s">
        <v>1171</v>
      </c>
      <c r="Q843" s="0" t="s">
        <v>1172</v>
      </c>
      <c r="R843" s="0" t="s">
        <v>3408</v>
      </c>
      <c r="S843" s="0" t="s">
        <v>3409</v>
      </c>
      <c r="T843" s="0" t="s">
        <v>3429</v>
      </c>
      <c r="U843" s="0" t="s">
        <v>3429</v>
      </c>
      <c r="V843" s="0" t="s">
        <v>3387</v>
      </c>
      <c r="W843" s="0" t="s">
        <v>3344</v>
      </c>
      <c r="X843" s="0" t="s">
        <v>3430</v>
      </c>
      <c r="Y843" s="0" t="s">
        <v>3489</v>
      </c>
      <c r="Z843" s="0" t="s">
        <v>1155</v>
      </c>
      <c r="AA843" s="0" t="s">
        <v>4548</v>
      </c>
      <c r="AB843" s="0" t="s">
        <v>4549</v>
      </c>
      <c r="AC843" s="0" t="s">
        <v>19</v>
      </c>
      <c r="AD843" s="0" t="s">
        <v>19</v>
      </c>
      <c r="AE843" s="0" t="s">
        <v>61</v>
      </c>
      <c r="AF843" s="0" t="s">
        <v>22</v>
      </c>
      <c r="AG843" s="0" t="s">
        <v>22</v>
      </c>
      <c r="AH843" s="0" t="s">
        <v>22</v>
      </c>
      <c r="AI843" s="0" t="s">
        <v>22</v>
      </c>
      <c r="AJ843" s="0" t="s">
        <v>3562</v>
      </c>
      <c r="AK843" s="0" t="s">
        <v>3563</v>
      </c>
    </row>
    <row customHeight="1" ht="11.25">
      <c r="A844" s="0" t="s">
        <v>22</v>
      </c>
      <c r="B844" s="0" t="s">
        <v>48</v>
      </c>
      <c r="C844" s="0" t="s">
        <v>50</v>
      </c>
      <c r="D844" s="0" t="s">
        <v>22</v>
      </c>
      <c r="E844" s="0" t="s">
        <v>4550</v>
      </c>
      <c r="F844" s="0" t="s">
        <v>1191</v>
      </c>
      <c r="G844" s="0" t="s">
        <v>153</v>
      </c>
      <c r="H844" s="0" t="s">
        <v>153</v>
      </c>
      <c r="I844" s="0" t="s">
        <v>154</v>
      </c>
      <c r="J844" s="0" t="s">
        <v>3408</v>
      </c>
      <c r="K844" s="0" t="s">
        <v>3421</v>
      </c>
      <c r="L844" s="0" t="s">
        <v>4551</v>
      </c>
      <c r="M844" s="0" t="s">
        <v>1155</v>
      </c>
      <c r="N844" s="0" t="s">
        <v>98</v>
      </c>
      <c r="O844" s="0" t="s">
        <v>153</v>
      </c>
      <c r="P844" s="0" t="s">
        <v>153</v>
      </c>
      <c r="Q844" s="0" t="s">
        <v>154</v>
      </c>
      <c r="R844" s="0" t="s">
        <v>3408</v>
      </c>
      <c r="S844" s="0" t="s">
        <v>3421</v>
      </c>
      <c r="T844" s="0" t="s">
        <v>3429</v>
      </c>
      <c r="U844" s="0" t="s">
        <v>3429</v>
      </c>
      <c r="V844" s="0" t="s">
        <v>3387</v>
      </c>
      <c r="W844" s="0" t="s">
        <v>3344</v>
      </c>
      <c r="X844" s="0" t="s">
        <v>3430</v>
      </c>
      <c r="Y844" s="0" t="s">
        <v>3489</v>
      </c>
      <c r="Z844" s="0" t="s">
        <v>1155</v>
      </c>
      <c r="AA844" s="0" t="s">
        <v>4548</v>
      </c>
      <c r="AB844" s="0" t="s">
        <v>4549</v>
      </c>
      <c r="AC844" s="0" t="s">
        <v>19</v>
      </c>
      <c r="AD844" s="0" t="s">
        <v>19</v>
      </c>
      <c r="AE844" s="0" t="s">
        <v>61</v>
      </c>
      <c r="AF844" s="0" t="s">
        <v>22</v>
      </c>
      <c r="AG844" s="0" t="s">
        <v>22</v>
      </c>
      <c r="AH844" s="0" t="s">
        <v>22</v>
      </c>
      <c r="AI844" s="0" t="s">
        <v>22</v>
      </c>
      <c r="AJ844" s="0" t="s">
        <v>3562</v>
      </c>
      <c r="AK844" s="0" t="s">
        <v>3563</v>
      </c>
    </row>
    <row customHeight="1" ht="11.25">
      <c r="A845" s="0" t="s">
        <v>22</v>
      </c>
      <c r="B845" s="0" t="s">
        <v>48</v>
      </c>
      <c r="C845" s="0" t="s">
        <v>50</v>
      </c>
      <c r="D845" s="0" t="s">
        <v>22</v>
      </c>
      <c r="E845" s="0" t="s">
        <v>4552</v>
      </c>
      <c r="F845" s="0" t="s">
        <v>1191</v>
      </c>
      <c r="G845" s="0" t="s">
        <v>3277</v>
      </c>
      <c r="H845" s="0" t="s">
        <v>3277</v>
      </c>
      <c r="I845" s="0" t="s">
        <v>3278</v>
      </c>
      <c r="J845" s="0" t="s">
        <v>3493</v>
      </c>
      <c r="K845" s="0" t="s">
        <v>3494</v>
      </c>
      <c r="L845" s="0" t="s">
        <v>4458</v>
      </c>
      <c r="M845" s="0" t="s">
        <v>1155</v>
      </c>
      <c r="N845" s="0" t="s">
        <v>98</v>
      </c>
      <c r="O845" s="0" t="s">
        <v>3277</v>
      </c>
      <c r="P845" s="0" t="s">
        <v>3277</v>
      </c>
      <c r="Q845" s="0" t="s">
        <v>3278</v>
      </c>
      <c r="R845" s="0" t="s">
        <v>3493</v>
      </c>
      <c r="S845" s="0" t="s">
        <v>3494</v>
      </c>
      <c r="T845" s="0" t="s">
        <v>3341</v>
      </c>
      <c r="U845" s="0" t="s">
        <v>3342</v>
      </c>
      <c r="V845" s="0" t="s">
        <v>3343</v>
      </c>
      <c r="W845" s="0" t="s">
        <v>3344</v>
      </c>
      <c r="X845" s="0" t="s">
        <v>3345</v>
      </c>
      <c r="Y845" s="0" t="s">
        <v>3342</v>
      </c>
      <c r="Z845" s="0" t="s">
        <v>4553</v>
      </c>
      <c r="AA845" s="0" t="s">
        <v>4467</v>
      </c>
      <c r="AB845" s="0" t="s">
        <v>4554</v>
      </c>
      <c r="AC845" s="0" t="s">
        <v>19</v>
      </c>
      <c r="AD845" s="0" t="s">
        <v>19</v>
      </c>
      <c r="AE845" s="0" t="s">
        <v>61</v>
      </c>
      <c r="AF845" s="0" t="s">
        <v>22</v>
      </c>
      <c r="AG845" s="0" t="s">
        <v>22</v>
      </c>
      <c r="AH845" s="0" t="s">
        <v>22</v>
      </c>
      <c r="AI845" s="0" t="s">
        <v>22</v>
      </c>
      <c r="AJ845" s="0" t="s">
        <v>454</v>
      </c>
      <c r="AK845" s="0" t="s">
        <v>454</v>
      </c>
    </row>
    <row customHeight="1" ht="11.25">
      <c r="A846" s="0" t="s">
        <v>22</v>
      </c>
      <c r="B846" s="0" t="s">
        <v>48</v>
      </c>
      <c r="C846" s="0" t="s">
        <v>50</v>
      </c>
      <c r="D846" s="0" t="s">
        <v>22</v>
      </c>
      <c r="E846" s="0" t="s">
        <v>4552</v>
      </c>
      <c r="F846" s="0" t="s">
        <v>1191</v>
      </c>
      <c r="G846" s="0" t="s">
        <v>107</v>
      </c>
      <c r="H846" s="0" t="s">
        <v>107</v>
      </c>
      <c r="I846" s="0" t="s">
        <v>108</v>
      </c>
      <c r="J846" s="0" t="s">
        <v>3493</v>
      </c>
      <c r="K846" s="0" t="s">
        <v>3514</v>
      </c>
      <c r="L846" s="0" t="s">
        <v>4458</v>
      </c>
      <c r="M846" s="0" t="s">
        <v>1155</v>
      </c>
      <c r="N846" s="0" t="s">
        <v>98</v>
      </c>
      <c r="O846" s="0" t="s">
        <v>107</v>
      </c>
      <c r="P846" s="0" t="s">
        <v>107</v>
      </c>
      <c r="Q846" s="0" t="s">
        <v>108</v>
      </c>
      <c r="R846" s="0" t="s">
        <v>3493</v>
      </c>
      <c r="S846" s="0" t="s">
        <v>3514</v>
      </c>
      <c r="T846" s="0" t="s">
        <v>3341</v>
      </c>
      <c r="U846" s="0" t="s">
        <v>3342</v>
      </c>
      <c r="V846" s="0" t="s">
        <v>3343</v>
      </c>
      <c r="W846" s="0" t="s">
        <v>3344</v>
      </c>
      <c r="X846" s="0" t="s">
        <v>3345</v>
      </c>
      <c r="Y846" s="0" t="s">
        <v>3342</v>
      </c>
      <c r="Z846" s="0" t="s">
        <v>4553</v>
      </c>
      <c r="AA846" s="0" t="s">
        <v>4467</v>
      </c>
      <c r="AB846" s="0" t="s">
        <v>4554</v>
      </c>
      <c r="AC846" s="0" t="s">
        <v>19</v>
      </c>
      <c r="AD846" s="0" t="s">
        <v>19</v>
      </c>
      <c r="AE846" s="0" t="s">
        <v>61</v>
      </c>
      <c r="AF846" s="0" t="s">
        <v>22</v>
      </c>
      <c r="AG846" s="0" t="s">
        <v>22</v>
      </c>
      <c r="AH846" s="0" t="s">
        <v>22</v>
      </c>
      <c r="AI846" s="0" t="s">
        <v>22</v>
      </c>
      <c r="AJ846" s="0" t="s">
        <v>454</v>
      </c>
      <c r="AK846" s="0" t="s">
        <v>454</v>
      </c>
    </row>
    <row customHeight="1" ht="11.25">
      <c r="A847" s="0" t="s">
        <v>22</v>
      </c>
      <c r="B847" s="0" t="s">
        <v>48</v>
      </c>
      <c r="C847" s="0" t="s">
        <v>50</v>
      </c>
      <c r="D847" s="0" t="s">
        <v>22</v>
      </c>
      <c r="E847" s="0" t="s">
        <v>4555</v>
      </c>
      <c r="F847" s="0" t="s">
        <v>1191</v>
      </c>
      <c r="G847" s="0" t="s">
        <v>1171</v>
      </c>
      <c r="H847" s="0" t="s">
        <v>1171</v>
      </c>
      <c r="I847" s="0" t="s">
        <v>1172</v>
      </c>
      <c r="J847" s="0" t="s">
        <v>3412</v>
      </c>
      <c r="K847" s="0" t="s">
        <v>3413</v>
      </c>
      <c r="L847" s="0" t="s">
        <v>4556</v>
      </c>
      <c r="M847" s="0" t="s">
        <v>1155</v>
      </c>
      <c r="N847" s="0" t="s">
        <v>98</v>
      </c>
      <c r="O847" s="0" t="s">
        <v>1171</v>
      </c>
      <c r="P847" s="0" t="s">
        <v>1171</v>
      </c>
      <c r="Q847" s="0" t="s">
        <v>1172</v>
      </c>
      <c r="R847" s="0" t="s">
        <v>3412</v>
      </c>
      <c r="S847" s="0" t="s">
        <v>3413</v>
      </c>
      <c r="T847" s="0" t="s">
        <v>3429</v>
      </c>
      <c r="U847" s="0" t="s">
        <v>3429</v>
      </c>
      <c r="V847" s="0" t="s">
        <v>3387</v>
      </c>
      <c r="W847" s="0" t="s">
        <v>3344</v>
      </c>
      <c r="X847" s="0" t="s">
        <v>3430</v>
      </c>
      <c r="Y847" s="0" t="s">
        <v>3489</v>
      </c>
      <c r="Z847" s="0" t="s">
        <v>1155</v>
      </c>
      <c r="AA847" s="0" t="s">
        <v>4548</v>
      </c>
      <c r="AB847" s="0" t="s">
        <v>4549</v>
      </c>
      <c r="AC847" s="0" t="s">
        <v>19</v>
      </c>
      <c r="AD847" s="0" t="s">
        <v>19</v>
      </c>
      <c r="AE847" s="0" t="s">
        <v>61</v>
      </c>
      <c r="AF847" s="0" t="s">
        <v>22</v>
      </c>
      <c r="AG847" s="0" t="s">
        <v>22</v>
      </c>
      <c r="AH847" s="0" t="s">
        <v>22</v>
      </c>
      <c r="AI847" s="0" t="s">
        <v>22</v>
      </c>
      <c r="AJ847" s="0" t="s">
        <v>3562</v>
      </c>
      <c r="AK847" s="0" t="s">
        <v>3563</v>
      </c>
    </row>
    <row customHeight="1" ht="11.25">
      <c r="A848" s="0" t="s">
        <v>22</v>
      </c>
      <c r="B848" s="0" t="s">
        <v>48</v>
      </c>
      <c r="C848" s="0" t="s">
        <v>50</v>
      </c>
      <c r="D848" s="0" t="s">
        <v>22</v>
      </c>
      <c r="E848" s="0" t="s">
        <v>4555</v>
      </c>
      <c r="F848" s="0" t="s">
        <v>1191</v>
      </c>
      <c r="G848" s="0" t="s">
        <v>153</v>
      </c>
      <c r="H848" s="0" t="s">
        <v>153</v>
      </c>
      <c r="I848" s="0" t="s">
        <v>154</v>
      </c>
      <c r="J848" s="0" t="s">
        <v>3412</v>
      </c>
      <c r="K848" s="0" t="s">
        <v>3423</v>
      </c>
      <c r="L848" s="0" t="s">
        <v>4556</v>
      </c>
      <c r="M848" s="0" t="s">
        <v>1155</v>
      </c>
      <c r="N848" s="0" t="s">
        <v>98</v>
      </c>
      <c r="O848" s="0" t="s">
        <v>153</v>
      </c>
      <c r="P848" s="0" t="s">
        <v>153</v>
      </c>
      <c r="Q848" s="0" t="s">
        <v>154</v>
      </c>
      <c r="R848" s="0" t="s">
        <v>3412</v>
      </c>
      <c r="S848" s="0" t="s">
        <v>3423</v>
      </c>
      <c r="T848" s="0" t="s">
        <v>3429</v>
      </c>
      <c r="U848" s="0" t="s">
        <v>3429</v>
      </c>
      <c r="V848" s="0" t="s">
        <v>3387</v>
      </c>
      <c r="W848" s="0" t="s">
        <v>3344</v>
      </c>
      <c r="X848" s="0" t="s">
        <v>3430</v>
      </c>
      <c r="Y848" s="0" t="s">
        <v>3489</v>
      </c>
      <c r="Z848" s="0" t="s">
        <v>1155</v>
      </c>
      <c r="AA848" s="0" t="s">
        <v>4548</v>
      </c>
      <c r="AB848" s="0" t="s">
        <v>4549</v>
      </c>
      <c r="AC848" s="0" t="s">
        <v>19</v>
      </c>
      <c r="AD848" s="0" t="s">
        <v>19</v>
      </c>
      <c r="AE848" s="0" t="s">
        <v>61</v>
      </c>
      <c r="AF848" s="0" t="s">
        <v>22</v>
      </c>
      <c r="AG848" s="0" t="s">
        <v>22</v>
      </c>
      <c r="AH848" s="0" t="s">
        <v>22</v>
      </c>
      <c r="AI848" s="0" t="s">
        <v>22</v>
      </c>
      <c r="AJ848" s="0" t="s">
        <v>3562</v>
      </c>
      <c r="AK848" s="0" t="s">
        <v>3563</v>
      </c>
    </row>
    <row customHeight="1" ht="11.25">
      <c r="A849" s="0" t="s">
        <v>22</v>
      </c>
      <c r="B849" s="0" t="s">
        <v>48</v>
      </c>
      <c r="C849" s="0" t="s">
        <v>50</v>
      </c>
      <c r="D849" s="0" t="s">
        <v>22</v>
      </c>
      <c r="E849" s="0" t="s">
        <v>4557</v>
      </c>
      <c r="F849" s="0" t="s">
        <v>1191</v>
      </c>
      <c r="G849" s="0" t="s">
        <v>173</v>
      </c>
      <c r="H849" s="0" t="s">
        <v>173</v>
      </c>
      <c r="I849" s="0" t="s">
        <v>174</v>
      </c>
      <c r="J849" s="0" t="s">
        <v>3484</v>
      </c>
      <c r="K849" s="0" t="s">
        <v>3485</v>
      </c>
      <c r="L849" s="0" t="s">
        <v>867</v>
      </c>
      <c r="M849" s="0" t="s">
        <v>867</v>
      </c>
      <c r="N849" s="0" t="s">
        <v>98</v>
      </c>
      <c r="O849" s="0" t="s">
        <v>173</v>
      </c>
      <c r="P849" s="0" t="s">
        <v>173</v>
      </c>
      <c r="Q849" s="0" t="s">
        <v>174</v>
      </c>
      <c r="R849" s="0" t="s">
        <v>3484</v>
      </c>
      <c r="S849" s="0" t="s">
        <v>3485</v>
      </c>
      <c r="T849" s="0" t="s">
        <v>3429</v>
      </c>
      <c r="U849" s="0" t="s">
        <v>3487</v>
      </c>
      <c r="V849" s="0" t="s">
        <v>3488</v>
      </c>
      <c r="W849" s="0" t="s">
        <v>3344</v>
      </c>
      <c r="X849" s="0" t="s">
        <v>3430</v>
      </c>
      <c r="Y849" s="0" t="s">
        <v>3489</v>
      </c>
      <c r="Z849" s="0" t="s">
        <v>1155</v>
      </c>
      <c r="AA849" s="0" t="s">
        <v>3490</v>
      </c>
      <c r="AB849" s="0" t="s">
        <v>3488</v>
      </c>
      <c r="AC849" s="0" t="s">
        <v>19</v>
      </c>
      <c r="AD849" s="0" t="s">
        <v>19</v>
      </c>
      <c r="AE849" s="0" t="s">
        <v>61</v>
      </c>
      <c r="AF849" s="0" t="s">
        <v>22</v>
      </c>
      <c r="AG849" s="0" t="s">
        <v>22</v>
      </c>
      <c r="AH849" s="0" t="s">
        <v>22</v>
      </c>
      <c r="AI849" s="0" t="s">
        <v>22</v>
      </c>
      <c r="AJ849" s="0" t="s">
        <v>4558</v>
      </c>
      <c r="AK849" s="0" t="s">
        <v>4558</v>
      </c>
    </row>
    <row customHeight="1" ht="11.25">
      <c r="A850" s="0" t="s">
        <v>22</v>
      </c>
      <c r="B850" s="0" t="s">
        <v>48</v>
      </c>
      <c r="C850" s="0" t="s">
        <v>50</v>
      </c>
      <c r="D850" s="0" t="s">
        <v>22</v>
      </c>
      <c r="E850" s="0" t="s">
        <v>4559</v>
      </c>
      <c r="F850" s="0" t="s">
        <v>1191</v>
      </c>
      <c r="G850" s="0" t="s">
        <v>180</v>
      </c>
      <c r="H850" s="0" t="s">
        <v>180</v>
      </c>
      <c r="I850" s="0" t="s">
        <v>181</v>
      </c>
      <c r="J850" s="0" t="s">
        <v>4540</v>
      </c>
      <c r="K850" s="0" t="s">
        <v>4541</v>
      </c>
      <c r="L850" s="0" t="s">
        <v>4542</v>
      </c>
      <c r="M850" s="0" t="s">
        <v>1155</v>
      </c>
      <c r="N850" s="0" t="s">
        <v>98</v>
      </c>
      <c r="O850" s="0" t="s">
        <v>180</v>
      </c>
      <c r="P850" s="0" t="s">
        <v>180</v>
      </c>
      <c r="Q850" s="0" t="s">
        <v>181</v>
      </c>
      <c r="R850" s="0" t="s">
        <v>4540</v>
      </c>
      <c r="S850" s="0" t="s">
        <v>4541</v>
      </c>
      <c r="T850" s="0" t="s">
        <v>3341</v>
      </c>
      <c r="U850" s="0" t="s">
        <v>3342</v>
      </c>
      <c r="V850" s="0" t="s">
        <v>3343</v>
      </c>
      <c r="W850" s="0" t="s">
        <v>3344</v>
      </c>
      <c r="X850" s="0" t="s">
        <v>3345</v>
      </c>
      <c r="Y850" s="0" t="s">
        <v>3342</v>
      </c>
      <c r="Z850" s="0" t="s">
        <v>4560</v>
      </c>
      <c r="AA850" s="0" t="s">
        <v>3805</v>
      </c>
      <c r="AB850" s="0" t="s">
        <v>4561</v>
      </c>
      <c r="AC850" s="0" t="s">
        <v>19</v>
      </c>
      <c r="AD850" s="0" t="s">
        <v>19</v>
      </c>
      <c r="AE850" s="0" t="s">
        <v>61</v>
      </c>
      <c r="AF850" s="0" t="s">
        <v>22</v>
      </c>
      <c r="AG850" s="0" t="s">
        <v>22</v>
      </c>
      <c r="AH850" s="0" t="s">
        <v>22</v>
      </c>
      <c r="AI850" s="0" t="s">
        <v>22</v>
      </c>
      <c r="AJ850" s="0" t="s">
        <v>454</v>
      </c>
      <c r="AK850" s="0" t="s">
        <v>454</v>
      </c>
    </row>
    <row customHeight="1" ht="11.25">
      <c r="A851" s="0" t="s">
        <v>22</v>
      </c>
      <c r="B851" s="0" t="s">
        <v>48</v>
      </c>
      <c r="C851" s="0" t="s">
        <v>50</v>
      </c>
      <c r="D851" s="0" t="s">
        <v>22</v>
      </c>
      <c r="E851" s="0" t="s">
        <v>4559</v>
      </c>
      <c r="F851" s="0" t="s">
        <v>1191</v>
      </c>
      <c r="G851" s="0" t="s">
        <v>180</v>
      </c>
      <c r="H851" s="0" t="s">
        <v>180</v>
      </c>
      <c r="I851" s="0" t="s">
        <v>181</v>
      </c>
      <c r="J851" s="0" t="s">
        <v>4540</v>
      </c>
      <c r="K851" s="0" t="s">
        <v>4541</v>
      </c>
      <c r="L851" s="0" t="s">
        <v>4542</v>
      </c>
      <c r="M851" s="0" t="s">
        <v>1155</v>
      </c>
      <c r="N851" s="0" t="s">
        <v>98</v>
      </c>
      <c r="O851" s="0" t="s">
        <v>180</v>
      </c>
      <c r="P851" s="0" t="s">
        <v>180</v>
      </c>
      <c r="Q851" s="0" t="s">
        <v>181</v>
      </c>
      <c r="R851" s="0" t="s">
        <v>4540</v>
      </c>
      <c r="S851" s="0" t="s">
        <v>4541</v>
      </c>
      <c r="T851" s="0" t="s">
        <v>3341</v>
      </c>
      <c r="U851" s="0" t="s">
        <v>3342</v>
      </c>
      <c r="V851" s="0" t="s">
        <v>3343</v>
      </c>
      <c r="W851" s="0" t="s">
        <v>3344</v>
      </c>
      <c r="X851" s="0" t="s">
        <v>3345</v>
      </c>
      <c r="Y851" s="0" t="s">
        <v>3342</v>
      </c>
      <c r="Z851" s="0" t="s">
        <v>4560</v>
      </c>
      <c r="AA851" s="0" t="s">
        <v>3805</v>
      </c>
      <c r="AB851" s="0" t="s">
        <v>4561</v>
      </c>
      <c r="AC851" s="0" t="s">
        <v>19</v>
      </c>
      <c r="AD851" s="0" t="s">
        <v>19</v>
      </c>
      <c r="AE851" s="0" t="s">
        <v>61</v>
      </c>
      <c r="AF851" s="0" t="s">
        <v>22</v>
      </c>
      <c r="AG851" s="0" t="s">
        <v>22</v>
      </c>
      <c r="AH851" s="0" t="s">
        <v>22</v>
      </c>
      <c r="AI851" s="0" t="s">
        <v>22</v>
      </c>
      <c r="AJ851" s="0" t="s">
        <v>454</v>
      </c>
      <c r="AK851" s="0" t="s">
        <v>454</v>
      </c>
    </row>
    <row customHeight="1" ht="11.25">
      <c r="A852" s="0" t="s">
        <v>22</v>
      </c>
      <c r="B852" s="0" t="s">
        <v>48</v>
      </c>
      <c r="C852" s="0" t="s">
        <v>50</v>
      </c>
      <c r="D852" s="0" t="s">
        <v>22</v>
      </c>
      <c r="E852" s="0" t="s">
        <v>4562</v>
      </c>
      <c r="F852" s="0" t="s">
        <v>1191</v>
      </c>
      <c r="G852" s="0" t="s">
        <v>137</v>
      </c>
      <c r="H852" s="0" t="s">
        <v>137</v>
      </c>
      <c r="I852" s="0" t="s">
        <v>138</v>
      </c>
      <c r="J852" s="0" t="s">
        <v>3353</v>
      </c>
      <c r="K852" s="0" t="s">
        <v>3360</v>
      </c>
      <c r="L852" s="0" t="s">
        <v>4563</v>
      </c>
      <c r="M852" s="0" t="s">
        <v>867</v>
      </c>
      <c r="N852" s="0" t="s">
        <v>98</v>
      </c>
      <c r="O852" s="0" t="s">
        <v>137</v>
      </c>
      <c r="P852" s="0" t="s">
        <v>137</v>
      </c>
      <c r="Q852" s="0" t="s">
        <v>138</v>
      </c>
      <c r="R852" s="0" t="s">
        <v>3353</v>
      </c>
      <c r="S852" s="0" t="s">
        <v>3360</v>
      </c>
      <c r="T852" s="0" t="s">
        <v>3341</v>
      </c>
      <c r="U852" s="0" t="s">
        <v>3386</v>
      </c>
      <c r="V852" s="0" t="s">
        <v>3517</v>
      </c>
      <c r="W852" s="0" t="s">
        <v>3344</v>
      </c>
      <c r="X852" s="0" t="s">
        <v>3388</v>
      </c>
      <c r="Y852" s="0" t="s">
        <v>3342</v>
      </c>
      <c r="Z852" s="0" t="s">
        <v>3518</v>
      </c>
      <c r="AA852" s="0" t="s">
        <v>3519</v>
      </c>
      <c r="AB852" s="0" t="s">
        <v>3517</v>
      </c>
      <c r="AC852" s="0" t="s">
        <v>19</v>
      </c>
      <c r="AD852" s="0" t="s">
        <v>19</v>
      </c>
      <c r="AE852" s="0" t="s">
        <v>61</v>
      </c>
      <c r="AF852" s="0" t="s">
        <v>22</v>
      </c>
      <c r="AG852" s="0" t="s">
        <v>22</v>
      </c>
      <c r="AH852" s="0" t="s">
        <v>22</v>
      </c>
      <c r="AI852" s="0" t="s">
        <v>22</v>
      </c>
      <c r="AJ852" s="0" t="s">
        <v>98</v>
      </c>
      <c r="AK852" s="0" t="s">
        <v>98</v>
      </c>
    </row>
    <row customHeight="1" ht="11.25">
      <c r="A853" s="0" t="s">
        <v>22</v>
      </c>
      <c r="B853" s="0" t="s">
        <v>48</v>
      </c>
      <c r="C853" s="0" t="s">
        <v>50</v>
      </c>
      <c r="D853" s="0" t="s">
        <v>22</v>
      </c>
      <c r="E853" s="0" t="s">
        <v>4564</v>
      </c>
      <c r="F853" s="0" t="s">
        <v>1191</v>
      </c>
      <c r="G853" s="0" t="s">
        <v>137</v>
      </c>
      <c r="H853" s="0" t="s">
        <v>137</v>
      </c>
      <c r="I853" s="0" t="s">
        <v>138</v>
      </c>
      <c r="J853" s="0" t="s">
        <v>3353</v>
      </c>
      <c r="K853" s="0" t="s">
        <v>3360</v>
      </c>
      <c r="L853" s="0" t="s">
        <v>4565</v>
      </c>
      <c r="M853" s="0" t="s">
        <v>867</v>
      </c>
      <c r="N853" s="0" t="s">
        <v>98</v>
      </c>
      <c r="O853" s="0" t="s">
        <v>137</v>
      </c>
      <c r="P853" s="0" t="s">
        <v>137</v>
      </c>
      <c r="Q853" s="0" t="s">
        <v>138</v>
      </c>
      <c r="R853" s="0" t="s">
        <v>3353</v>
      </c>
      <c r="S853" s="0" t="s">
        <v>3360</v>
      </c>
      <c r="T853" s="0" t="s">
        <v>3341</v>
      </c>
      <c r="U853" s="0" t="s">
        <v>3386</v>
      </c>
      <c r="V853" s="0" t="s">
        <v>3517</v>
      </c>
      <c r="W853" s="0" t="s">
        <v>3344</v>
      </c>
      <c r="X853" s="0" t="s">
        <v>3388</v>
      </c>
      <c r="Y853" s="0" t="s">
        <v>3342</v>
      </c>
      <c r="Z853" s="0" t="s">
        <v>3518</v>
      </c>
      <c r="AA853" s="0" t="s">
        <v>3519</v>
      </c>
      <c r="AB853" s="0" t="s">
        <v>3517</v>
      </c>
      <c r="AC853" s="0" t="s">
        <v>19</v>
      </c>
      <c r="AD853" s="0" t="s">
        <v>19</v>
      </c>
      <c r="AE853" s="0" t="s">
        <v>61</v>
      </c>
      <c r="AF853" s="0" t="s">
        <v>22</v>
      </c>
      <c r="AG853" s="0" t="s">
        <v>22</v>
      </c>
      <c r="AH853" s="0" t="s">
        <v>22</v>
      </c>
      <c r="AI853" s="0" t="s">
        <v>22</v>
      </c>
      <c r="AJ853" s="0" t="s">
        <v>98</v>
      </c>
      <c r="AK853" s="0" t="s">
        <v>98</v>
      </c>
    </row>
    <row customHeight="1" ht="11.25">
      <c r="A854" s="0" t="s">
        <v>22</v>
      </c>
      <c r="B854" s="0" t="s">
        <v>48</v>
      </c>
      <c r="C854" s="0" t="s">
        <v>50</v>
      </c>
      <c r="D854" s="0" t="s">
        <v>22</v>
      </c>
      <c r="E854" s="0" t="s">
        <v>4566</v>
      </c>
      <c r="F854" s="0" t="s">
        <v>1191</v>
      </c>
      <c r="G854" s="0" t="s">
        <v>137</v>
      </c>
      <c r="H854" s="0" t="s">
        <v>137</v>
      </c>
      <c r="I854" s="0" t="s">
        <v>138</v>
      </c>
      <c r="J854" s="0" t="s">
        <v>3353</v>
      </c>
      <c r="K854" s="0" t="s">
        <v>3360</v>
      </c>
      <c r="L854" s="0" t="s">
        <v>4567</v>
      </c>
      <c r="M854" s="0" t="s">
        <v>867</v>
      </c>
      <c r="N854" s="0" t="s">
        <v>98</v>
      </c>
      <c r="O854" s="0" t="s">
        <v>137</v>
      </c>
      <c r="P854" s="0" t="s">
        <v>137</v>
      </c>
      <c r="Q854" s="0" t="s">
        <v>138</v>
      </c>
      <c r="R854" s="0" t="s">
        <v>3353</v>
      </c>
      <c r="S854" s="0" t="s">
        <v>3360</v>
      </c>
      <c r="T854" s="0" t="s">
        <v>3341</v>
      </c>
      <c r="U854" s="0" t="s">
        <v>3386</v>
      </c>
      <c r="V854" s="0" t="s">
        <v>3517</v>
      </c>
      <c r="W854" s="0" t="s">
        <v>3344</v>
      </c>
      <c r="X854" s="0" t="s">
        <v>3388</v>
      </c>
      <c r="Y854" s="0" t="s">
        <v>3342</v>
      </c>
      <c r="Z854" s="0" t="s">
        <v>3518</v>
      </c>
      <c r="AA854" s="0" t="s">
        <v>3519</v>
      </c>
      <c r="AB854" s="0" t="s">
        <v>3517</v>
      </c>
      <c r="AC854" s="0" t="s">
        <v>19</v>
      </c>
      <c r="AD854" s="0" t="s">
        <v>19</v>
      </c>
      <c r="AE854" s="0" t="s">
        <v>61</v>
      </c>
      <c r="AF854" s="0" t="s">
        <v>22</v>
      </c>
      <c r="AG854" s="0" t="s">
        <v>22</v>
      </c>
      <c r="AH854" s="0" t="s">
        <v>22</v>
      </c>
      <c r="AI854" s="0" t="s">
        <v>22</v>
      </c>
      <c r="AJ854" s="0" t="s">
        <v>98</v>
      </c>
      <c r="AK854" s="0" t="s">
        <v>98</v>
      </c>
    </row>
    <row customHeight="1" ht="11.25">
      <c r="A855" s="0" t="s">
        <v>22</v>
      </c>
      <c r="B855" s="0" t="s">
        <v>48</v>
      </c>
      <c r="C855" s="0" t="s">
        <v>50</v>
      </c>
      <c r="D855" s="0" t="s">
        <v>22</v>
      </c>
      <c r="E855" s="0" t="s">
        <v>4568</v>
      </c>
      <c r="F855" s="0" t="s">
        <v>1191</v>
      </c>
      <c r="G855" s="0" t="s">
        <v>137</v>
      </c>
      <c r="H855" s="0" t="s">
        <v>137</v>
      </c>
      <c r="I855" s="0" t="s">
        <v>138</v>
      </c>
      <c r="J855" s="0" t="s">
        <v>3353</v>
      </c>
      <c r="K855" s="0" t="s">
        <v>3360</v>
      </c>
      <c r="L855" s="0" t="s">
        <v>4569</v>
      </c>
      <c r="M855" s="0" t="s">
        <v>867</v>
      </c>
      <c r="N855" s="0" t="s">
        <v>98</v>
      </c>
      <c r="O855" s="0" t="s">
        <v>137</v>
      </c>
      <c r="P855" s="0" t="s">
        <v>137</v>
      </c>
      <c r="Q855" s="0" t="s">
        <v>138</v>
      </c>
      <c r="R855" s="0" t="s">
        <v>3353</v>
      </c>
      <c r="S855" s="0" t="s">
        <v>3360</v>
      </c>
      <c r="T855" s="0" t="s">
        <v>3341</v>
      </c>
      <c r="U855" s="0" t="s">
        <v>3386</v>
      </c>
      <c r="V855" s="0" t="s">
        <v>3517</v>
      </c>
      <c r="W855" s="0" t="s">
        <v>3344</v>
      </c>
      <c r="X855" s="0" t="s">
        <v>3388</v>
      </c>
      <c r="Y855" s="0" t="s">
        <v>3342</v>
      </c>
      <c r="Z855" s="0" t="s">
        <v>3518</v>
      </c>
      <c r="AA855" s="0" t="s">
        <v>3519</v>
      </c>
      <c r="AB855" s="0" t="s">
        <v>3517</v>
      </c>
      <c r="AC855" s="0" t="s">
        <v>19</v>
      </c>
      <c r="AD855" s="0" t="s">
        <v>19</v>
      </c>
      <c r="AE855" s="0" t="s">
        <v>61</v>
      </c>
      <c r="AF855" s="0" t="s">
        <v>22</v>
      </c>
      <c r="AG855" s="0" t="s">
        <v>22</v>
      </c>
      <c r="AH855" s="0" t="s">
        <v>22</v>
      </c>
      <c r="AI855" s="0" t="s">
        <v>22</v>
      </c>
      <c r="AJ855" s="0" t="s">
        <v>98</v>
      </c>
      <c r="AK855" s="0" t="s">
        <v>98</v>
      </c>
    </row>
    <row customHeight="1" ht="11.25">
      <c r="A856" s="0" t="s">
        <v>22</v>
      </c>
      <c r="B856" s="0" t="s">
        <v>48</v>
      </c>
      <c r="C856" s="0" t="s">
        <v>50</v>
      </c>
      <c r="D856" s="0" t="s">
        <v>22</v>
      </c>
      <c r="E856" s="0" t="s">
        <v>4570</v>
      </c>
      <c r="F856" s="0" t="s">
        <v>1191</v>
      </c>
      <c r="G856" s="0" t="s">
        <v>137</v>
      </c>
      <c r="H856" s="0" t="s">
        <v>137</v>
      </c>
      <c r="I856" s="0" t="s">
        <v>138</v>
      </c>
      <c r="J856" s="0" t="s">
        <v>3353</v>
      </c>
      <c r="K856" s="0" t="s">
        <v>3360</v>
      </c>
      <c r="L856" s="0" t="s">
        <v>4571</v>
      </c>
      <c r="M856" s="0" t="s">
        <v>867</v>
      </c>
      <c r="N856" s="0" t="s">
        <v>98</v>
      </c>
      <c r="O856" s="0" t="s">
        <v>137</v>
      </c>
      <c r="P856" s="0" t="s">
        <v>137</v>
      </c>
      <c r="Q856" s="0" t="s">
        <v>138</v>
      </c>
      <c r="R856" s="0" t="s">
        <v>3353</v>
      </c>
      <c r="S856" s="0" t="s">
        <v>3360</v>
      </c>
      <c r="T856" s="0" t="s">
        <v>3341</v>
      </c>
      <c r="U856" s="0" t="s">
        <v>3386</v>
      </c>
      <c r="V856" s="0" t="s">
        <v>3517</v>
      </c>
      <c r="W856" s="0" t="s">
        <v>3344</v>
      </c>
      <c r="X856" s="0" t="s">
        <v>3388</v>
      </c>
      <c r="Y856" s="0" t="s">
        <v>3342</v>
      </c>
      <c r="Z856" s="0" t="s">
        <v>3518</v>
      </c>
      <c r="AA856" s="0" t="s">
        <v>3519</v>
      </c>
      <c r="AB856" s="0" t="s">
        <v>3517</v>
      </c>
      <c r="AC856" s="0" t="s">
        <v>19</v>
      </c>
      <c r="AD856" s="0" t="s">
        <v>19</v>
      </c>
      <c r="AE856" s="0" t="s">
        <v>61</v>
      </c>
      <c r="AF856" s="0" t="s">
        <v>22</v>
      </c>
      <c r="AG856" s="0" t="s">
        <v>22</v>
      </c>
      <c r="AH856" s="0" t="s">
        <v>22</v>
      </c>
      <c r="AI856" s="0" t="s">
        <v>22</v>
      </c>
      <c r="AJ856" s="0" t="s">
        <v>98</v>
      </c>
      <c r="AK856" s="0" t="s">
        <v>98</v>
      </c>
    </row>
    <row customHeight="1" ht="11.25">
      <c r="A857" s="0" t="s">
        <v>22</v>
      </c>
      <c r="B857" s="0" t="s">
        <v>48</v>
      </c>
      <c r="C857" s="0" t="s">
        <v>50</v>
      </c>
      <c r="D857" s="0" t="s">
        <v>22</v>
      </c>
      <c r="E857" s="0" t="s">
        <v>4572</v>
      </c>
      <c r="F857" s="0" t="s">
        <v>1191</v>
      </c>
      <c r="G857" s="0" t="s">
        <v>137</v>
      </c>
      <c r="H857" s="0" t="s">
        <v>137</v>
      </c>
      <c r="I857" s="0" t="s">
        <v>138</v>
      </c>
      <c r="J857" s="0" t="s">
        <v>3353</v>
      </c>
      <c r="K857" s="0" t="s">
        <v>3360</v>
      </c>
      <c r="L857" s="0" t="s">
        <v>4573</v>
      </c>
      <c r="M857" s="0" t="s">
        <v>867</v>
      </c>
      <c r="N857" s="0" t="s">
        <v>98</v>
      </c>
      <c r="O857" s="0" t="s">
        <v>137</v>
      </c>
      <c r="P857" s="0" t="s">
        <v>137</v>
      </c>
      <c r="Q857" s="0" t="s">
        <v>138</v>
      </c>
      <c r="R857" s="0" t="s">
        <v>3353</v>
      </c>
      <c r="S857" s="0" t="s">
        <v>3360</v>
      </c>
      <c r="T857" s="0" t="s">
        <v>3341</v>
      </c>
      <c r="U857" s="0" t="s">
        <v>3386</v>
      </c>
      <c r="V857" s="0" t="s">
        <v>3517</v>
      </c>
      <c r="W857" s="0" t="s">
        <v>3344</v>
      </c>
      <c r="X857" s="0" t="s">
        <v>3388</v>
      </c>
      <c r="Y857" s="0" t="s">
        <v>3342</v>
      </c>
      <c r="Z857" s="0" t="s">
        <v>3518</v>
      </c>
      <c r="AA857" s="0" t="s">
        <v>3519</v>
      </c>
      <c r="AB857" s="0" t="s">
        <v>3517</v>
      </c>
      <c r="AC857" s="0" t="s">
        <v>19</v>
      </c>
      <c r="AD857" s="0" t="s">
        <v>19</v>
      </c>
      <c r="AE857" s="0" t="s">
        <v>61</v>
      </c>
      <c r="AF857" s="0" t="s">
        <v>22</v>
      </c>
      <c r="AG857" s="0" t="s">
        <v>22</v>
      </c>
      <c r="AH857" s="0" t="s">
        <v>22</v>
      </c>
      <c r="AI857" s="0" t="s">
        <v>22</v>
      </c>
      <c r="AJ857" s="0" t="s">
        <v>98</v>
      </c>
      <c r="AK857" s="0" t="s">
        <v>98</v>
      </c>
    </row>
    <row customHeight="1" ht="11.25">
      <c r="A858" s="0" t="s">
        <v>22</v>
      </c>
      <c r="B858" s="0" t="s">
        <v>48</v>
      </c>
      <c r="C858" s="0" t="s">
        <v>50</v>
      </c>
      <c r="D858" s="0" t="s">
        <v>22</v>
      </c>
      <c r="E858" s="0" t="s">
        <v>4574</v>
      </c>
      <c r="F858" s="0" t="s">
        <v>1191</v>
      </c>
      <c r="G858" s="0" t="s">
        <v>137</v>
      </c>
      <c r="H858" s="0" t="s">
        <v>137</v>
      </c>
      <c r="I858" s="0" t="s">
        <v>138</v>
      </c>
      <c r="J858" s="0" t="s">
        <v>3353</v>
      </c>
      <c r="K858" s="0" t="s">
        <v>3360</v>
      </c>
      <c r="L858" s="0" t="s">
        <v>4575</v>
      </c>
      <c r="M858" s="0" t="s">
        <v>867</v>
      </c>
      <c r="N858" s="0" t="s">
        <v>98</v>
      </c>
      <c r="O858" s="0" t="s">
        <v>137</v>
      </c>
      <c r="P858" s="0" t="s">
        <v>137</v>
      </c>
      <c r="Q858" s="0" t="s">
        <v>138</v>
      </c>
      <c r="R858" s="0" t="s">
        <v>3353</v>
      </c>
      <c r="S858" s="0" t="s">
        <v>3360</v>
      </c>
      <c r="T858" s="0" t="s">
        <v>3341</v>
      </c>
      <c r="U858" s="0" t="s">
        <v>3386</v>
      </c>
      <c r="V858" s="0" t="s">
        <v>3517</v>
      </c>
      <c r="W858" s="0" t="s">
        <v>3344</v>
      </c>
      <c r="X858" s="0" t="s">
        <v>3388</v>
      </c>
      <c r="Y858" s="0" t="s">
        <v>3342</v>
      </c>
      <c r="Z858" s="0" t="s">
        <v>3518</v>
      </c>
      <c r="AA858" s="0" t="s">
        <v>3519</v>
      </c>
      <c r="AB858" s="0" t="s">
        <v>3517</v>
      </c>
      <c r="AC858" s="0" t="s">
        <v>19</v>
      </c>
      <c r="AD858" s="0" t="s">
        <v>19</v>
      </c>
      <c r="AE858" s="0" t="s">
        <v>61</v>
      </c>
      <c r="AF858" s="0" t="s">
        <v>22</v>
      </c>
      <c r="AG858" s="0" t="s">
        <v>22</v>
      </c>
      <c r="AH858" s="0" t="s">
        <v>22</v>
      </c>
      <c r="AI858" s="0" t="s">
        <v>22</v>
      </c>
      <c r="AJ858" s="0" t="s">
        <v>98</v>
      </c>
      <c r="AK858" s="0" t="s">
        <v>98</v>
      </c>
    </row>
    <row customHeight="1" ht="11.25">
      <c r="A859" s="0" t="s">
        <v>22</v>
      </c>
      <c r="B859" s="0" t="s">
        <v>48</v>
      </c>
      <c r="C859" s="0" t="s">
        <v>50</v>
      </c>
      <c r="D859" s="0" t="s">
        <v>22</v>
      </c>
      <c r="E859" s="0" t="s">
        <v>4576</v>
      </c>
      <c r="F859" s="0" t="s">
        <v>1191</v>
      </c>
      <c r="G859" s="0" t="s">
        <v>180</v>
      </c>
      <c r="H859" s="0" t="s">
        <v>180</v>
      </c>
      <c r="I859" s="0" t="s">
        <v>181</v>
      </c>
      <c r="J859" s="0" t="s">
        <v>1225</v>
      </c>
      <c r="K859" s="0" t="s">
        <v>1226</v>
      </c>
      <c r="L859" s="0" t="s">
        <v>4577</v>
      </c>
      <c r="M859" s="0" t="s">
        <v>4578</v>
      </c>
      <c r="N859" s="0" t="s">
        <v>98</v>
      </c>
      <c r="O859" s="0" t="s">
        <v>180</v>
      </c>
      <c r="P859" s="0" t="s">
        <v>180</v>
      </c>
      <c r="Q859" s="0" t="s">
        <v>181</v>
      </c>
      <c r="R859" s="0" t="s">
        <v>1225</v>
      </c>
      <c r="S859" s="0" t="s">
        <v>1226</v>
      </c>
      <c r="T859" s="0" t="s">
        <v>3341</v>
      </c>
      <c r="U859" s="0" t="s">
        <v>3342</v>
      </c>
      <c r="V859" s="0" t="s">
        <v>4579</v>
      </c>
      <c r="W859" s="0" t="s">
        <v>3344</v>
      </c>
      <c r="X859" s="0" t="s">
        <v>4174</v>
      </c>
      <c r="Y859" s="0" t="s">
        <v>4175</v>
      </c>
      <c r="Z859" s="0" t="s">
        <v>4580</v>
      </c>
      <c r="AA859" s="0" t="s">
        <v>4581</v>
      </c>
      <c r="AB859" s="0" t="s">
        <v>4491</v>
      </c>
      <c r="AC859" s="0" t="s">
        <v>19</v>
      </c>
      <c r="AD859" s="0" t="s">
        <v>19</v>
      </c>
      <c r="AE859" s="0" t="s">
        <v>61</v>
      </c>
      <c r="AF859" s="0" t="s">
        <v>22</v>
      </c>
      <c r="AG859" s="0" t="s">
        <v>22</v>
      </c>
      <c r="AH859" s="0" t="s">
        <v>22</v>
      </c>
      <c r="AI859" s="0" t="s">
        <v>22</v>
      </c>
      <c r="AJ859" s="0" t="s">
        <v>454</v>
      </c>
      <c r="AK859" s="0" t="s">
        <v>454</v>
      </c>
    </row>
    <row customHeight="1" ht="11.25">
      <c r="A860" s="0" t="s">
        <v>22</v>
      </c>
      <c r="B860" s="0" t="s">
        <v>48</v>
      </c>
      <c r="C860" s="0" t="s">
        <v>50</v>
      </c>
      <c r="D860" s="0" t="s">
        <v>22</v>
      </c>
      <c r="E860" s="0" t="s">
        <v>4576</v>
      </c>
      <c r="F860" s="0" t="s">
        <v>1191</v>
      </c>
      <c r="G860" s="0" t="s">
        <v>180</v>
      </c>
      <c r="H860" s="0" t="s">
        <v>180</v>
      </c>
      <c r="I860" s="0" t="s">
        <v>181</v>
      </c>
      <c r="J860" s="0" t="s">
        <v>1225</v>
      </c>
      <c r="K860" s="0" t="s">
        <v>1226</v>
      </c>
      <c r="L860" s="0" t="s">
        <v>4577</v>
      </c>
      <c r="M860" s="0" t="s">
        <v>4578</v>
      </c>
      <c r="N860" s="0" t="s">
        <v>98</v>
      </c>
      <c r="O860" s="0" t="s">
        <v>180</v>
      </c>
      <c r="P860" s="0" t="s">
        <v>180</v>
      </c>
      <c r="Q860" s="0" t="s">
        <v>181</v>
      </c>
      <c r="R860" s="0" t="s">
        <v>1225</v>
      </c>
      <c r="S860" s="0" t="s">
        <v>1226</v>
      </c>
      <c r="T860" s="0" t="s">
        <v>3341</v>
      </c>
      <c r="U860" s="0" t="s">
        <v>3342</v>
      </c>
      <c r="V860" s="0" t="s">
        <v>4579</v>
      </c>
      <c r="W860" s="0" t="s">
        <v>3344</v>
      </c>
      <c r="X860" s="0" t="s">
        <v>4174</v>
      </c>
      <c r="Y860" s="0" t="s">
        <v>4175</v>
      </c>
      <c r="Z860" s="0" t="s">
        <v>4580</v>
      </c>
      <c r="AA860" s="0" t="s">
        <v>4581</v>
      </c>
      <c r="AB860" s="0" t="s">
        <v>4491</v>
      </c>
      <c r="AC860" s="0" t="s">
        <v>19</v>
      </c>
      <c r="AD860" s="0" t="s">
        <v>19</v>
      </c>
      <c r="AE860" s="0" t="s">
        <v>61</v>
      </c>
      <c r="AF860" s="0" t="s">
        <v>22</v>
      </c>
      <c r="AG860" s="0" t="s">
        <v>22</v>
      </c>
      <c r="AH860" s="0" t="s">
        <v>22</v>
      </c>
      <c r="AI860" s="0" t="s">
        <v>22</v>
      </c>
      <c r="AJ860" s="0" t="s">
        <v>454</v>
      </c>
      <c r="AK860" s="0" t="s">
        <v>454</v>
      </c>
    </row>
    <row customHeight="1" ht="11.25">
      <c r="A861" s="0" t="s">
        <v>22</v>
      </c>
      <c r="B861" s="0" t="s">
        <v>48</v>
      </c>
      <c r="C861" s="0" t="s">
        <v>50</v>
      </c>
      <c r="D861" s="0" t="s">
        <v>22</v>
      </c>
      <c r="E861" s="0" t="s">
        <v>4582</v>
      </c>
      <c r="F861" s="0" t="s">
        <v>1191</v>
      </c>
      <c r="G861" s="0" t="s">
        <v>173</v>
      </c>
      <c r="H861" s="0" t="s">
        <v>173</v>
      </c>
      <c r="I861" s="0" t="s">
        <v>174</v>
      </c>
      <c r="J861" s="0" t="s">
        <v>3468</v>
      </c>
      <c r="K861" s="0" t="s">
        <v>3469</v>
      </c>
      <c r="L861" s="0" t="s">
        <v>867</v>
      </c>
      <c r="M861" s="0" t="s">
        <v>867</v>
      </c>
      <c r="N861" s="0" t="s">
        <v>98</v>
      </c>
      <c r="O861" s="0" t="s">
        <v>173</v>
      </c>
      <c r="P861" s="0" t="s">
        <v>173</v>
      </c>
      <c r="Q861" s="0" t="s">
        <v>174</v>
      </c>
      <c r="R861" s="0" t="s">
        <v>3468</v>
      </c>
      <c r="S861" s="0" t="s">
        <v>3469</v>
      </c>
      <c r="T861" s="0" t="s">
        <v>3429</v>
      </c>
      <c r="U861" s="0" t="s">
        <v>3487</v>
      </c>
      <c r="V861" s="0" t="s">
        <v>3488</v>
      </c>
      <c r="W861" s="0" t="s">
        <v>3344</v>
      </c>
      <c r="X861" s="0" t="s">
        <v>3430</v>
      </c>
      <c r="Y861" s="0" t="s">
        <v>3489</v>
      </c>
      <c r="Z861" s="0" t="s">
        <v>1155</v>
      </c>
      <c r="AA861" s="0" t="s">
        <v>3490</v>
      </c>
      <c r="AB861" s="0" t="s">
        <v>3488</v>
      </c>
      <c r="AC861" s="0" t="s">
        <v>19</v>
      </c>
      <c r="AD861" s="0" t="s">
        <v>19</v>
      </c>
      <c r="AE861" s="0" t="s">
        <v>61</v>
      </c>
      <c r="AF861" s="0" t="s">
        <v>22</v>
      </c>
      <c r="AG861" s="0" t="s">
        <v>22</v>
      </c>
      <c r="AH861" s="0" t="s">
        <v>22</v>
      </c>
      <c r="AI861" s="0" t="s">
        <v>22</v>
      </c>
      <c r="AJ861" s="0" t="s">
        <v>4583</v>
      </c>
      <c r="AK861" s="0" t="s">
        <v>4583</v>
      </c>
    </row>
    <row customHeight="1" ht="11.25">
      <c r="A862" s="0" t="s">
        <v>22</v>
      </c>
      <c r="B862" s="0" t="s">
        <v>48</v>
      </c>
      <c r="C862" s="0" t="s">
        <v>50</v>
      </c>
      <c r="D862" s="0" t="s">
        <v>22</v>
      </c>
      <c r="E862" s="0" t="s">
        <v>4584</v>
      </c>
      <c r="F862" s="0" t="s">
        <v>1191</v>
      </c>
      <c r="G862" s="0" t="s">
        <v>173</v>
      </c>
      <c r="H862" s="0" t="s">
        <v>173</v>
      </c>
      <c r="I862" s="0" t="s">
        <v>174</v>
      </c>
      <c r="J862" s="0" t="s">
        <v>3468</v>
      </c>
      <c r="K862" s="0" t="s">
        <v>3469</v>
      </c>
      <c r="L862" s="0" t="s">
        <v>867</v>
      </c>
      <c r="M862" s="0" t="s">
        <v>867</v>
      </c>
      <c r="N862" s="0" t="s">
        <v>98</v>
      </c>
      <c r="O862" s="0" t="s">
        <v>173</v>
      </c>
      <c r="P862" s="0" t="s">
        <v>173</v>
      </c>
      <c r="Q862" s="0" t="s">
        <v>174</v>
      </c>
      <c r="R862" s="0" t="s">
        <v>3468</v>
      </c>
      <c r="S862" s="0" t="s">
        <v>3469</v>
      </c>
      <c r="T862" s="0" t="s">
        <v>3429</v>
      </c>
      <c r="U862" s="0" t="s">
        <v>3487</v>
      </c>
      <c r="V862" s="0" t="s">
        <v>3488</v>
      </c>
      <c r="W862" s="0" t="s">
        <v>3344</v>
      </c>
      <c r="X862" s="0" t="s">
        <v>3430</v>
      </c>
      <c r="Y862" s="0" t="s">
        <v>3489</v>
      </c>
      <c r="Z862" s="0" t="s">
        <v>1155</v>
      </c>
      <c r="AA862" s="0" t="s">
        <v>3490</v>
      </c>
      <c r="AB862" s="0" t="s">
        <v>3488</v>
      </c>
      <c r="AC862" s="0" t="s">
        <v>19</v>
      </c>
      <c r="AD862" s="0" t="s">
        <v>19</v>
      </c>
      <c r="AE862" s="0" t="s">
        <v>61</v>
      </c>
      <c r="AF862" s="0" t="s">
        <v>22</v>
      </c>
      <c r="AG862" s="0" t="s">
        <v>22</v>
      </c>
      <c r="AH862" s="0" t="s">
        <v>22</v>
      </c>
      <c r="AI862" s="0" t="s">
        <v>22</v>
      </c>
      <c r="AJ862" s="0" t="s">
        <v>4585</v>
      </c>
      <c r="AK862" s="0" t="s">
        <v>4585</v>
      </c>
    </row>
    <row customHeight="1" ht="11.25">
      <c r="A863" s="0" t="s">
        <v>22</v>
      </c>
      <c r="B863" s="0" t="s">
        <v>48</v>
      </c>
      <c r="C863" s="0" t="s">
        <v>50</v>
      </c>
      <c r="D863" s="0" t="s">
        <v>22</v>
      </c>
      <c r="E863" s="0" t="s">
        <v>4586</v>
      </c>
      <c r="F863" s="0" t="s">
        <v>1191</v>
      </c>
      <c r="G863" s="0" t="s">
        <v>173</v>
      </c>
      <c r="H863" s="0" t="s">
        <v>173</v>
      </c>
      <c r="I863" s="0" t="s">
        <v>174</v>
      </c>
      <c r="J863" s="0" t="s">
        <v>3468</v>
      </c>
      <c r="K863" s="0" t="s">
        <v>3469</v>
      </c>
      <c r="L863" s="0" t="s">
        <v>867</v>
      </c>
      <c r="M863" s="0" t="s">
        <v>867</v>
      </c>
      <c r="N863" s="0" t="s">
        <v>98</v>
      </c>
      <c r="O863" s="0" t="s">
        <v>173</v>
      </c>
      <c r="P863" s="0" t="s">
        <v>173</v>
      </c>
      <c r="Q863" s="0" t="s">
        <v>174</v>
      </c>
      <c r="R863" s="0" t="s">
        <v>3468</v>
      </c>
      <c r="S863" s="0" t="s">
        <v>3469</v>
      </c>
      <c r="T863" s="0" t="s">
        <v>3429</v>
      </c>
      <c r="U863" s="0" t="s">
        <v>3487</v>
      </c>
      <c r="V863" s="0" t="s">
        <v>3488</v>
      </c>
      <c r="W863" s="0" t="s">
        <v>3344</v>
      </c>
      <c r="X863" s="0" t="s">
        <v>3430</v>
      </c>
      <c r="Y863" s="0" t="s">
        <v>3489</v>
      </c>
      <c r="Z863" s="0" t="s">
        <v>1155</v>
      </c>
      <c r="AA863" s="0" t="s">
        <v>3490</v>
      </c>
      <c r="AB863" s="0" t="s">
        <v>3488</v>
      </c>
      <c r="AC863" s="0" t="s">
        <v>19</v>
      </c>
      <c r="AD863" s="0" t="s">
        <v>19</v>
      </c>
      <c r="AE863" s="0" t="s">
        <v>61</v>
      </c>
      <c r="AF863" s="0" t="s">
        <v>22</v>
      </c>
      <c r="AG863" s="0" t="s">
        <v>22</v>
      </c>
      <c r="AH863" s="0" t="s">
        <v>22</v>
      </c>
      <c r="AI863" s="0" t="s">
        <v>22</v>
      </c>
      <c r="AJ863" s="0" t="s">
        <v>4587</v>
      </c>
      <c r="AK863" s="0" t="s">
        <v>4587</v>
      </c>
    </row>
    <row customHeight="1" ht="11.25">
      <c r="A864" s="0" t="s">
        <v>22</v>
      </c>
      <c r="B864" s="0" t="s">
        <v>48</v>
      </c>
      <c r="C864" s="0" t="s">
        <v>50</v>
      </c>
      <c r="D864" s="0" t="s">
        <v>22</v>
      </c>
      <c r="E864" s="0" t="s">
        <v>4588</v>
      </c>
      <c r="F864" s="0" t="s">
        <v>1191</v>
      </c>
      <c r="G864" s="0" t="s">
        <v>1171</v>
      </c>
      <c r="H864" s="0" t="s">
        <v>1171</v>
      </c>
      <c r="I864" s="0" t="s">
        <v>1172</v>
      </c>
      <c r="J864" s="0" t="s">
        <v>3402</v>
      </c>
      <c r="K864" s="0" t="s">
        <v>3403</v>
      </c>
      <c r="L864" s="0" t="s">
        <v>3684</v>
      </c>
      <c r="M864" s="0" t="s">
        <v>1155</v>
      </c>
      <c r="N864" s="0" t="s">
        <v>98</v>
      </c>
      <c r="O864" s="0" t="s">
        <v>1171</v>
      </c>
      <c r="P864" s="0" t="s">
        <v>1171</v>
      </c>
      <c r="Q864" s="0" t="s">
        <v>1172</v>
      </c>
      <c r="R864" s="0" t="s">
        <v>3402</v>
      </c>
      <c r="S864" s="0" t="s">
        <v>3403</v>
      </c>
      <c r="T864" s="0" t="s">
        <v>3341</v>
      </c>
      <c r="U864" s="0" t="s">
        <v>3342</v>
      </c>
      <c r="V864" s="0" t="s">
        <v>3343</v>
      </c>
      <c r="W864" s="0" t="s">
        <v>3344</v>
      </c>
      <c r="X864" s="0" t="s">
        <v>3345</v>
      </c>
      <c r="Y864" s="0" t="s">
        <v>3342</v>
      </c>
      <c r="Z864" s="0" t="s">
        <v>4589</v>
      </c>
      <c r="AA864" s="0" t="s">
        <v>4590</v>
      </c>
      <c r="AB864" s="0" t="s">
        <v>4591</v>
      </c>
      <c r="AC864" s="0" t="s">
        <v>19</v>
      </c>
      <c r="AD864" s="0" t="s">
        <v>19</v>
      </c>
      <c r="AE864" s="0" t="s">
        <v>61</v>
      </c>
      <c r="AF864" s="0" t="s">
        <v>22</v>
      </c>
      <c r="AG864" s="0" t="s">
        <v>22</v>
      </c>
      <c r="AH864" s="0" t="s">
        <v>22</v>
      </c>
      <c r="AI864" s="0" t="s">
        <v>22</v>
      </c>
      <c r="AJ864" s="0" t="s">
        <v>3562</v>
      </c>
      <c r="AK864" s="0" t="s">
        <v>3563</v>
      </c>
    </row>
    <row customHeight="1" ht="11.25">
      <c r="A865" s="0" t="s">
        <v>22</v>
      </c>
      <c r="B865" s="0" t="s">
        <v>48</v>
      </c>
      <c r="C865" s="0" t="s">
        <v>50</v>
      </c>
      <c r="D865" s="0" t="s">
        <v>22</v>
      </c>
      <c r="E865" s="0" t="s">
        <v>4588</v>
      </c>
      <c r="F865" s="0" t="s">
        <v>1191</v>
      </c>
      <c r="G865" s="0" t="s">
        <v>153</v>
      </c>
      <c r="H865" s="0" t="s">
        <v>153</v>
      </c>
      <c r="I865" s="0" t="s">
        <v>154</v>
      </c>
      <c r="J865" s="0" t="s">
        <v>3402</v>
      </c>
      <c r="K865" s="0" t="s">
        <v>3418</v>
      </c>
      <c r="L865" s="0" t="s">
        <v>3684</v>
      </c>
      <c r="M865" s="0" t="s">
        <v>1155</v>
      </c>
      <c r="N865" s="0" t="s">
        <v>98</v>
      </c>
      <c r="O865" s="0" t="s">
        <v>153</v>
      </c>
      <c r="P865" s="0" t="s">
        <v>153</v>
      </c>
      <c r="Q865" s="0" t="s">
        <v>154</v>
      </c>
      <c r="R865" s="0" t="s">
        <v>3402</v>
      </c>
      <c r="S865" s="0" t="s">
        <v>3418</v>
      </c>
      <c r="T865" s="0" t="s">
        <v>3341</v>
      </c>
      <c r="U865" s="0" t="s">
        <v>3342</v>
      </c>
      <c r="V865" s="0" t="s">
        <v>3343</v>
      </c>
      <c r="W865" s="0" t="s">
        <v>3344</v>
      </c>
      <c r="X865" s="0" t="s">
        <v>3345</v>
      </c>
      <c r="Y865" s="0" t="s">
        <v>3342</v>
      </c>
      <c r="Z865" s="0" t="s">
        <v>4589</v>
      </c>
      <c r="AA865" s="0" t="s">
        <v>4590</v>
      </c>
      <c r="AB865" s="0" t="s">
        <v>4591</v>
      </c>
      <c r="AC865" s="0" t="s">
        <v>19</v>
      </c>
      <c r="AD865" s="0" t="s">
        <v>19</v>
      </c>
      <c r="AE865" s="0" t="s">
        <v>61</v>
      </c>
      <c r="AF865" s="0" t="s">
        <v>22</v>
      </c>
      <c r="AG865" s="0" t="s">
        <v>22</v>
      </c>
      <c r="AH865" s="0" t="s">
        <v>22</v>
      </c>
      <c r="AI865" s="0" t="s">
        <v>22</v>
      </c>
      <c r="AJ865" s="0" t="s">
        <v>3562</v>
      </c>
      <c r="AK865" s="0" t="s">
        <v>3563</v>
      </c>
    </row>
    <row customHeight="1" ht="11.25">
      <c r="A866" s="0" t="s">
        <v>22</v>
      </c>
      <c r="B866" s="0" t="s">
        <v>48</v>
      </c>
      <c r="C866" s="0" t="s">
        <v>50</v>
      </c>
      <c r="D866" s="0" t="s">
        <v>22</v>
      </c>
      <c r="E866" s="0" t="s">
        <v>4592</v>
      </c>
      <c r="F866" s="0" t="s">
        <v>1191</v>
      </c>
      <c r="G866" s="0" t="s">
        <v>173</v>
      </c>
      <c r="H866" s="0" t="s">
        <v>173</v>
      </c>
      <c r="I866" s="0" t="s">
        <v>174</v>
      </c>
      <c r="J866" s="0" t="s">
        <v>3468</v>
      </c>
      <c r="K866" s="0" t="s">
        <v>3469</v>
      </c>
      <c r="L866" s="0" t="s">
        <v>867</v>
      </c>
      <c r="M866" s="0" t="s">
        <v>867</v>
      </c>
      <c r="N866" s="0" t="s">
        <v>98</v>
      </c>
      <c r="O866" s="0" t="s">
        <v>173</v>
      </c>
      <c r="P866" s="0" t="s">
        <v>173</v>
      </c>
      <c r="Q866" s="0" t="s">
        <v>174</v>
      </c>
      <c r="R866" s="0" t="s">
        <v>3468</v>
      </c>
      <c r="S866" s="0" t="s">
        <v>3469</v>
      </c>
      <c r="T866" s="0" t="s">
        <v>3429</v>
      </c>
      <c r="U866" s="0" t="s">
        <v>3487</v>
      </c>
      <c r="V866" s="0" t="s">
        <v>3488</v>
      </c>
      <c r="W866" s="0" t="s">
        <v>3344</v>
      </c>
      <c r="X866" s="0" t="s">
        <v>3430</v>
      </c>
      <c r="Y866" s="0" t="s">
        <v>3489</v>
      </c>
      <c r="Z866" s="0" t="s">
        <v>1155</v>
      </c>
      <c r="AA866" s="0" t="s">
        <v>3490</v>
      </c>
      <c r="AB866" s="0" t="s">
        <v>3488</v>
      </c>
      <c r="AC866" s="0" t="s">
        <v>19</v>
      </c>
      <c r="AD866" s="0" t="s">
        <v>19</v>
      </c>
      <c r="AE866" s="0" t="s">
        <v>61</v>
      </c>
      <c r="AF866" s="0" t="s">
        <v>22</v>
      </c>
      <c r="AG866" s="0" t="s">
        <v>22</v>
      </c>
      <c r="AH866" s="0" t="s">
        <v>22</v>
      </c>
      <c r="AI866" s="0" t="s">
        <v>22</v>
      </c>
      <c r="AJ866" s="0" t="s">
        <v>4593</v>
      </c>
      <c r="AK866" s="0" t="s">
        <v>4593</v>
      </c>
    </row>
    <row customHeight="1" ht="11.25">
      <c r="A867" s="0" t="s">
        <v>22</v>
      </c>
      <c r="B867" s="0" t="s">
        <v>48</v>
      </c>
      <c r="C867" s="0" t="s">
        <v>50</v>
      </c>
      <c r="D867" s="0" t="s">
        <v>22</v>
      </c>
      <c r="E867" s="0" t="s">
        <v>4594</v>
      </c>
      <c r="F867" s="0" t="s">
        <v>1191</v>
      </c>
      <c r="G867" s="0" t="s">
        <v>173</v>
      </c>
      <c r="H867" s="0" t="s">
        <v>173</v>
      </c>
      <c r="I867" s="0" t="s">
        <v>174</v>
      </c>
      <c r="J867" s="0" t="s">
        <v>3468</v>
      </c>
      <c r="K867" s="0" t="s">
        <v>3469</v>
      </c>
      <c r="L867" s="0" t="s">
        <v>867</v>
      </c>
      <c r="M867" s="0" t="s">
        <v>867</v>
      </c>
      <c r="N867" s="0" t="s">
        <v>98</v>
      </c>
      <c r="O867" s="0" t="s">
        <v>173</v>
      </c>
      <c r="P867" s="0" t="s">
        <v>173</v>
      </c>
      <c r="Q867" s="0" t="s">
        <v>174</v>
      </c>
      <c r="R867" s="0" t="s">
        <v>3468</v>
      </c>
      <c r="S867" s="0" t="s">
        <v>3469</v>
      </c>
      <c r="T867" s="0" t="s">
        <v>3429</v>
      </c>
      <c r="U867" s="0" t="s">
        <v>3487</v>
      </c>
      <c r="V867" s="0" t="s">
        <v>3488</v>
      </c>
      <c r="W867" s="0" t="s">
        <v>3344</v>
      </c>
      <c r="X867" s="0" t="s">
        <v>3430</v>
      </c>
      <c r="Y867" s="0" t="s">
        <v>3489</v>
      </c>
      <c r="Z867" s="0" t="s">
        <v>1155</v>
      </c>
      <c r="AA867" s="0" t="s">
        <v>3490</v>
      </c>
      <c r="AB867" s="0" t="s">
        <v>3488</v>
      </c>
      <c r="AC867" s="0" t="s">
        <v>19</v>
      </c>
      <c r="AD867" s="0" t="s">
        <v>19</v>
      </c>
      <c r="AE867" s="0" t="s">
        <v>61</v>
      </c>
      <c r="AF867" s="0" t="s">
        <v>22</v>
      </c>
      <c r="AG867" s="0" t="s">
        <v>22</v>
      </c>
      <c r="AH867" s="0" t="s">
        <v>22</v>
      </c>
      <c r="AI867" s="0" t="s">
        <v>22</v>
      </c>
      <c r="AJ867" s="0" t="s">
        <v>4595</v>
      </c>
      <c r="AK867" s="0" t="s">
        <v>4595</v>
      </c>
    </row>
    <row customHeight="1" ht="11.25">
      <c r="A868" s="0" t="s">
        <v>22</v>
      </c>
      <c r="B868" s="0" t="s">
        <v>48</v>
      </c>
      <c r="C868" s="0" t="s">
        <v>50</v>
      </c>
      <c r="D868" s="0" t="s">
        <v>22</v>
      </c>
      <c r="E868" s="0" t="s">
        <v>4596</v>
      </c>
      <c r="F868" s="0" t="s">
        <v>1191</v>
      </c>
      <c r="G868" s="0" t="s">
        <v>3277</v>
      </c>
      <c r="H868" s="0" t="s">
        <v>3277</v>
      </c>
      <c r="I868" s="0" t="s">
        <v>3278</v>
      </c>
      <c r="J868" s="0" t="s">
        <v>3493</v>
      </c>
      <c r="K868" s="0" t="s">
        <v>3494</v>
      </c>
      <c r="L868" s="0" t="s">
        <v>4458</v>
      </c>
      <c r="M868" s="0" t="s">
        <v>1155</v>
      </c>
      <c r="N868" s="0" t="s">
        <v>98</v>
      </c>
      <c r="O868" s="0" t="s">
        <v>3277</v>
      </c>
      <c r="P868" s="0" t="s">
        <v>3277</v>
      </c>
      <c r="Q868" s="0" t="s">
        <v>3278</v>
      </c>
      <c r="R868" s="0" t="s">
        <v>3493</v>
      </c>
      <c r="S868" s="0" t="s">
        <v>3494</v>
      </c>
      <c r="T868" s="0" t="s">
        <v>3341</v>
      </c>
      <c r="U868" s="0" t="s">
        <v>3342</v>
      </c>
      <c r="V868" s="0" t="s">
        <v>3343</v>
      </c>
      <c r="W868" s="0" t="s">
        <v>3344</v>
      </c>
      <c r="X868" s="0" t="s">
        <v>3345</v>
      </c>
      <c r="Y868" s="0" t="s">
        <v>3342</v>
      </c>
      <c r="Z868" s="0" t="s">
        <v>4597</v>
      </c>
      <c r="AA868" s="0" t="s">
        <v>4598</v>
      </c>
      <c r="AB868" s="0" t="s">
        <v>4599</v>
      </c>
      <c r="AC868" s="0" t="s">
        <v>19</v>
      </c>
      <c r="AD868" s="0" t="s">
        <v>19</v>
      </c>
      <c r="AE868" s="0" t="s">
        <v>61</v>
      </c>
      <c r="AF868" s="0" t="s">
        <v>22</v>
      </c>
      <c r="AG868" s="0" t="s">
        <v>22</v>
      </c>
      <c r="AH868" s="0" t="s">
        <v>22</v>
      </c>
      <c r="AI868" s="0" t="s">
        <v>22</v>
      </c>
      <c r="AJ868" s="0" t="s">
        <v>454</v>
      </c>
      <c r="AK868" s="0" t="s">
        <v>454</v>
      </c>
    </row>
    <row customHeight="1" ht="11.25">
      <c r="A869" s="0" t="s">
        <v>22</v>
      </c>
      <c r="B869" s="0" t="s">
        <v>48</v>
      </c>
      <c r="C869" s="0" t="s">
        <v>50</v>
      </c>
      <c r="D869" s="0" t="s">
        <v>22</v>
      </c>
      <c r="E869" s="0" t="s">
        <v>4596</v>
      </c>
      <c r="F869" s="0" t="s">
        <v>1191</v>
      </c>
      <c r="G869" s="0" t="s">
        <v>107</v>
      </c>
      <c r="H869" s="0" t="s">
        <v>107</v>
      </c>
      <c r="I869" s="0" t="s">
        <v>108</v>
      </c>
      <c r="J869" s="0" t="s">
        <v>3493</v>
      </c>
      <c r="K869" s="0" t="s">
        <v>3514</v>
      </c>
      <c r="L869" s="0" t="s">
        <v>4458</v>
      </c>
      <c r="M869" s="0" t="s">
        <v>1155</v>
      </c>
      <c r="N869" s="0" t="s">
        <v>98</v>
      </c>
      <c r="O869" s="0" t="s">
        <v>107</v>
      </c>
      <c r="P869" s="0" t="s">
        <v>107</v>
      </c>
      <c r="Q869" s="0" t="s">
        <v>108</v>
      </c>
      <c r="R869" s="0" t="s">
        <v>3493</v>
      </c>
      <c r="S869" s="0" t="s">
        <v>3514</v>
      </c>
      <c r="T869" s="0" t="s">
        <v>3341</v>
      </c>
      <c r="U869" s="0" t="s">
        <v>3342</v>
      </c>
      <c r="V869" s="0" t="s">
        <v>3343</v>
      </c>
      <c r="W869" s="0" t="s">
        <v>3344</v>
      </c>
      <c r="X869" s="0" t="s">
        <v>3345</v>
      </c>
      <c r="Y869" s="0" t="s">
        <v>3342</v>
      </c>
      <c r="Z869" s="0" t="s">
        <v>4597</v>
      </c>
      <c r="AA869" s="0" t="s">
        <v>4598</v>
      </c>
      <c r="AB869" s="0" t="s">
        <v>4599</v>
      </c>
      <c r="AC869" s="0" t="s">
        <v>19</v>
      </c>
      <c r="AD869" s="0" t="s">
        <v>19</v>
      </c>
      <c r="AE869" s="0" t="s">
        <v>61</v>
      </c>
      <c r="AF869" s="0" t="s">
        <v>22</v>
      </c>
      <c r="AG869" s="0" t="s">
        <v>22</v>
      </c>
      <c r="AH869" s="0" t="s">
        <v>22</v>
      </c>
      <c r="AI869" s="0" t="s">
        <v>22</v>
      </c>
      <c r="AJ869" s="0" t="s">
        <v>454</v>
      </c>
      <c r="AK869" s="0" t="s">
        <v>454</v>
      </c>
    </row>
    <row customHeight="1" ht="11.25">
      <c r="A870" s="0" t="s">
        <v>22</v>
      </c>
      <c r="B870" s="0" t="s">
        <v>48</v>
      </c>
      <c r="C870" s="0" t="s">
        <v>50</v>
      </c>
      <c r="D870" s="0" t="s">
        <v>22</v>
      </c>
      <c r="E870" s="0" t="s">
        <v>4600</v>
      </c>
      <c r="F870" s="0" t="s">
        <v>1191</v>
      </c>
      <c r="G870" s="0" t="s">
        <v>3277</v>
      </c>
      <c r="H870" s="0" t="s">
        <v>3277</v>
      </c>
      <c r="I870" s="0" t="s">
        <v>3278</v>
      </c>
      <c r="J870" s="0" t="s">
        <v>3493</v>
      </c>
      <c r="K870" s="0" t="s">
        <v>3494</v>
      </c>
      <c r="L870" s="0" t="s">
        <v>4458</v>
      </c>
      <c r="M870" s="0" t="s">
        <v>1155</v>
      </c>
      <c r="N870" s="0" t="s">
        <v>98</v>
      </c>
      <c r="O870" s="0" t="s">
        <v>3277</v>
      </c>
      <c r="P870" s="0" t="s">
        <v>3277</v>
      </c>
      <c r="Q870" s="0" t="s">
        <v>3278</v>
      </c>
      <c r="R870" s="0" t="s">
        <v>3493</v>
      </c>
      <c r="S870" s="0" t="s">
        <v>3494</v>
      </c>
      <c r="T870" s="0" t="s">
        <v>3341</v>
      </c>
      <c r="U870" s="0" t="s">
        <v>3342</v>
      </c>
      <c r="V870" s="0" t="s">
        <v>3343</v>
      </c>
      <c r="W870" s="0" t="s">
        <v>3344</v>
      </c>
      <c r="X870" s="0" t="s">
        <v>3345</v>
      </c>
      <c r="Y870" s="0" t="s">
        <v>3342</v>
      </c>
      <c r="Z870" s="0" t="s">
        <v>4601</v>
      </c>
      <c r="AA870" s="0" t="s">
        <v>3394</v>
      </c>
      <c r="AB870" s="0" t="s">
        <v>4602</v>
      </c>
      <c r="AC870" s="0" t="s">
        <v>19</v>
      </c>
      <c r="AD870" s="0" t="s">
        <v>19</v>
      </c>
      <c r="AE870" s="0" t="s">
        <v>61</v>
      </c>
      <c r="AF870" s="0" t="s">
        <v>22</v>
      </c>
      <c r="AG870" s="0" t="s">
        <v>22</v>
      </c>
      <c r="AH870" s="0" t="s">
        <v>22</v>
      </c>
      <c r="AI870" s="0" t="s">
        <v>22</v>
      </c>
      <c r="AJ870" s="0" t="s">
        <v>454</v>
      </c>
      <c r="AK870" s="0" t="s">
        <v>454</v>
      </c>
    </row>
    <row customHeight="1" ht="11.25">
      <c r="A871" s="0" t="s">
        <v>22</v>
      </c>
      <c r="B871" s="0" t="s">
        <v>48</v>
      </c>
      <c r="C871" s="0" t="s">
        <v>50</v>
      </c>
      <c r="D871" s="0" t="s">
        <v>22</v>
      </c>
      <c r="E871" s="0" t="s">
        <v>4600</v>
      </c>
      <c r="F871" s="0" t="s">
        <v>1191</v>
      </c>
      <c r="G871" s="0" t="s">
        <v>107</v>
      </c>
      <c r="H871" s="0" t="s">
        <v>107</v>
      </c>
      <c r="I871" s="0" t="s">
        <v>108</v>
      </c>
      <c r="J871" s="0" t="s">
        <v>3493</v>
      </c>
      <c r="K871" s="0" t="s">
        <v>3514</v>
      </c>
      <c r="L871" s="0" t="s">
        <v>4458</v>
      </c>
      <c r="M871" s="0" t="s">
        <v>1155</v>
      </c>
      <c r="N871" s="0" t="s">
        <v>98</v>
      </c>
      <c r="O871" s="0" t="s">
        <v>107</v>
      </c>
      <c r="P871" s="0" t="s">
        <v>107</v>
      </c>
      <c r="Q871" s="0" t="s">
        <v>108</v>
      </c>
      <c r="R871" s="0" t="s">
        <v>3493</v>
      </c>
      <c r="S871" s="0" t="s">
        <v>3514</v>
      </c>
      <c r="T871" s="0" t="s">
        <v>3341</v>
      </c>
      <c r="U871" s="0" t="s">
        <v>3342</v>
      </c>
      <c r="V871" s="0" t="s">
        <v>3343</v>
      </c>
      <c r="W871" s="0" t="s">
        <v>3344</v>
      </c>
      <c r="X871" s="0" t="s">
        <v>3345</v>
      </c>
      <c r="Y871" s="0" t="s">
        <v>3342</v>
      </c>
      <c r="Z871" s="0" t="s">
        <v>4601</v>
      </c>
      <c r="AA871" s="0" t="s">
        <v>3394</v>
      </c>
      <c r="AB871" s="0" t="s">
        <v>4602</v>
      </c>
      <c r="AC871" s="0" t="s">
        <v>19</v>
      </c>
      <c r="AD871" s="0" t="s">
        <v>19</v>
      </c>
      <c r="AE871" s="0" t="s">
        <v>61</v>
      </c>
      <c r="AF871" s="0" t="s">
        <v>22</v>
      </c>
      <c r="AG871" s="0" t="s">
        <v>22</v>
      </c>
      <c r="AH871" s="0" t="s">
        <v>22</v>
      </c>
      <c r="AI871" s="0" t="s">
        <v>22</v>
      </c>
      <c r="AJ871" s="0" t="s">
        <v>454</v>
      </c>
      <c r="AK871" s="0" t="s">
        <v>454</v>
      </c>
    </row>
    <row customHeight="1" ht="11.25">
      <c r="A872" s="0" t="s">
        <v>22</v>
      </c>
      <c r="B872" s="0" t="s">
        <v>48</v>
      </c>
      <c r="C872" s="0" t="s">
        <v>50</v>
      </c>
      <c r="D872" s="0" t="s">
        <v>22</v>
      </c>
      <c r="E872" s="0" t="s">
        <v>4603</v>
      </c>
      <c r="F872" s="0" t="s">
        <v>1191</v>
      </c>
      <c r="G872" s="0" t="s">
        <v>3277</v>
      </c>
      <c r="H872" s="0" t="s">
        <v>3277</v>
      </c>
      <c r="I872" s="0" t="s">
        <v>3278</v>
      </c>
      <c r="J872" s="0" t="s">
        <v>3493</v>
      </c>
      <c r="K872" s="0" t="s">
        <v>3494</v>
      </c>
      <c r="L872" s="0" t="s">
        <v>4458</v>
      </c>
      <c r="M872" s="0" t="s">
        <v>1155</v>
      </c>
      <c r="N872" s="0" t="s">
        <v>98</v>
      </c>
      <c r="O872" s="0" t="s">
        <v>3277</v>
      </c>
      <c r="P872" s="0" t="s">
        <v>3277</v>
      </c>
      <c r="Q872" s="0" t="s">
        <v>3278</v>
      </c>
      <c r="R872" s="0" t="s">
        <v>3493</v>
      </c>
      <c r="S872" s="0" t="s">
        <v>3494</v>
      </c>
      <c r="T872" s="0" t="s">
        <v>3341</v>
      </c>
      <c r="U872" s="0" t="s">
        <v>3342</v>
      </c>
      <c r="V872" s="0" t="s">
        <v>3343</v>
      </c>
      <c r="W872" s="0" t="s">
        <v>3344</v>
      </c>
      <c r="X872" s="0" t="s">
        <v>3345</v>
      </c>
      <c r="Y872" s="0" t="s">
        <v>3342</v>
      </c>
      <c r="Z872" s="0" t="s">
        <v>4394</v>
      </c>
      <c r="AA872" s="0" t="s">
        <v>3764</v>
      </c>
      <c r="AB872" s="0" t="s">
        <v>4604</v>
      </c>
      <c r="AC872" s="0" t="s">
        <v>19</v>
      </c>
      <c r="AD872" s="0" t="s">
        <v>19</v>
      </c>
      <c r="AE872" s="0" t="s">
        <v>61</v>
      </c>
      <c r="AF872" s="0" t="s">
        <v>22</v>
      </c>
      <c r="AG872" s="0" t="s">
        <v>22</v>
      </c>
      <c r="AH872" s="0" t="s">
        <v>22</v>
      </c>
      <c r="AI872" s="0" t="s">
        <v>22</v>
      </c>
      <c r="AJ872" s="0" t="s">
        <v>454</v>
      </c>
      <c r="AK872" s="0" t="s">
        <v>454</v>
      </c>
    </row>
    <row customHeight="1" ht="11.25">
      <c r="A873" s="0" t="s">
        <v>22</v>
      </c>
      <c r="B873" s="0" t="s">
        <v>48</v>
      </c>
      <c r="C873" s="0" t="s">
        <v>50</v>
      </c>
      <c r="D873" s="0" t="s">
        <v>22</v>
      </c>
      <c r="E873" s="0" t="s">
        <v>4603</v>
      </c>
      <c r="F873" s="0" t="s">
        <v>1191</v>
      </c>
      <c r="G873" s="0" t="s">
        <v>107</v>
      </c>
      <c r="H873" s="0" t="s">
        <v>107</v>
      </c>
      <c r="I873" s="0" t="s">
        <v>108</v>
      </c>
      <c r="J873" s="0" t="s">
        <v>3493</v>
      </c>
      <c r="K873" s="0" t="s">
        <v>3514</v>
      </c>
      <c r="L873" s="0" t="s">
        <v>4458</v>
      </c>
      <c r="M873" s="0" t="s">
        <v>1155</v>
      </c>
      <c r="N873" s="0" t="s">
        <v>98</v>
      </c>
      <c r="O873" s="0" t="s">
        <v>107</v>
      </c>
      <c r="P873" s="0" t="s">
        <v>107</v>
      </c>
      <c r="Q873" s="0" t="s">
        <v>108</v>
      </c>
      <c r="R873" s="0" t="s">
        <v>3493</v>
      </c>
      <c r="S873" s="0" t="s">
        <v>3514</v>
      </c>
      <c r="T873" s="0" t="s">
        <v>3341</v>
      </c>
      <c r="U873" s="0" t="s">
        <v>3342</v>
      </c>
      <c r="V873" s="0" t="s">
        <v>3343</v>
      </c>
      <c r="W873" s="0" t="s">
        <v>3344</v>
      </c>
      <c r="X873" s="0" t="s">
        <v>3345</v>
      </c>
      <c r="Y873" s="0" t="s">
        <v>3342</v>
      </c>
      <c r="Z873" s="0" t="s">
        <v>4394</v>
      </c>
      <c r="AA873" s="0" t="s">
        <v>3764</v>
      </c>
      <c r="AB873" s="0" t="s">
        <v>4604</v>
      </c>
      <c r="AC873" s="0" t="s">
        <v>19</v>
      </c>
      <c r="AD873" s="0" t="s">
        <v>19</v>
      </c>
      <c r="AE873" s="0" t="s">
        <v>61</v>
      </c>
      <c r="AF873" s="0" t="s">
        <v>22</v>
      </c>
      <c r="AG873" s="0" t="s">
        <v>22</v>
      </c>
      <c r="AH873" s="0" t="s">
        <v>22</v>
      </c>
      <c r="AI873" s="0" t="s">
        <v>22</v>
      </c>
      <c r="AJ873" s="0" t="s">
        <v>454</v>
      </c>
      <c r="AK873" s="0" t="s">
        <v>454</v>
      </c>
    </row>
    <row customHeight="1" ht="11.25">
      <c r="A874" s="0" t="s">
        <v>22</v>
      </c>
      <c r="B874" s="0" t="s">
        <v>48</v>
      </c>
      <c r="C874" s="0" t="s">
        <v>50</v>
      </c>
      <c r="D874" s="0" t="s">
        <v>22</v>
      </c>
      <c r="E874" s="0" t="s">
        <v>4605</v>
      </c>
      <c r="F874" s="0" t="s">
        <v>1191</v>
      </c>
      <c r="G874" s="0" t="s">
        <v>3277</v>
      </c>
      <c r="H874" s="0" t="s">
        <v>3277</v>
      </c>
      <c r="I874" s="0" t="s">
        <v>3278</v>
      </c>
      <c r="J874" s="0" t="s">
        <v>3493</v>
      </c>
      <c r="K874" s="0" t="s">
        <v>3494</v>
      </c>
      <c r="L874" s="0" t="s">
        <v>4458</v>
      </c>
      <c r="M874" s="0" t="s">
        <v>1155</v>
      </c>
      <c r="N874" s="0" t="s">
        <v>98</v>
      </c>
      <c r="O874" s="0" t="s">
        <v>3277</v>
      </c>
      <c r="P874" s="0" t="s">
        <v>3277</v>
      </c>
      <c r="Q874" s="0" t="s">
        <v>3278</v>
      </c>
      <c r="R874" s="0" t="s">
        <v>3493</v>
      </c>
      <c r="S874" s="0" t="s">
        <v>3494</v>
      </c>
      <c r="T874" s="0" t="s">
        <v>3341</v>
      </c>
      <c r="U874" s="0" t="s">
        <v>3342</v>
      </c>
      <c r="V874" s="0" t="s">
        <v>3343</v>
      </c>
      <c r="W874" s="0" t="s">
        <v>3344</v>
      </c>
      <c r="X874" s="0" t="s">
        <v>3388</v>
      </c>
      <c r="Y874" s="0" t="s">
        <v>4606</v>
      </c>
      <c r="Z874" s="0" t="s">
        <v>4247</v>
      </c>
      <c r="AA874" s="0" t="s">
        <v>4607</v>
      </c>
      <c r="AB874" s="0" t="s">
        <v>4608</v>
      </c>
      <c r="AC874" s="0" t="s">
        <v>19</v>
      </c>
      <c r="AD874" s="0" t="s">
        <v>19</v>
      </c>
      <c r="AE874" s="0" t="s">
        <v>61</v>
      </c>
      <c r="AF874" s="0" t="s">
        <v>22</v>
      </c>
      <c r="AG874" s="0" t="s">
        <v>22</v>
      </c>
      <c r="AH874" s="0" t="s">
        <v>22</v>
      </c>
      <c r="AI874" s="0" t="s">
        <v>22</v>
      </c>
      <c r="AJ874" s="0" t="s">
        <v>454</v>
      </c>
      <c r="AK874" s="0" t="s">
        <v>454</v>
      </c>
    </row>
    <row customHeight="1" ht="11.25">
      <c r="A875" s="0" t="s">
        <v>22</v>
      </c>
      <c r="B875" s="0" t="s">
        <v>48</v>
      </c>
      <c r="C875" s="0" t="s">
        <v>50</v>
      </c>
      <c r="D875" s="0" t="s">
        <v>22</v>
      </c>
      <c r="E875" s="0" t="s">
        <v>4605</v>
      </c>
      <c r="F875" s="0" t="s">
        <v>1191</v>
      </c>
      <c r="G875" s="0" t="s">
        <v>107</v>
      </c>
      <c r="H875" s="0" t="s">
        <v>107</v>
      </c>
      <c r="I875" s="0" t="s">
        <v>108</v>
      </c>
      <c r="J875" s="0" t="s">
        <v>3493</v>
      </c>
      <c r="K875" s="0" t="s">
        <v>3514</v>
      </c>
      <c r="L875" s="0" t="s">
        <v>4458</v>
      </c>
      <c r="M875" s="0" t="s">
        <v>1155</v>
      </c>
      <c r="N875" s="0" t="s">
        <v>98</v>
      </c>
      <c r="O875" s="0" t="s">
        <v>107</v>
      </c>
      <c r="P875" s="0" t="s">
        <v>107</v>
      </c>
      <c r="Q875" s="0" t="s">
        <v>108</v>
      </c>
      <c r="R875" s="0" t="s">
        <v>3493</v>
      </c>
      <c r="S875" s="0" t="s">
        <v>3514</v>
      </c>
      <c r="T875" s="0" t="s">
        <v>3341</v>
      </c>
      <c r="U875" s="0" t="s">
        <v>3342</v>
      </c>
      <c r="V875" s="0" t="s">
        <v>3343</v>
      </c>
      <c r="W875" s="0" t="s">
        <v>3344</v>
      </c>
      <c r="X875" s="0" t="s">
        <v>3388</v>
      </c>
      <c r="Y875" s="0" t="s">
        <v>4606</v>
      </c>
      <c r="Z875" s="0" t="s">
        <v>4247</v>
      </c>
      <c r="AA875" s="0" t="s">
        <v>4607</v>
      </c>
      <c r="AB875" s="0" t="s">
        <v>4608</v>
      </c>
      <c r="AC875" s="0" t="s">
        <v>19</v>
      </c>
      <c r="AD875" s="0" t="s">
        <v>19</v>
      </c>
      <c r="AE875" s="0" t="s">
        <v>61</v>
      </c>
      <c r="AF875" s="0" t="s">
        <v>22</v>
      </c>
      <c r="AG875" s="0" t="s">
        <v>22</v>
      </c>
      <c r="AH875" s="0" t="s">
        <v>22</v>
      </c>
      <c r="AI875" s="0" t="s">
        <v>22</v>
      </c>
      <c r="AJ875" s="0" t="s">
        <v>454</v>
      </c>
      <c r="AK875" s="0" t="s">
        <v>454</v>
      </c>
    </row>
    <row customHeight="1" ht="11.25">
      <c r="A876" s="0" t="s">
        <v>22</v>
      </c>
      <c r="B876" s="0" t="s">
        <v>48</v>
      </c>
      <c r="C876" s="0" t="s">
        <v>50</v>
      </c>
      <c r="D876" s="0" t="s">
        <v>22</v>
      </c>
      <c r="E876" s="0" t="s">
        <v>4609</v>
      </c>
      <c r="F876" s="0" t="s">
        <v>1191</v>
      </c>
      <c r="G876" s="0" t="s">
        <v>126</v>
      </c>
      <c r="H876" s="0" t="s">
        <v>126</v>
      </c>
      <c r="I876" s="0" t="s">
        <v>127</v>
      </c>
      <c r="J876" s="0" t="s">
        <v>1192</v>
      </c>
      <c r="K876" s="0" t="s">
        <v>1193</v>
      </c>
      <c r="L876" s="0" t="s">
        <v>4610</v>
      </c>
      <c r="M876" s="0" t="s">
        <v>1155</v>
      </c>
      <c r="N876" s="0" t="s">
        <v>98</v>
      </c>
      <c r="O876" s="0" t="s">
        <v>126</v>
      </c>
      <c r="P876" s="0" t="s">
        <v>126</v>
      </c>
      <c r="Q876" s="0" t="s">
        <v>127</v>
      </c>
      <c r="R876" s="0" t="s">
        <v>1192</v>
      </c>
      <c r="S876" s="0" t="s">
        <v>1193</v>
      </c>
      <c r="T876" s="0" t="s">
        <v>3341</v>
      </c>
      <c r="U876" s="0" t="s">
        <v>3342</v>
      </c>
      <c r="V876" s="0" t="s">
        <v>3343</v>
      </c>
      <c r="W876" s="0" t="s">
        <v>3344</v>
      </c>
      <c r="X876" s="0" t="s">
        <v>3345</v>
      </c>
      <c r="Y876" s="0" t="s">
        <v>3342</v>
      </c>
      <c r="Z876" s="0" t="s">
        <v>4611</v>
      </c>
      <c r="AA876" s="0" t="s">
        <v>4612</v>
      </c>
      <c r="AB876" s="0" t="s">
        <v>4613</v>
      </c>
      <c r="AC876" s="0" t="s">
        <v>19</v>
      </c>
      <c r="AD876" s="0" t="s">
        <v>19</v>
      </c>
      <c r="AE876" s="0" t="s">
        <v>61</v>
      </c>
      <c r="AF876" s="0" t="s">
        <v>22</v>
      </c>
      <c r="AG876" s="0" t="s">
        <v>22</v>
      </c>
      <c r="AH876" s="0" t="s">
        <v>22</v>
      </c>
      <c r="AI876" s="0" t="s">
        <v>22</v>
      </c>
      <c r="AJ876" s="0" t="s">
        <v>454</v>
      </c>
      <c r="AK876" s="0" t="s">
        <v>454</v>
      </c>
    </row>
    <row customHeight="1" ht="11.25">
      <c r="A877" s="0" t="s">
        <v>22</v>
      </c>
      <c r="B877" s="0" t="s">
        <v>48</v>
      </c>
      <c r="C877" s="0" t="s">
        <v>50</v>
      </c>
      <c r="D877" s="0" t="s">
        <v>22</v>
      </c>
      <c r="E877" s="0" t="s">
        <v>4609</v>
      </c>
      <c r="F877" s="0" t="s">
        <v>1191</v>
      </c>
      <c r="G877" s="0" t="s">
        <v>126</v>
      </c>
      <c r="H877" s="0" t="s">
        <v>126</v>
      </c>
      <c r="I877" s="0" t="s">
        <v>127</v>
      </c>
      <c r="J877" s="0" t="s">
        <v>1192</v>
      </c>
      <c r="K877" s="0" t="s">
        <v>1193</v>
      </c>
      <c r="L877" s="0" t="s">
        <v>4610</v>
      </c>
      <c r="M877" s="0" t="s">
        <v>1155</v>
      </c>
      <c r="N877" s="0" t="s">
        <v>98</v>
      </c>
      <c r="O877" s="0" t="s">
        <v>126</v>
      </c>
      <c r="P877" s="0" t="s">
        <v>126</v>
      </c>
      <c r="Q877" s="0" t="s">
        <v>127</v>
      </c>
      <c r="R877" s="0" t="s">
        <v>1192</v>
      </c>
      <c r="S877" s="0" t="s">
        <v>1193</v>
      </c>
      <c r="T877" s="0" t="s">
        <v>3341</v>
      </c>
      <c r="U877" s="0" t="s">
        <v>3342</v>
      </c>
      <c r="V877" s="0" t="s">
        <v>3343</v>
      </c>
      <c r="W877" s="0" t="s">
        <v>3344</v>
      </c>
      <c r="X877" s="0" t="s">
        <v>3345</v>
      </c>
      <c r="Y877" s="0" t="s">
        <v>3342</v>
      </c>
      <c r="Z877" s="0" t="s">
        <v>4611</v>
      </c>
      <c r="AA877" s="0" t="s">
        <v>4612</v>
      </c>
      <c r="AB877" s="0" t="s">
        <v>4613</v>
      </c>
      <c r="AC877" s="0" t="s">
        <v>19</v>
      </c>
      <c r="AD877" s="0" t="s">
        <v>19</v>
      </c>
      <c r="AE877" s="0" t="s">
        <v>61</v>
      </c>
      <c r="AF877" s="0" t="s">
        <v>22</v>
      </c>
      <c r="AG877" s="0" t="s">
        <v>22</v>
      </c>
      <c r="AH877" s="0" t="s">
        <v>22</v>
      </c>
      <c r="AI877" s="0" t="s">
        <v>22</v>
      </c>
      <c r="AJ877" s="0" t="s">
        <v>454</v>
      </c>
      <c r="AK877" s="0" t="s">
        <v>454</v>
      </c>
    </row>
    <row customHeight="1" ht="11.25">
      <c r="A878" s="0" t="s">
        <v>22</v>
      </c>
      <c r="B878" s="0" t="s">
        <v>48</v>
      </c>
      <c r="C878" s="0" t="s">
        <v>50</v>
      </c>
      <c r="D878" s="0" t="s">
        <v>22</v>
      </c>
      <c r="E878" s="0" t="s">
        <v>4614</v>
      </c>
      <c r="F878" s="0" t="s">
        <v>1191</v>
      </c>
      <c r="G878" s="0" t="s">
        <v>126</v>
      </c>
      <c r="H878" s="0" t="s">
        <v>126</v>
      </c>
      <c r="I878" s="0" t="s">
        <v>127</v>
      </c>
      <c r="J878" s="0" t="s">
        <v>1192</v>
      </c>
      <c r="K878" s="0" t="s">
        <v>1193</v>
      </c>
      <c r="L878" s="0" t="s">
        <v>4615</v>
      </c>
      <c r="M878" s="0" t="s">
        <v>91</v>
      </c>
      <c r="N878" s="0" t="s">
        <v>98</v>
      </c>
      <c r="O878" s="0" t="s">
        <v>126</v>
      </c>
      <c r="P878" s="0" t="s">
        <v>126</v>
      </c>
      <c r="Q878" s="0" t="s">
        <v>127</v>
      </c>
      <c r="R878" s="0" t="s">
        <v>1192</v>
      </c>
      <c r="S878" s="0" t="s">
        <v>1193</v>
      </c>
      <c r="T878" s="0" t="s">
        <v>3341</v>
      </c>
      <c r="U878" s="0" t="s">
        <v>3342</v>
      </c>
      <c r="V878" s="0" t="s">
        <v>3343</v>
      </c>
      <c r="W878" s="0" t="s">
        <v>3344</v>
      </c>
      <c r="X878" s="0" t="s">
        <v>3345</v>
      </c>
      <c r="Y878" s="0" t="s">
        <v>3342</v>
      </c>
      <c r="Z878" s="0" t="s">
        <v>4616</v>
      </c>
      <c r="AA878" s="0" t="s">
        <v>4617</v>
      </c>
      <c r="AB878" s="0" t="s">
        <v>4618</v>
      </c>
      <c r="AC878" s="0" t="s">
        <v>19</v>
      </c>
      <c r="AD878" s="0" t="s">
        <v>19</v>
      </c>
      <c r="AE878" s="0" t="s">
        <v>61</v>
      </c>
      <c r="AF878" s="0" t="s">
        <v>22</v>
      </c>
      <c r="AG878" s="0" t="s">
        <v>22</v>
      </c>
      <c r="AH878" s="0" t="s">
        <v>22</v>
      </c>
      <c r="AI878" s="0" t="s">
        <v>22</v>
      </c>
      <c r="AJ878" s="0" t="s">
        <v>454</v>
      </c>
      <c r="AK878" s="0" t="s">
        <v>454</v>
      </c>
    </row>
    <row customHeight="1" ht="11.25">
      <c r="A879" s="0" t="s">
        <v>22</v>
      </c>
      <c r="B879" s="0" t="s">
        <v>48</v>
      </c>
      <c r="C879" s="0" t="s">
        <v>50</v>
      </c>
      <c r="D879" s="0" t="s">
        <v>22</v>
      </c>
      <c r="E879" s="0" t="s">
        <v>4614</v>
      </c>
      <c r="F879" s="0" t="s">
        <v>1191</v>
      </c>
      <c r="G879" s="0" t="s">
        <v>126</v>
      </c>
      <c r="H879" s="0" t="s">
        <v>126</v>
      </c>
      <c r="I879" s="0" t="s">
        <v>127</v>
      </c>
      <c r="J879" s="0" t="s">
        <v>1192</v>
      </c>
      <c r="K879" s="0" t="s">
        <v>1193</v>
      </c>
      <c r="L879" s="0" t="s">
        <v>4615</v>
      </c>
      <c r="M879" s="0" t="s">
        <v>91</v>
      </c>
      <c r="N879" s="0" t="s">
        <v>98</v>
      </c>
      <c r="O879" s="0" t="s">
        <v>126</v>
      </c>
      <c r="P879" s="0" t="s">
        <v>126</v>
      </c>
      <c r="Q879" s="0" t="s">
        <v>127</v>
      </c>
      <c r="R879" s="0" t="s">
        <v>1192</v>
      </c>
      <c r="S879" s="0" t="s">
        <v>1193</v>
      </c>
      <c r="T879" s="0" t="s">
        <v>3341</v>
      </c>
      <c r="U879" s="0" t="s">
        <v>3342</v>
      </c>
      <c r="V879" s="0" t="s">
        <v>3343</v>
      </c>
      <c r="W879" s="0" t="s">
        <v>3344</v>
      </c>
      <c r="X879" s="0" t="s">
        <v>3345</v>
      </c>
      <c r="Y879" s="0" t="s">
        <v>3342</v>
      </c>
      <c r="Z879" s="0" t="s">
        <v>4616</v>
      </c>
      <c r="AA879" s="0" t="s">
        <v>4617</v>
      </c>
      <c r="AB879" s="0" t="s">
        <v>4618</v>
      </c>
      <c r="AC879" s="0" t="s">
        <v>19</v>
      </c>
      <c r="AD879" s="0" t="s">
        <v>19</v>
      </c>
      <c r="AE879" s="0" t="s">
        <v>61</v>
      </c>
      <c r="AF879" s="0" t="s">
        <v>22</v>
      </c>
      <c r="AG879" s="0" t="s">
        <v>22</v>
      </c>
      <c r="AH879" s="0" t="s">
        <v>22</v>
      </c>
      <c r="AI879" s="0" t="s">
        <v>22</v>
      </c>
      <c r="AJ879" s="0" t="s">
        <v>454</v>
      </c>
      <c r="AK879" s="0" t="s">
        <v>454</v>
      </c>
    </row>
    <row customHeight="1" ht="11.25">
      <c r="A880" s="0" t="s">
        <v>22</v>
      </c>
      <c r="B880" s="0" t="s">
        <v>48</v>
      </c>
      <c r="C880" s="0" t="s">
        <v>50</v>
      </c>
      <c r="D880" s="0" t="s">
        <v>22</v>
      </c>
      <c r="E880" s="0" t="s">
        <v>4619</v>
      </c>
      <c r="F880" s="0" t="s">
        <v>1191</v>
      </c>
      <c r="G880" s="0" t="s">
        <v>177</v>
      </c>
      <c r="H880" s="0" t="s">
        <v>177</v>
      </c>
      <c r="I880" s="0" t="s">
        <v>178</v>
      </c>
      <c r="J880" s="0" t="s">
        <v>3640</v>
      </c>
      <c r="K880" s="0" t="s">
        <v>3641</v>
      </c>
      <c r="L880" s="0" t="s">
        <v>3642</v>
      </c>
      <c r="M880" s="0" t="s">
        <v>1155</v>
      </c>
      <c r="N880" s="0" t="s">
        <v>98</v>
      </c>
      <c r="O880" s="0" t="s">
        <v>177</v>
      </c>
      <c r="P880" s="0" t="s">
        <v>177</v>
      </c>
      <c r="Q880" s="0" t="s">
        <v>178</v>
      </c>
      <c r="R880" s="0" t="s">
        <v>3640</v>
      </c>
      <c r="S880" s="0" t="s">
        <v>3641</v>
      </c>
      <c r="T880" s="0" t="s">
        <v>3341</v>
      </c>
      <c r="U880" s="0" t="s">
        <v>3342</v>
      </c>
      <c r="V880" s="0" t="s">
        <v>3343</v>
      </c>
      <c r="W880" s="0" t="s">
        <v>3344</v>
      </c>
      <c r="X880" s="0" t="s">
        <v>3345</v>
      </c>
      <c r="Y880" s="0" t="s">
        <v>3342</v>
      </c>
      <c r="Z880" s="0" t="s">
        <v>4620</v>
      </c>
      <c r="AA880" s="0" t="s">
        <v>3644</v>
      </c>
      <c r="AB880" s="0" t="s">
        <v>4621</v>
      </c>
      <c r="AC880" s="0" t="s">
        <v>19</v>
      </c>
      <c r="AD880" s="0" t="s">
        <v>19</v>
      </c>
      <c r="AE880" s="0" t="s">
        <v>61</v>
      </c>
      <c r="AF880" s="0" t="s">
        <v>22</v>
      </c>
      <c r="AG880" s="0" t="s">
        <v>22</v>
      </c>
      <c r="AH880" s="0" t="s">
        <v>22</v>
      </c>
      <c r="AI880" s="0" t="s">
        <v>22</v>
      </c>
      <c r="AJ880" s="0" t="s">
        <v>3646</v>
      </c>
      <c r="AK880" s="0" t="s">
        <v>3647</v>
      </c>
    </row>
    <row customHeight="1" ht="11.25">
      <c r="A881" s="0" t="s">
        <v>22</v>
      </c>
      <c r="B881" s="0" t="s">
        <v>48</v>
      </c>
      <c r="C881" s="0" t="s">
        <v>50</v>
      </c>
      <c r="D881" s="0" t="s">
        <v>22</v>
      </c>
      <c r="E881" s="0" t="s">
        <v>4619</v>
      </c>
      <c r="F881" s="0" t="s">
        <v>1191</v>
      </c>
      <c r="G881" s="0" t="s">
        <v>177</v>
      </c>
      <c r="H881" s="0" t="s">
        <v>177</v>
      </c>
      <c r="I881" s="0" t="s">
        <v>178</v>
      </c>
      <c r="J881" s="0" t="s">
        <v>3640</v>
      </c>
      <c r="K881" s="0" t="s">
        <v>3641</v>
      </c>
      <c r="L881" s="0" t="s">
        <v>3642</v>
      </c>
      <c r="M881" s="0" t="s">
        <v>1155</v>
      </c>
      <c r="N881" s="0" t="s">
        <v>98</v>
      </c>
      <c r="O881" s="0" t="s">
        <v>177</v>
      </c>
      <c r="P881" s="0" t="s">
        <v>177</v>
      </c>
      <c r="Q881" s="0" t="s">
        <v>178</v>
      </c>
      <c r="R881" s="0" t="s">
        <v>3640</v>
      </c>
      <c r="S881" s="0" t="s">
        <v>3641</v>
      </c>
      <c r="T881" s="0" t="s">
        <v>3341</v>
      </c>
      <c r="U881" s="0" t="s">
        <v>3342</v>
      </c>
      <c r="V881" s="0" t="s">
        <v>3343</v>
      </c>
      <c r="W881" s="0" t="s">
        <v>3344</v>
      </c>
      <c r="X881" s="0" t="s">
        <v>3345</v>
      </c>
      <c r="Y881" s="0" t="s">
        <v>3342</v>
      </c>
      <c r="Z881" s="0" t="s">
        <v>4620</v>
      </c>
      <c r="AA881" s="0" t="s">
        <v>3644</v>
      </c>
      <c r="AB881" s="0" t="s">
        <v>4621</v>
      </c>
      <c r="AC881" s="0" t="s">
        <v>19</v>
      </c>
      <c r="AD881" s="0" t="s">
        <v>19</v>
      </c>
      <c r="AE881" s="0" t="s">
        <v>61</v>
      </c>
      <c r="AF881" s="0" t="s">
        <v>22</v>
      </c>
      <c r="AG881" s="0" t="s">
        <v>22</v>
      </c>
      <c r="AH881" s="0" t="s">
        <v>22</v>
      </c>
      <c r="AI881" s="0" t="s">
        <v>22</v>
      </c>
      <c r="AJ881" s="0" t="s">
        <v>3646</v>
      </c>
      <c r="AK881" s="0" t="s">
        <v>3647</v>
      </c>
    </row>
    <row customHeight="1" ht="11.25">
      <c r="A882" s="0" t="s">
        <v>22</v>
      </c>
      <c r="B882" s="0" t="s">
        <v>48</v>
      </c>
      <c r="C882" s="0" t="s">
        <v>50</v>
      </c>
      <c r="D882" s="0" t="s">
        <v>22</v>
      </c>
      <c r="E882" s="0" t="s">
        <v>4622</v>
      </c>
      <c r="F882" s="0" t="s">
        <v>1191</v>
      </c>
      <c r="G882" s="0" t="s">
        <v>173</v>
      </c>
      <c r="H882" s="0" t="s">
        <v>173</v>
      </c>
      <c r="I882" s="0" t="s">
        <v>174</v>
      </c>
      <c r="J882" s="0" t="s">
        <v>3468</v>
      </c>
      <c r="K882" s="0" t="s">
        <v>3469</v>
      </c>
      <c r="L882" s="0" t="s">
        <v>4623</v>
      </c>
      <c r="M882" s="0" t="s">
        <v>867</v>
      </c>
      <c r="N882" s="0" t="s">
        <v>98</v>
      </c>
      <c r="O882" s="0" t="s">
        <v>173</v>
      </c>
      <c r="P882" s="0" t="s">
        <v>173</v>
      </c>
      <c r="Q882" s="0" t="s">
        <v>174</v>
      </c>
      <c r="R882" s="0" t="s">
        <v>3468</v>
      </c>
      <c r="S882" s="0" t="s">
        <v>3469</v>
      </c>
      <c r="T882" s="0" t="s">
        <v>3341</v>
      </c>
      <c r="U882" s="0" t="s">
        <v>3386</v>
      </c>
      <c r="V882" s="0" t="s">
        <v>3470</v>
      </c>
      <c r="W882" s="0" t="s">
        <v>3344</v>
      </c>
      <c r="X882" s="0" t="s">
        <v>3388</v>
      </c>
      <c r="Y882" s="0" t="s">
        <v>3342</v>
      </c>
      <c r="Z882" s="0" t="s">
        <v>3471</v>
      </c>
      <c r="AA882" s="0" t="s">
        <v>3472</v>
      </c>
      <c r="AB882" s="0" t="s">
        <v>3473</v>
      </c>
      <c r="AC882" s="0" t="s">
        <v>19</v>
      </c>
      <c r="AD882" s="0" t="s">
        <v>19</v>
      </c>
      <c r="AE882" s="0" t="s">
        <v>61</v>
      </c>
      <c r="AF882" s="0" t="s">
        <v>22</v>
      </c>
      <c r="AG882" s="0" t="s">
        <v>22</v>
      </c>
      <c r="AH882" s="0" t="s">
        <v>22</v>
      </c>
      <c r="AI882" s="0" t="s">
        <v>22</v>
      </c>
      <c r="AJ882" s="0" t="s">
        <v>115</v>
      </c>
      <c r="AK882" s="0" t="s">
        <v>115</v>
      </c>
    </row>
    <row customHeight="1" ht="11.25">
      <c r="A883" s="0" t="s">
        <v>22</v>
      </c>
      <c r="B883" s="0" t="s">
        <v>48</v>
      </c>
      <c r="C883" s="0" t="s">
        <v>50</v>
      </c>
      <c r="D883" s="0" t="s">
        <v>22</v>
      </c>
      <c r="E883" s="0" t="s">
        <v>4624</v>
      </c>
      <c r="F883" s="0" t="s">
        <v>1191</v>
      </c>
      <c r="G883" s="0" t="s">
        <v>173</v>
      </c>
      <c r="H883" s="0" t="s">
        <v>173</v>
      </c>
      <c r="I883" s="0" t="s">
        <v>174</v>
      </c>
      <c r="J883" s="0" t="s">
        <v>3468</v>
      </c>
      <c r="K883" s="0" t="s">
        <v>3469</v>
      </c>
      <c r="L883" s="0" t="s">
        <v>4337</v>
      </c>
      <c r="M883" s="0" t="s">
        <v>867</v>
      </c>
      <c r="N883" s="0" t="s">
        <v>98</v>
      </c>
      <c r="O883" s="0" t="s">
        <v>173</v>
      </c>
      <c r="P883" s="0" t="s">
        <v>173</v>
      </c>
      <c r="Q883" s="0" t="s">
        <v>174</v>
      </c>
      <c r="R883" s="0" t="s">
        <v>3468</v>
      </c>
      <c r="S883" s="0" t="s">
        <v>3469</v>
      </c>
      <c r="T883" s="0" t="s">
        <v>3341</v>
      </c>
      <c r="U883" s="0" t="s">
        <v>3386</v>
      </c>
      <c r="V883" s="0" t="s">
        <v>3470</v>
      </c>
      <c r="W883" s="0" t="s">
        <v>3344</v>
      </c>
      <c r="X883" s="0" t="s">
        <v>3388</v>
      </c>
      <c r="Y883" s="0" t="s">
        <v>3342</v>
      </c>
      <c r="Z883" s="0" t="s">
        <v>3471</v>
      </c>
      <c r="AA883" s="0" t="s">
        <v>3472</v>
      </c>
      <c r="AB883" s="0" t="s">
        <v>3473</v>
      </c>
      <c r="AC883" s="0" t="s">
        <v>19</v>
      </c>
      <c r="AD883" s="0" t="s">
        <v>19</v>
      </c>
      <c r="AE883" s="0" t="s">
        <v>61</v>
      </c>
      <c r="AF883" s="0" t="s">
        <v>22</v>
      </c>
      <c r="AG883" s="0" t="s">
        <v>22</v>
      </c>
      <c r="AH883" s="0" t="s">
        <v>22</v>
      </c>
      <c r="AI883" s="0" t="s">
        <v>22</v>
      </c>
      <c r="AJ883" s="0" t="s">
        <v>4625</v>
      </c>
      <c r="AK883" s="0" t="s">
        <v>1970</v>
      </c>
    </row>
    <row customHeight="1" ht="11.25">
      <c r="A884" s="0" t="s">
        <v>22</v>
      </c>
      <c r="B884" s="0" t="s">
        <v>48</v>
      </c>
      <c r="C884" s="0" t="s">
        <v>50</v>
      </c>
      <c r="D884" s="0" t="s">
        <v>22</v>
      </c>
      <c r="E884" s="0" t="s">
        <v>4626</v>
      </c>
      <c r="F884" s="0" t="s">
        <v>1191</v>
      </c>
      <c r="G884" s="0" t="s">
        <v>173</v>
      </c>
      <c r="H884" s="0" t="s">
        <v>173</v>
      </c>
      <c r="I884" s="0" t="s">
        <v>174</v>
      </c>
      <c r="J884" s="0" t="s">
        <v>3468</v>
      </c>
      <c r="K884" s="0" t="s">
        <v>3469</v>
      </c>
      <c r="L884" s="0" t="s">
        <v>4627</v>
      </c>
      <c r="M884" s="0" t="s">
        <v>867</v>
      </c>
      <c r="N884" s="0" t="s">
        <v>98</v>
      </c>
      <c r="O884" s="0" t="s">
        <v>173</v>
      </c>
      <c r="P884" s="0" t="s">
        <v>173</v>
      </c>
      <c r="Q884" s="0" t="s">
        <v>174</v>
      </c>
      <c r="R884" s="0" t="s">
        <v>3468</v>
      </c>
      <c r="S884" s="0" t="s">
        <v>3469</v>
      </c>
      <c r="T884" s="0" t="s">
        <v>3341</v>
      </c>
      <c r="U884" s="0" t="s">
        <v>3386</v>
      </c>
      <c r="V884" s="0" t="s">
        <v>3470</v>
      </c>
      <c r="W884" s="0" t="s">
        <v>3344</v>
      </c>
      <c r="X884" s="0" t="s">
        <v>3388</v>
      </c>
      <c r="Y884" s="0" t="s">
        <v>3342</v>
      </c>
      <c r="Z884" s="0" t="s">
        <v>3471</v>
      </c>
      <c r="AA884" s="0" t="s">
        <v>3472</v>
      </c>
      <c r="AB884" s="0" t="s">
        <v>3473</v>
      </c>
      <c r="AC884" s="0" t="s">
        <v>19</v>
      </c>
      <c r="AD884" s="0" t="s">
        <v>19</v>
      </c>
      <c r="AE884" s="0" t="s">
        <v>61</v>
      </c>
      <c r="AF884" s="0" t="s">
        <v>22</v>
      </c>
      <c r="AG884" s="0" t="s">
        <v>22</v>
      </c>
      <c r="AH884" s="0" t="s">
        <v>22</v>
      </c>
      <c r="AI884" s="0" t="s">
        <v>22</v>
      </c>
      <c r="AJ884" s="0" t="s">
        <v>158</v>
      </c>
      <c r="AK884" s="0" t="s">
        <v>133</v>
      </c>
    </row>
    <row customHeight="1" ht="11.25">
      <c r="A885" s="0" t="s">
        <v>22</v>
      </c>
      <c r="B885" s="0" t="s">
        <v>48</v>
      </c>
      <c r="C885" s="0" t="s">
        <v>50</v>
      </c>
      <c r="D885" s="0" t="s">
        <v>22</v>
      </c>
      <c r="E885" s="0" t="s">
        <v>4628</v>
      </c>
      <c r="F885" s="0" t="s">
        <v>1191</v>
      </c>
      <c r="G885" s="0" t="s">
        <v>173</v>
      </c>
      <c r="H885" s="0" t="s">
        <v>173</v>
      </c>
      <c r="I885" s="0" t="s">
        <v>174</v>
      </c>
      <c r="J885" s="0" t="s">
        <v>3468</v>
      </c>
      <c r="K885" s="0" t="s">
        <v>3469</v>
      </c>
      <c r="L885" s="0" t="s">
        <v>867</v>
      </c>
      <c r="M885" s="0" t="s">
        <v>867</v>
      </c>
      <c r="N885" s="0" t="s">
        <v>98</v>
      </c>
      <c r="O885" s="0" t="s">
        <v>173</v>
      </c>
      <c r="P885" s="0" t="s">
        <v>173</v>
      </c>
      <c r="Q885" s="0" t="s">
        <v>174</v>
      </c>
      <c r="R885" s="0" t="s">
        <v>3468</v>
      </c>
      <c r="S885" s="0" t="s">
        <v>3469</v>
      </c>
      <c r="T885" s="0" t="s">
        <v>3341</v>
      </c>
      <c r="U885" s="0" t="s">
        <v>3386</v>
      </c>
      <c r="V885" s="0" t="s">
        <v>3470</v>
      </c>
      <c r="W885" s="0" t="s">
        <v>3344</v>
      </c>
      <c r="X885" s="0" t="s">
        <v>3388</v>
      </c>
      <c r="Y885" s="0" t="s">
        <v>3342</v>
      </c>
      <c r="Z885" s="0" t="s">
        <v>3471</v>
      </c>
      <c r="AA885" s="0" t="s">
        <v>3472</v>
      </c>
      <c r="AB885" s="0" t="s">
        <v>3473</v>
      </c>
      <c r="AC885" s="0" t="s">
        <v>19</v>
      </c>
      <c r="AD885" s="0" t="s">
        <v>19</v>
      </c>
      <c r="AE885" s="0" t="s">
        <v>61</v>
      </c>
      <c r="AF885" s="0" t="s">
        <v>22</v>
      </c>
      <c r="AG885" s="0" t="s">
        <v>22</v>
      </c>
      <c r="AH885" s="0" t="s">
        <v>22</v>
      </c>
      <c r="AI885" s="0" t="s">
        <v>22</v>
      </c>
      <c r="AJ885" s="0" t="s">
        <v>115</v>
      </c>
      <c r="AK885" s="0" t="s">
        <v>115</v>
      </c>
    </row>
    <row customHeight="1" ht="11.25">
      <c r="A886" s="0" t="s">
        <v>22</v>
      </c>
      <c r="B886" s="0" t="s">
        <v>48</v>
      </c>
      <c r="C886" s="0" t="s">
        <v>50</v>
      </c>
      <c r="D886" s="0" t="s">
        <v>22</v>
      </c>
      <c r="E886" s="0" t="s">
        <v>4629</v>
      </c>
      <c r="F886" s="0" t="s">
        <v>1191</v>
      </c>
      <c r="G886" s="0" t="s">
        <v>173</v>
      </c>
      <c r="H886" s="0" t="s">
        <v>173</v>
      </c>
      <c r="I886" s="0" t="s">
        <v>174</v>
      </c>
      <c r="J886" s="0" t="s">
        <v>3468</v>
      </c>
      <c r="K886" s="0" t="s">
        <v>3469</v>
      </c>
      <c r="L886" s="0" t="s">
        <v>4630</v>
      </c>
      <c r="M886" s="0" t="s">
        <v>867</v>
      </c>
      <c r="N886" s="0" t="s">
        <v>98</v>
      </c>
      <c r="O886" s="0" t="s">
        <v>173</v>
      </c>
      <c r="P886" s="0" t="s">
        <v>173</v>
      </c>
      <c r="Q886" s="0" t="s">
        <v>174</v>
      </c>
      <c r="R886" s="0" t="s">
        <v>3468</v>
      </c>
      <c r="S886" s="0" t="s">
        <v>3469</v>
      </c>
      <c r="T886" s="0" t="s">
        <v>3341</v>
      </c>
      <c r="U886" s="0" t="s">
        <v>3386</v>
      </c>
      <c r="V886" s="0" t="s">
        <v>3470</v>
      </c>
      <c r="W886" s="0" t="s">
        <v>3344</v>
      </c>
      <c r="X886" s="0" t="s">
        <v>3388</v>
      </c>
      <c r="Y886" s="0" t="s">
        <v>3342</v>
      </c>
      <c r="Z886" s="0" t="s">
        <v>3471</v>
      </c>
      <c r="AA886" s="0" t="s">
        <v>3472</v>
      </c>
      <c r="AB886" s="0" t="s">
        <v>3473</v>
      </c>
      <c r="AC886" s="0" t="s">
        <v>19</v>
      </c>
      <c r="AD886" s="0" t="s">
        <v>19</v>
      </c>
      <c r="AE886" s="0" t="s">
        <v>61</v>
      </c>
      <c r="AF886" s="0" t="s">
        <v>22</v>
      </c>
      <c r="AG886" s="0" t="s">
        <v>22</v>
      </c>
      <c r="AH886" s="0" t="s">
        <v>22</v>
      </c>
      <c r="AI886" s="0" t="s">
        <v>22</v>
      </c>
      <c r="AJ886" s="0" t="s">
        <v>115</v>
      </c>
      <c r="AK886" s="0" t="s">
        <v>115</v>
      </c>
    </row>
    <row customHeight="1" ht="11.25">
      <c r="A887" s="0" t="s">
        <v>22</v>
      </c>
      <c r="B887" s="0" t="s">
        <v>48</v>
      </c>
      <c r="C887" s="0" t="s">
        <v>50</v>
      </c>
      <c r="D887" s="0" t="s">
        <v>22</v>
      </c>
      <c r="E887" s="0" t="s">
        <v>4631</v>
      </c>
      <c r="F887" s="0" t="s">
        <v>1191</v>
      </c>
      <c r="G887" s="0" t="s">
        <v>173</v>
      </c>
      <c r="H887" s="0" t="s">
        <v>173</v>
      </c>
      <c r="I887" s="0" t="s">
        <v>174</v>
      </c>
      <c r="J887" s="0" t="s">
        <v>3468</v>
      </c>
      <c r="K887" s="0" t="s">
        <v>3469</v>
      </c>
      <c r="L887" s="0" t="s">
        <v>3937</v>
      </c>
      <c r="M887" s="0" t="s">
        <v>867</v>
      </c>
      <c r="N887" s="0" t="s">
        <v>98</v>
      </c>
      <c r="O887" s="0" t="s">
        <v>173</v>
      </c>
      <c r="P887" s="0" t="s">
        <v>173</v>
      </c>
      <c r="Q887" s="0" t="s">
        <v>174</v>
      </c>
      <c r="R887" s="0" t="s">
        <v>3468</v>
      </c>
      <c r="S887" s="0" t="s">
        <v>3469</v>
      </c>
      <c r="T887" s="0" t="s">
        <v>3341</v>
      </c>
      <c r="U887" s="0" t="s">
        <v>3386</v>
      </c>
      <c r="V887" s="0" t="s">
        <v>3470</v>
      </c>
      <c r="W887" s="0" t="s">
        <v>3344</v>
      </c>
      <c r="X887" s="0" t="s">
        <v>3388</v>
      </c>
      <c r="Y887" s="0" t="s">
        <v>3342</v>
      </c>
      <c r="Z887" s="0" t="s">
        <v>3471</v>
      </c>
      <c r="AA887" s="0" t="s">
        <v>3472</v>
      </c>
      <c r="AB887" s="0" t="s">
        <v>3473</v>
      </c>
      <c r="AC887" s="0" t="s">
        <v>19</v>
      </c>
      <c r="AD887" s="0" t="s">
        <v>19</v>
      </c>
      <c r="AE887" s="0" t="s">
        <v>61</v>
      </c>
      <c r="AF887" s="0" t="s">
        <v>22</v>
      </c>
      <c r="AG887" s="0" t="s">
        <v>22</v>
      </c>
      <c r="AH887" s="0" t="s">
        <v>22</v>
      </c>
      <c r="AI887" s="0" t="s">
        <v>22</v>
      </c>
      <c r="AJ887" s="0" t="s">
        <v>115</v>
      </c>
      <c r="AK887" s="0" t="s">
        <v>115</v>
      </c>
    </row>
    <row customHeight="1" ht="11.25">
      <c r="A888" s="0" t="s">
        <v>22</v>
      </c>
      <c r="B888" s="0" t="s">
        <v>48</v>
      </c>
      <c r="C888" s="0" t="s">
        <v>50</v>
      </c>
      <c r="D888" s="0" t="s">
        <v>22</v>
      </c>
      <c r="E888" s="0" t="s">
        <v>4632</v>
      </c>
      <c r="F888" s="0" t="s">
        <v>1191</v>
      </c>
      <c r="G888" s="0" t="s">
        <v>173</v>
      </c>
      <c r="H888" s="0" t="s">
        <v>173</v>
      </c>
      <c r="I888" s="0" t="s">
        <v>174</v>
      </c>
      <c r="J888" s="0" t="s">
        <v>3468</v>
      </c>
      <c r="K888" s="0" t="s">
        <v>3469</v>
      </c>
      <c r="L888" s="0" t="s">
        <v>4633</v>
      </c>
      <c r="M888" s="0" t="s">
        <v>867</v>
      </c>
      <c r="N888" s="0" t="s">
        <v>98</v>
      </c>
      <c r="O888" s="0" t="s">
        <v>173</v>
      </c>
      <c r="P888" s="0" t="s">
        <v>173</v>
      </c>
      <c r="Q888" s="0" t="s">
        <v>174</v>
      </c>
      <c r="R888" s="0" t="s">
        <v>3468</v>
      </c>
      <c r="S888" s="0" t="s">
        <v>3469</v>
      </c>
      <c r="T888" s="0" t="s">
        <v>3341</v>
      </c>
      <c r="U888" s="0" t="s">
        <v>3386</v>
      </c>
      <c r="V888" s="0" t="s">
        <v>3470</v>
      </c>
      <c r="W888" s="0" t="s">
        <v>3344</v>
      </c>
      <c r="X888" s="0" t="s">
        <v>3388</v>
      </c>
      <c r="Y888" s="0" t="s">
        <v>3342</v>
      </c>
      <c r="Z888" s="0" t="s">
        <v>3471</v>
      </c>
      <c r="AA888" s="0" t="s">
        <v>3472</v>
      </c>
      <c r="AB888" s="0" t="s">
        <v>3473</v>
      </c>
      <c r="AC888" s="0" t="s">
        <v>19</v>
      </c>
      <c r="AD888" s="0" t="s">
        <v>19</v>
      </c>
      <c r="AE888" s="0" t="s">
        <v>61</v>
      </c>
      <c r="AF888" s="0" t="s">
        <v>22</v>
      </c>
      <c r="AG888" s="0" t="s">
        <v>22</v>
      </c>
      <c r="AH888" s="0" t="s">
        <v>22</v>
      </c>
      <c r="AI888" s="0" t="s">
        <v>22</v>
      </c>
      <c r="AJ888" s="0" t="s">
        <v>109</v>
      </c>
      <c r="AK888" s="0" t="s">
        <v>109</v>
      </c>
    </row>
    <row customHeight="1" ht="11.25">
      <c r="A889" s="0" t="s">
        <v>22</v>
      </c>
      <c r="B889" s="0" t="s">
        <v>48</v>
      </c>
      <c r="C889" s="0" t="s">
        <v>50</v>
      </c>
      <c r="D889" s="0" t="s">
        <v>22</v>
      </c>
      <c r="E889" s="0" t="s">
        <v>4634</v>
      </c>
      <c r="F889" s="0" t="s">
        <v>1213</v>
      </c>
      <c r="G889" s="0" t="s">
        <v>170</v>
      </c>
      <c r="H889" s="0" t="s">
        <v>170</v>
      </c>
      <c r="I889" s="0" t="s">
        <v>171</v>
      </c>
      <c r="J889" s="0" t="s">
        <v>3383</v>
      </c>
      <c r="K889" s="0" t="s">
        <v>3384</v>
      </c>
      <c r="L889" s="0" t="s">
        <v>3385</v>
      </c>
      <c r="M889" s="0" t="s">
        <v>101</v>
      </c>
      <c r="N889" s="0" t="s">
        <v>98</v>
      </c>
      <c r="O889" s="0" t="s">
        <v>170</v>
      </c>
      <c r="P889" s="0" t="s">
        <v>170</v>
      </c>
      <c r="Q889" s="0" t="s">
        <v>171</v>
      </c>
      <c r="R889" s="0" t="s">
        <v>3383</v>
      </c>
      <c r="S889" s="0" t="s">
        <v>3384</v>
      </c>
      <c r="T889" s="0" t="s">
        <v>3341</v>
      </c>
      <c r="U889" s="0" t="s">
        <v>3386</v>
      </c>
      <c r="V889" s="0" t="s">
        <v>3387</v>
      </c>
      <c r="W889" s="0" t="s">
        <v>3344</v>
      </c>
      <c r="X889" s="0" t="s">
        <v>3388</v>
      </c>
      <c r="Y889" s="0" t="s">
        <v>3342</v>
      </c>
      <c r="Z889" s="0" t="s">
        <v>109</v>
      </c>
      <c r="AA889" s="0" t="s">
        <v>3389</v>
      </c>
      <c r="AB889" s="0" t="s">
        <v>3390</v>
      </c>
      <c r="AC889" s="0" t="s">
        <v>19</v>
      </c>
      <c r="AD889" s="0" t="s">
        <v>61</v>
      </c>
      <c r="AE889" s="0" t="s">
        <v>19</v>
      </c>
      <c r="AF889" s="0" t="s">
        <v>22</v>
      </c>
      <c r="AG889" s="0" t="s">
        <v>22</v>
      </c>
      <c r="AH889" s="0" t="s">
        <v>1976</v>
      </c>
      <c r="AI889" s="0" t="s">
        <v>132</v>
      </c>
      <c r="AJ889" s="0" t="s">
        <v>22</v>
      </c>
      <c r="AK889" s="0" t="s">
        <v>22</v>
      </c>
    </row>
    <row customHeight="1" ht="11.25">
      <c r="A890" s="0" t="s">
        <v>22</v>
      </c>
      <c r="B890" s="0" t="s">
        <v>48</v>
      </c>
      <c r="C890" s="0" t="s">
        <v>50</v>
      </c>
      <c r="D890" s="0" t="s">
        <v>22</v>
      </c>
      <c r="E890" s="0" t="s">
        <v>4635</v>
      </c>
      <c r="F890" s="0" t="s">
        <v>1213</v>
      </c>
      <c r="G890" s="0" t="s">
        <v>170</v>
      </c>
      <c r="H890" s="0" t="s">
        <v>170</v>
      </c>
      <c r="I890" s="0" t="s">
        <v>171</v>
      </c>
      <c r="J890" s="0" t="s">
        <v>3383</v>
      </c>
      <c r="K890" s="0" t="s">
        <v>3384</v>
      </c>
      <c r="L890" s="0" t="s">
        <v>3385</v>
      </c>
      <c r="M890" s="0" t="s">
        <v>101</v>
      </c>
      <c r="N890" s="0" t="s">
        <v>98</v>
      </c>
      <c r="O890" s="0" t="s">
        <v>170</v>
      </c>
      <c r="P890" s="0" t="s">
        <v>170</v>
      </c>
      <c r="Q890" s="0" t="s">
        <v>171</v>
      </c>
      <c r="R890" s="0" t="s">
        <v>3383</v>
      </c>
      <c r="S890" s="0" t="s">
        <v>3384</v>
      </c>
      <c r="T890" s="0" t="s">
        <v>3341</v>
      </c>
      <c r="U890" s="0" t="s">
        <v>3386</v>
      </c>
      <c r="V890" s="0" t="s">
        <v>3387</v>
      </c>
      <c r="W890" s="0" t="s">
        <v>3344</v>
      </c>
      <c r="X890" s="0" t="s">
        <v>3388</v>
      </c>
      <c r="Y890" s="0" t="s">
        <v>3342</v>
      </c>
      <c r="Z890" s="0" t="s">
        <v>109</v>
      </c>
      <c r="AA890" s="0" t="s">
        <v>3389</v>
      </c>
      <c r="AB890" s="0" t="s">
        <v>3390</v>
      </c>
      <c r="AC890" s="0" t="s">
        <v>19</v>
      </c>
      <c r="AD890" s="0" t="s">
        <v>61</v>
      </c>
      <c r="AE890" s="0" t="s">
        <v>19</v>
      </c>
      <c r="AF890" s="0" t="s">
        <v>22</v>
      </c>
      <c r="AG890" s="0" t="s">
        <v>22</v>
      </c>
      <c r="AH890" s="0" t="s">
        <v>1976</v>
      </c>
      <c r="AI890" s="0" t="s">
        <v>132</v>
      </c>
      <c r="AJ890" s="0" t="s">
        <v>22</v>
      </c>
      <c r="AK890" s="0" t="s">
        <v>22</v>
      </c>
    </row>
    <row customHeight="1" ht="11.25">
      <c r="A891" s="0" t="s">
        <v>22</v>
      </c>
      <c r="B891" s="0" t="s">
        <v>48</v>
      </c>
      <c r="C891" s="0" t="s">
        <v>50</v>
      </c>
      <c r="D891" s="0" t="s">
        <v>22</v>
      </c>
      <c r="E891" s="0" t="s">
        <v>4636</v>
      </c>
      <c r="F891" s="0" t="s">
        <v>1213</v>
      </c>
      <c r="G891" s="0" t="s">
        <v>1171</v>
      </c>
      <c r="H891" s="0" t="s">
        <v>1171</v>
      </c>
      <c r="I891" s="0" t="s">
        <v>1172</v>
      </c>
      <c r="J891" s="0" t="s">
        <v>3689</v>
      </c>
      <c r="K891" s="0" t="s">
        <v>3690</v>
      </c>
      <c r="L891" s="0" t="s">
        <v>4637</v>
      </c>
      <c r="M891" s="0" t="s">
        <v>1155</v>
      </c>
      <c r="N891" s="0" t="s">
        <v>98</v>
      </c>
      <c r="O891" s="0" t="s">
        <v>1171</v>
      </c>
      <c r="P891" s="0" t="s">
        <v>1171</v>
      </c>
      <c r="Q891" s="0" t="s">
        <v>1172</v>
      </c>
      <c r="R891" s="0" t="s">
        <v>3689</v>
      </c>
      <c r="S891" s="0" t="s">
        <v>3690</v>
      </c>
      <c r="T891" s="0" t="s">
        <v>3341</v>
      </c>
      <c r="U891" s="0" t="s">
        <v>3342</v>
      </c>
      <c r="V891" s="0" t="s">
        <v>3343</v>
      </c>
      <c r="W891" s="0" t="s">
        <v>3344</v>
      </c>
      <c r="X891" s="0" t="s">
        <v>3345</v>
      </c>
      <c r="Y891" s="0" t="s">
        <v>3342</v>
      </c>
      <c r="Z891" s="0" t="s">
        <v>4638</v>
      </c>
      <c r="AA891" s="0" t="s">
        <v>3693</v>
      </c>
      <c r="AB891" s="0" t="s">
        <v>4639</v>
      </c>
      <c r="AC891" s="0" t="s">
        <v>19</v>
      </c>
      <c r="AD891" s="0" t="s">
        <v>61</v>
      </c>
      <c r="AE891" s="0" t="s">
        <v>19</v>
      </c>
      <c r="AF891" s="0" t="s">
        <v>22</v>
      </c>
      <c r="AG891" s="0" t="s">
        <v>22</v>
      </c>
      <c r="AH891" s="0" t="s">
        <v>4640</v>
      </c>
      <c r="AI891" s="0" t="s">
        <v>4641</v>
      </c>
      <c r="AJ891" s="0" t="s">
        <v>22</v>
      </c>
      <c r="AK891" s="0" t="s">
        <v>22</v>
      </c>
    </row>
    <row customHeight="1" ht="11.25">
      <c r="A892" s="0" t="s">
        <v>22</v>
      </c>
      <c r="B892" s="0" t="s">
        <v>48</v>
      </c>
      <c r="C892" s="0" t="s">
        <v>50</v>
      </c>
      <c r="D892" s="0" t="s">
        <v>22</v>
      </c>
      <c r="E892" s="0" t="s">
        <v>4636</v>
      </c>
      <c r="F892" s="0" t="s">
        <v>1213</v>
      </c>
      <c r="G892" s="0" t="s">
        <v>153</v>
      </c>
      <c r="H892" s="0" t="s">
        <v>153</v>
      </c>
      <c r="I892" s="0" t="s">
        <v>154</v>
      </c>
      <c r="J892" s="0" t="s">
        <v>3689</v>
      </c>
      <c r="K892" s="0" t="s">
        <v>3695</v>
      </c>
      <c r="L892" s="0" t="s">
        <v>4637</v>
      </c>
      <c r="M892" s="0" t="s">
        <v>1155</v>
      </c>
      <c r="N892" s="0" t="s">
        <v>98</v>
      </c>
      <c r="O892" s="0" t="s">
        <v>153</v>
      </c>
      <c r="P892" s="0" t="s">
        <v>153</v>
      </c>
      <c r="Q892" s="0" t="s">
        <v>154</v>
      </c>
      <c r="R892" s="0" t="s">
        <v>3689</v>
      </c>
      <c r="S892" s="0" t="s">
        <v>3695</v>
      </c>
      <c r="T892" s="0" t="s">
        <v>3341</v>
      </c>
      <c r="U892" s="0" t="s">
        <v>3342</v>
      </c>
      <c r="V892" s="0" t="s">
        <v>3343</v>
      </c>
      <c r="W892" s="0" t="s">
        <v>3344</v>
      </c>
      <c r="X892" s="0" t="s">
        <v>3345</v>
      </c>
      <c r="Y892" s="0" t="s">
        <v>3342</v>
      </c>
      <c r="Z892" s="0" t="s">
        <v>4638</v>
      </c>
      <c r="AA892" s="0" t="s">
        <v>3693</v>
      </c>
      <c r="AB892" s="0" t="s">
        <v>4639</v>
      </c>
      <c r="AC892" s="0" t="s">
        <v>19</v>
      </c>
      <c r="AD892" s="0" t="s">
        <v>61</v>
      </c>
      <c r="AE892" s="0" t="s">
        <v>19</v>
      </c>
      <c r="AF892" s="0" t="s">
        <v>22</v>
      </c>
      <c r="AG892" s="0" t="s">
        <v>22</v>
      </c>
      <c r="AH892" s="0" t="s">
        <v>4640</v>
      </c>
      <c r="AI892" s="0" t="s">
        <v>4641</v>
      </c>
      <c r="AJ892" s="0" t="s">
        <v>22</v>
      </c>
      <c r="AK892" s="0" t="s">
        <v>22</v>
      </c>
    </row>
    <row customHeight="1" ht="11.25">
      <c r="A893" s="0" t="s">
        <v>22</v>
      </c>
      <c r="B893" s="0" t="s">
        <v>48</v>
      </c>
      <c r="C893" s="0" t="s">
        <v>50</v>
      </c>
      <c r="D893" s="0" t="s">
        <v>22</v>
      </c>
      <c r="E893" s="0" t="s">
        <v>4642</v>
      </c>
      <c r="F893" s="0" t="s">
        <v>1213</v>
      </c>
      <c r="G893" s="0" t="s">
        <v>1171</v>
      </c>
      <c r="H893" s="0" t="s">
        <v>1171</v>
      </c>
      <c r="I893" s="0" t="s">
        <v>1172</v>
      </c>
      <c r="J893" s="0" t="s">
        <v>3689</v>
      </c>
      <c r="K893" s="0" t="s">
        <v>3690</v>
      </c>
      <c r="L893" s="0" t="s">
        <v>4637</v>
      </c>
      <c r="M893" s="0" t="s">
        <v>1155</v>
      </c>
      <c r="N893" s="0" t="s">
        <v>98</v>
      </c>
      <c r="O893" s="0" t="s">
        <v>1171</v>
      </c>
      <c r="P893" s="0" t="s">
        <v>1171</v>
      </c>
      <c r="Q893" s="0" t="s">
        <v>1172</v>
      </c>
      <c r="R893" s="0" t="s">
        <v>3689</v>
      </c>
      <c r="S893" s="0" t="s">
        <v>3690</v>
      </c>
      <c r="T893" s="0" t="s">
        <v>3341</v>
      </c>
      <c r="U893" s="0" t="s">
        <v>3342</v>
      </c>
      <c r="V893" s="0" t="s">
        <v>3343</v>
      </c>
      <c r="W893" s="0" t="s">
        <v>3344</v>
      </c>
      <c r="X893" s="0" t="s">
        <v>3345</v>
      </c>
      <c r="Y893" s="0" t="s">
        <v>3342</v>
      </c>
      <c r="Z893" s="0" t="s">
        <v>4643</v>
      </c>
      <c r="AA893" s="0" t="s">
        <v>3693</v>
      </c>
      <c r="AB893" s="0" t="s">
        <v>4644</v>
      </c>
      <c r="AC893" s="0" t="s">
        <v>19</v>
      </c>
      <c r="AD893" s="0" t="s">
        <v>61</v>
      </c>
      <c r="AE893" s="0" t="s">
        <v>19</v>
      </c>
      <c r="AF893" s="0" t="s">
        <v>22</v>
      </c>
      <c r="AG893" s="0" t="s">
        <v>22</v>
      </c>
      <c r="AH893" s="0" t="s">
        <v>4640</v>
      </c>
      <c r="AI893" s="0" t="s">
        <v>4641</v>
      </c>
      <c r="AJ893" s="0" t="s">
        <v>22</v>
      </c>
      <c r="AK893" s="0" t="s">
        <v>22</v>
      </c>
    </row>
    <row customHeight="1" ht="11.25">
      <c r="A894" s="0" t="s">
        <v>22</v>
      </c>
      <c r="B894" s="0" t="s">
        <v>48</v>
      </c>
      <c r="C894" s="0" t="s">
        <v>50</v>
      </c>
      <c r="D894" s="0" t="s">
        <v>22</v>
      </c>
      <c r="E894" s="0" t="s">
        <v>4642</v>
      </c>
      <c r="F894" s="0" t="s">
        <v>1213</v>
      </c>
      <c r="G894" s="0" t="s">
        <v>153</v>
      </c>
      <c r="H894" s="0" t="s">
        <v>153</v>
      </c>
      <c r="I894" s="0" t="s">
        <v>154</v>
      </c>
      <c r="J894" s="0" t="s">
        <v>3689</v>
      </c>
      <c r="K894" s="0" t="s">
        <v>3695</v>
      </c>
      <c r="L894" s="0" t="s">
        <v>4637</v>
      </c>
      <c r="M894" s="0" t="s">
        <v>1155</v>
      </c>
      <c r="N894" s="0" t="s">
        <v>98</v>
      </c>
      <c r="O894" s="0" t="s">
        <v>153</v>
      </c>
      <c r="P894" s="0" t="s">
        <v>153</v>
      </c>
      <c r="Q894" s="0" t="s">
        <v>154</v>
      </c>
      <c r="R894" s="0" t="s">
        <v>3689</v>
      </c>
      <c r="S894" s="0" t="s">
        <v>3695</v>
      </c>
      <c r="T894" s="0" t="s">
        <v>3341</v>
      </c>
      <c r="U894" s="0" t="s">
        <v>3342</v>
      </c>
      <c r="V894" s="0" t="s">
        <v>3343</v>
      </c>
      <c r="W894" s="0" t="s">
        <v>3344</v>
      </c>
      <c r="X894" s="0" t="s">
        <v>3345</v>
      </c>
      <c r="Y894" s="0" t="s">
        <v>3342</v>
      </c>
      <c r="Z894" s="0" t="s">
        <v>4643</v>
      </c>
      <c r="AA894" s="0" t="s">
        <v>3693</v>
      </c>
      <c r="AB894" s="0" t="s">
        <v>4644</v>
      </c>
      <c r="AC894" s="0" t="s">
        <v>19</v>
      </c>
      <c r="AD894" s="0" t="s">
        <v>61</v>
      </c>
      <c r="AE894" s="0" t="s">
        <v>19</v>
      </c>
      <c r="AF894" s="0" t="s">
        <v>22</v>
      </c>
      <c r="AG894" s="0" t="s">
        <v>22</v>
      </c>
      <c r="AH894" s="0" t="s">
        <v>4640</v>
      </c>
      <c r="AI894" s="0" t="s">
        <v>4641</v>
      </c>
      <c r="AJ894" s="0" t="s">
        <v>22</v>
      </c>
      <c r="AK894" s="0" t="s">
        <v>22</v>
      </c>
    </row>
    <row customHeight="1" ht="11.25">
      <c r="A895" s="0" t="s">
        <v>22</v>
      </c>
      <c r="B895" s="0" t="s">
        <v>48</v>
      </c>
      <c r="C895" s="0" t="s">
        <v>50</v>
      </c>
      <c r="D895" s="0" t="s">
        <v>22</v>
      </c>
      <c r="E895" s="0" t="s">
        <v>4645</v>
      </c>
      <c r="F895" s="0" t="s">
        <v>1213</v>
      </c>
      <c r="G895" s="0" t="s">
        <v>173</v>
      </c>
      <c r="H895" s="0" t="s">
        <v>173</v>
      </c>
      <c r="I895" s="0" t="s">
        <v>174</v>
      </c>
      <c r="J895" s="0" t="s">
        <v>3468</v>
      </c>
      <c r="K895" s="0" t="s">
        <v>3469</v>
      </c>
      <c r="L895" s="0" t="s">
        <v>867</v>
      </c>
      <c r="M895" s="0" t="s">
        <v>867</v>
      </c>
      <c r="N895" s="0" t="s">
        <v>98</v>
      </c>
      <c r="O895" s="0" t="s">
        <v>173</v>
      </c>
      <c r="P895" s="0" t="s">
        <v>173</v>
      </c>
      <c r="Q895" s="0" t="s">
        <v>174</v>
      </c>
      <c r="R895" s="0" t="s">
        <v>3468</v>
      </c>
      <c r="S895" s="0" t="s">
        <v>3469</v>
      </c>
      <c r="T895" s="0" t="s">
        <v>3341</v>
      </c>
      <c r="U895" s="0" t="s">
        <v>3386</v>
      </c>
      <c r="V895" s="0" t="s">
        <v>3470</v>
      </c>
      <c r="W895" s="0" t="s">
        <v>3344</v>
      </c>
      <c r="X895" s="0" t="s">
        <v>3388</v>
      </c>
      <c r="Y895" s="0" t="s">
        <v>3342</v>
      </c>
      <c r="Z895" s="0" t="s">
        <v>3471</v>
      </c>
      <c r="AA895" s="0" t="s">
        <v>3472</v>
      </c>
      <c r="AB895" s="0" t="s">
        <v>3473</v>
      </c>
      <c r="AC895" s="0" t="s">
        <v>19</v>
      </c>
      <c r="AD895" s="0" t="s">
        <v>61</v>
      </c>
      <c r="AE895" s="0" t="s">
        <v>19</v>
      </c>
      <c r="AF895" s="0" t="s">
        <v>22</v>
      </c>
      <c r="AG895" s="0" t="s">
        <v>22</v>
      </c>
      <c r="AH895" s="0" t="s">
        <v>4192</v>
      </c>
      <c r="AI895" s="0" t="s">
        <v>4192</v>
      </c>
      <c r="AJ895" s="0" t="s">
        <v>22</v>
      </c>
      <c r="AK895" s="0" t="s">
        <v>22</v>
      </c>
    </row>
    <row customHeight="1" ht="11.25">
      <c r="A896" s="0" t="s">
        <v>22</v>
      </c>
      <c r="B896" s="0" t="s">
        <v>48</v>
      </c>
      <c r="C896" s="0" t="s">
        <v>50</v>
      </c>
      <c r="D896" s="0" t="s">
        <v>22</v>
      </c>
      <c r="E896" s="0" t="s">
        <v>4646</v>
      </c>
      <c r="F896" s="0" t="s">
        <v>1213</v>
      </c>
      <c r="G896" s="0" t="s">
        <v>153</v>
      </c>
      <c r="H896" s="0" t="s">
        <v>153</v>
      </c>
      <c r="I896" s="0" t="s">
        <v>154</v>
      </c>
      <c r="J896" s="0" t="s">
        <v>1173</v>
      </c>
      <c r="K896" s="0" t="s">
        <v>1255</v>
      </c>
      <c r="L896" s="0" t="s">
        <v>1252</v>
      </c>
      <c r="M896" s="0" t="s">
        <v>1155</v>
      </c>
      <c r="N896" s="0" t="s">
        <v>128</v>
      </c>
      <c r="O896" s="0" t="s">
        <v>123</v>
      </c>
      <c r="P896" s="0" t="s">
        <v>123</v>
      </c>
      <c r="Q896" s="0" t="s">
        <v>124</v>
      </c>
      <c r="R896" s="0" t="s">
        <v>1153</v>
      </c>
      <c r="S896" s="0" t="s">
        <v>1154</v>
      </c>
      <c r="T896" s="0" t="s">
        <v>3341</v>
      </c>
      <c r="U896" s="0" t="s">
        <v>3342</v>
      </c>
      <c r="V896" s="0" t="s">
        <v>4647</v>
      </c>
      <c r="W896" s="0" t="s">
        <v>3344</v>
      </c>
      <c r="X896" s="0" t="s">
        <v>3345</v>
      </c>
      <c r="Y896" s="0" t="s">
        <v>3342</v>
      </c>
      <c r="Z896" s="0" t="s">
        <v>4648</v>
      </c>
      <c r="AA896" s="0" t="s">
        <v>3394</v>
      </c>
      <c r="AB896" s="0" t="s">
        <v>4649</v>
      </c>
      <c r="AC896" s="0" t="s">
        <v>19</v>
      </c>
      <c r="AD896" s="0" t="s">
        <v>61</v>
      </c>
      <c r="AE896" s="0" t="s">
        <v>19</v>
      </c>
      <c r="AF896" s="0" t="s">
        <v>22</v>
      </c>
      <c r="AG896" s="0" t="s">
        <v>22</v>
      </c>
      <c r="AH896" s="0" t="s">
        <v>3396</v>
      </c>
      <c r="AI896" s="0" t="s">
        <v>3397</v>
      </c>
      <c r="AJ896" s="0" t="s">
        <v>22</v>
      </c>
      <c r="AK896" s="0" t="s">
        <v>22</v>
      </c>
    </row>
    <row customHeight="1" ht="11.25">
      <c r="A897" s="0" t="s">
        <v>22</v>
      </c>
      <c r="B897" s="0" t="s">
        <v>48</v>
      </c>
      <c r="C897" s="0" t="s">
        <v>50</v>
      </c>
      <c r="D897" s="0" t="s">
        <v>22</v>
      </c>
      <c r="E897" s="0" t="s">
        <v>4646</v>
      </c>
      <c r="F897" s="0" t="s">
        <v>1213</v>
      </c>
      <c r="G897" s="0" t="s">
        <v>1171</v>
      </c>
      <c r="H897" s="0" t="s">
        <v>1171</v>
      </c>
      <c r="I897" s="0" t="s">
        <v>1172</v>
      </c>
      <c r="J897" s="0" t="s">
        <v>1173</v>
      </c>
      <c r="K897" s="0" t="s">
        <v>1174</v>
      </c>
      <c r="L897" s="0" t="s">
        <v>1252</v>
      </c>
      <c r="M897" s="0" t="s">
        <v>1155</v>
      </c>
      <c r="N897" s="0" t="s">
        <v>128</v>
      </c>
      <c r="O897" s="0" t="s">
        <v>123</v>
      </c>
      <c r="P897" s="0" t="s">
        <v>123</v>
      </c>
      <c r="Q897" s="0" t="s">
        <v>124</v>
      </c>
      <c r="R897" s="0" t="s">
        <v>1153</v>
      </c>
      <c r="S897" s="0" t="s">
        <v>1154</v>
      </c>
      <c r="T897" s="0" t="s">
        <v>3341</v>
      </c>
      <c r="U897" s="0" t="s">
        <v>3342</v>
      </c>
      <c r="V897" s="0" t="s">
        <v>4647</v>
      </c>
      <c r="W897" s="0" t="s">
        <v>3344</v>
      </c>
      <c r="X897" s="0" t="s">
        <v>3345</v>
      </c>
      <c r="Y897" s="0" t="s">
        <v>3342</v>
      </c>
      <c r="Z897" s="0" t="s">
        <v>4648</v>
      </c>
      <c r="AA897" s="0" t="s">
        <v>3394</v>
      </c>
      <c r="AB897" s="0" t="s">
        <v>4649</v>
      </c>
      <c r="AC897" s="0" t="s">
        <v>19</v>
      </c>
      <c r="AD897" s="0" t="s">
        <v>61</v>
      </c>
      <c r="AE897" s="0" t="s">
        <v>19</v>
      </c>
      <c r="AF897" s="0" t="s">
        <v>22</v>
      </c>
      <c r="AG897" s="0" t="s">
        <v>22</v>
      </c>
      <c r="AH897" s="0" t="s">
        <v>3396</v>
      </c>
      <c r="AI897" s="0" t="s">
        <v>3397</v>
      </c>
      <c r="AJ897" s="0" t="s">
        <v>22</v>
      </c>
      <c r="AK897" s="0" t="s">
        <v>22</v>
      </c>
    </row>
    <row customHeight="1" ht="11.25">
      <c r="A898" s="0" t="s">
        <v>22</v>
      </c>
      <c r="B898" s="0" t="s">
        <v>48</v>
      </c>
      <c r="C898" s="0" t="s">
        <v>50</v>
      </c>
      <c r="D898" s="0" t="s">
        <v>22</v>
      </c>
      <c r="E898" s="0" t="s">
        <v>4646</v>
      </c>
      <c r="F898" s="0" t="s">
        <v>1213</v>
      </c>
      <c r="G898" s="0" t="s">
        <v>1171</v>
      </c>
      <c r="H898" s="0" t="s">
        <v>1171</v>
      </c>
      <c r="I898" s="0" t="s">
        <v>1172</v>
      </c>
      <c r="J898" s="0" t="s">
        <v>1173</v>
      </c>
      <c r="K898" s="0" t="s">
        <v>1174</v>
      </c>
      <c r="L898" s="0" t="s">
        <v>1252</v>
      </c>
      <c r="M898" s="0" t="s">
        <v>1155</v>
      </c>
      <c r="N898" s="0" t="s">
        <v>132</v>
      </c>
      <c r="O898" s="0" t="s">
        <v>123</v>
      </c>
      <c r="P898" s="0" t="s">
        <v>123</v>
      </c>
      <c r="Q898" s="0" t="s">
        <v>124</v>
      </c>
      <c r="R898" s="0" t="s">
        <v>1201</v>
      </c>
      <c r="S898" s="0" t="s">
        <v>1202</v>
      </c>
      <c r="T898" s="0" t="s">
        <v>3341</v>
      </c>
      <c r="U898" s="0" t="s">
        <v>3342</v>
      </c>
      <c r="V898" s="0" t="s">
        <v>4647</v>
      </c>
      <c r="W898" s="0" t="s">
        <v>3344</v>
      </c>
      <c r="X898" s="0" t="s">
        <v>3345</v>
      </c>
      <c r="Y898" s="0" t="s">
        <v>3342</v>
      </c>
      <c r="Z898" s="0" t="s">
        <v>4648</v>
      </c>
      <c r="AA898" s="0" t="s">
        <v>3394</v>
      </c>
      <c r="AB898" s="0" t="s">
        <v>4649</v>
      </c>
      <c r="AC898" s="0" t="s">
        <v>19</v>
      </c>
      <c r="AD898" s="0" t="s">
        <v>61</v>
      </c>
      <c r="AE898" s="0" t="s">
        <v>19</v>
      </c>
      <c r="AF898" s="0" t="s">
        <v>22</v>
      </c>
      <c r="AG898" s="0" t="s">
        <v>22</v>
      </c>
      <c r="AH898" s="0" t="s">
        <v>3396</v>
      </c>
      <c r="AI898" s="0" t="s">
        <v>3397</v>
      </c>
      <c r="AJ898" s="0" t="s">
        <v>22</v>
      </c>
      <c r="AK898" s="0" t="s">
        <v>22</v>
      </c>
    </row>
    <row customHeight="1" ht="11.25">
      <c r="A899" s="0" t="s">
        <v>22</v>
      </c>
      <c r="B899" s="0" t="s">
        <v>48</v>
      </c>
      <c r="C899" s="0" t="s">
        <v>50</v>
      </c>
      <c r="D899" s="0" t="s">
        <v>22</v>
      </c>
      <c r="E899" s="0" t="s">
        <v>4646</v>
      </c>
      <c r="F899" s="0" t="s">
        <v>1213</v>
      </c>
      <c r="G899" s="0" t="s">
        <v>153</v>
      </c>
      <c r="H899" s="0" t="s">
        <v>153</v>
      </c>
      <c r="I899" s="0" t="s">
        <v>154</v>
      </c>
      <c r="J899" s="0" t="s">
        <v>1173</v>
      </c>
      <c r="K899" s="0" t="s">
        <v>1255</v>
      </c>
      <c r="L899" s="0" t="s">
        <v>1252</v>
      </c>
      <c r="M899" s="0" t="s">
        <v>1155</v>
      </c>
      <c r="N899" s="0" t="s">
        <v>132</v>
      </c>
      <c r="O899" s="0" t="s">
        <v>123</v>
      </c>
      <c r="P899" s="0" t="s">
        <v>123</v>
      </c>
      <c r="Q899" s="0" t="s">
        <v>124</v>
      </c>
      <c r="R899" s="0" t="s">
        <v>1201</v>
      </c>
      <c r="S899" s="0" t="s">
        <v>1202</v>
      </c>
      <c r="T899" s="0" t="s">
        <v>3341</v>
      </c>
      <c r="U899" s="0" t="s">
        <v>3342</v>
      </c>
      <c r="V899" s="0" t="s">
        <v>4647</v>
      </c>
      <c r="W899" s="0" t="s">
        <v>3344</v>
      </c>
      <c r="X899" s="0" t="s">
        <v>3345</v>
      </c>
      <c r="Y899" s="0" t="s">
        <v>3342</v>
      </c>
      <c r="Z899" s="0" t="s">
        <v>4648</v>
      </c>
      <c r="AA899" s="0" t="s">
        <v>3394</v>
      </c>
      <c r="AB899" s="0" t="s">
        <v>4649</v>
      </c>
      <c r="AC899" s="0" t="s">
        <v>19</v>
      </c>
      <c r="AD899" s="0" t="s">
        <v>61</v>
      </c>
      <c r="AE899" s="0" t="s">
        <v>19</v>
      </c>
      <c r="AF899" s="0" t="s">
        <v>22</v>
      </c>
      <c r="AG899" s="0" t="s">
        <v>22</v>
      </c>
      <c r="AH899" s="0" t="s">
        <v>3396</v>
      </c>
      <c r="AI899" s="0" t="s">
        <v>3397</v>
      </c>
      <c r="AJ899" s="0" t="s">
        <v>22</v>
      </c>
      <c r="AK899" s="0" t="s">
        <v>22</v>
      </c>
    </row>
    <row customHeight="1" ht="11.25">
      <c r="A900" s="0" t="s">
        <v>22</v>
      </c>
      <c r="B900" s="0" t="s">
        <v>48</v>
      </c>
      <c r="C900" s="0" t="s">
        <v>50</v>
      </c>
      <c r="D900" s="0" t="s">
        <v>22</v>
      </c>
      <c r="E900" s="0" t="s">
        <v>4646</v>
      </c>
      <c r="F900" s="0" t="s">
        <v>1213</v>
      </c>
      <c r="G900" s="0" t="s">
        <v>1171</v>
      </c>
      <c r="H900" s="0" t="s">
        <v>1171</v>
      </c>
      <c r="I900" s="0" t="s">
        <v>1172</v>
      </c>
      <c r="J900" s="0" t="s">
        <v>1173</v>
      </c>
      <c r="K900" s="0" t="s">
        <v>1174</v>
      </c>
      <c r="L900" s="0" t="s">
        <v>1252</v>
      </c>
      <c r="M900" s="0" t="s">
        <v>1155</v>
      </c>
      <c r="N900" s="0" t="s">
        <v>98</v>
      </c>
      <c r="O900" s="0" t="s">
        <v>1171</v>
      </c>
      <c r="P900" s="0" t="s">
        <v>1171</v>
      </c>
      <c r="Q900" s="0" t="s">
        <v>1172</v>
      </c>
      <c r="R900" s="0" t="s">
        <v>1173</v>
      </c>
      <c r="S900" s="0" t="s">
        <v>1174</v>
      </c>
      <c r="T900" s="0" t="s">
        <v>3341</v>
      </c>
      <c r="U900" s="0" t="s">
        <v>3342</v>
      </c>
      <c r="V900" s="0" t="s">
        <v>4647</v>
      </c>
      <c r="W900" s="0" t="s">
        <v>3344</v>
      </c>
      <c r="X900" s="0" t="s">
        <v>3345</v>
      </c>
      <c r="Y900" s="0" t="s">
        <v>3342</v>
      </c>
      <c r="Z900" s="0" t="s">
        <v>4648</v>
      </c>
      <c r="AA900" s="0" t="s">
        <v>3394</v>
      </c>
      <c r="AB900" s="0" t="s">
        <v>4649</v>
      </c>
      <c r="AC900" s="0" t="s">
        <v>19</v>
      </c>
      <c r="AD900" s="0" t="s">
        <v>61</v>
      </c>
      <c r="AE900" s="0" t="s">
        <v>19</v>
      </c>
      <c r="AF900" s="0" t="s">
        <v>22</v>
      </c>
      <c r="AG900" s="0" t="s">
        <v>22</v>
      </c>
      <c r="AH900" s="0" t="s">
        <v>3396</v>
      </c>
      <c r="AI900" s="0" t="s">
        <v>3397</v>
      </c>
      <c r="AJ900" s="0" t="s">
        <v>22</v>
      </c>
      <c r="AK900" s="0" t="s">
        <v>22</v>
      </c>
    </row>
    <row customHeight="1" ht="11.25">
      <c r="A901" s="0" t="s">
        <v>22</v>
      </c>
      <c r="B901" s="0" t="s">
        <v>48</v>
      </c>
      <c r="C901" s="0" t="s">
        <v>50</v>
      </c>
      <c r="D901" s="0" t="s">
        <v>22</v>
      </c>
      <c r="E901" s="0" t="s">
        <v>4646</v>
      </c>
      <c r="F901" s="0" t="s">
        <v>1213</v>
      </c>
      <c r="G901" s="0" t="s">
        <v>1171</v>
      </c>
      <c r="H901" s="0" t="s">
        <v>1171</v>
      </c>
      <c r="I901" s="0" t="s">
        <v>1172</v>
      </c>
      <c r="J901" s="0" t="s">
        <v>1173</v>
      </c>
      <c r="K901" s="0" t="s">
        <v>1174</v>
      </c>
      <c r="L901" s="0" t="s">
        <v>1252</v>
      </c>
      <c r="M901" s="0" t="s">
        <v>1155</v>
      </c>
      <c r="N901" s="0" t="s">
        <v>115</v>
      </c>
      <c r="O901" s="0" t="s">
        <v>1171</v>
      </c>
      <c r="P901" s="0" t="s">
        <v>1171</v>
      </c>
      <c r="Q901" s="0" t="s">
        <v>1172</v>
      </c>
      <c r="R901" s="0" t="s">
        <v>3398</v>
      </c>
      <c r="S901" s="0" t="s">
        <v>3399</v>
      </c>
      <c r="T901" s="0" t="s">
        <v>3341</v>
      </c>
      <c r="U901" s="0" t="s">
        <v>3342</v>
      </c>
      <c r="V901" s="0" t="s">
        <v>4647</v>
      </c>
      <c r="W901" s="0" t="s">
        <v>3344</v>
      </c>
      <c r="X901" s="0" t="s">
        <v>3345</v>
      </c>
      <c r="Y901" s="0" t="s">
        <v>3342</v>
      </c>
      <c r="Z901" s="0" t="s">
        <v>4648</v>
      </c>
      <c r="AA901" s="0" t="s">
        <v>3394</v>
      </c>
      <c r="AB901" s="0" t="s">
        <v>4649</v>
      </c>
      <c r="AC901" s="0" t="s">
        <v>19</v>
      </c>
      <c r="AD901" s="0" t="s">
        <v>61</v>
      </c>
      <c r="AE901" s="0" t="s">
        <v>19</v>
      </c>
      <c r="AF901" s="0" t="s">
        <v>22</v>
      </c>
      <c r="AG901" s="0" t="s">
        <v>22</v>
      </c>
      <c r="AH901" s="0" t="s">
        <v>3396</v>
      </c>
      <c r="AI901" s="0" t="s">
        <v>3397</v>
      </c>
      <c r="AJ901" s="0" t="s">
        <v>22</v>
      </c>
      <c r="AK901" s="0" t="s">
        <v>22</v>
      </c>
    </row>
    <row customHeight="1" ht="11.25">
      <c r="A902" s="0" t="s">
        <v>22</v>
      </c>
      <c r="B902" s="0" t="s">
        <v>48</v>
      </c>
      <c r="C902" s="0" t="s">
        <v>50</v>
      </c>
      <c r="D902" s="0" t="s">
        <v>22</v>
      </c>
      <c r="E902" s="0" t="s">
        <v>4646</v>
      </c>
      <c r="F902" s="0" t="s">
        <v>1213</v>
      </c>
      <c r="G902" s="0" t="s">
        <v>1171</v>
      </c>
      <c r="H902" s="0" t="s">
        <v>1171</v>
      </c>
      <c r="I902" s="0" t="s">
        <v>1172</v>
      </c>
      <c r="J902" s="0" t="s">
        <v>1173</v>
      </c>
      <c r="K902" s="0" t="s">
        <v>1174</v>
      </c>
      <c r="L902" s="0" t="s">
        <v>1252</v>
      </c>
      <c r="M902" s="0" t="s">
        <v>1155</v>
      </c>
      <c r="N902" s="0" t="s">
        <v>90</v>
      </c>
      <c r="O902" s="0" t="s">
        <v>1171</v>
      </c>
      <c r="P902" s="0" t="s">
        <v>1171</v>
      </c>
      <c r="Q902" s="0" t="s">
        <v>1172</v>
      </c>
      <c r="R902" s="0" t="s">
        <v>3400</v>
      </c>
      <c r="S902" s="0" t="s">
        <v>3401</v>
      </c>
      <c r="T902" s="0" t="s">
        <v>3341</v>
      </c>
      <c r="U902" s="0" t="s">
        <v>3342</v>
      </c>
      <c r="V902" s="0" t="s">
        <v>4647</v>
      </c>
      <c r="W902" s="0" t="s">
        <v>3344</v>
      </c>
      <c r="X902" s="0" t="s">
        <v>3345</v>
      </c>
      <c r="Y902" s="0" t="s">
        <v>3342</v>
      </c>
      <c r="Z902" s="0" t="s">
        <v>4648</v>
      </c>
      <c r="AA902" s="0" t="s">
        <v>3394</v>
      </c>
      <c r="AB902" s="0" t="s">
        <v>4649</v>
      </c>
      <c r="AC902" s="0" t="s">
        <v>19</v>
      </c>
      <c r="AD902" s="0" t="s">
        <v>61</v>
      </c>
      <c r="AE902" s="0" t="s">
        <v>19</v>
      </c>
      <c r="AF902" s="0" t="s">
        <v>22</v>
      </c>
      <c r="AG902" s="0" t="s">
        <v>22</v>
      </c>
      <c r="AH902" s="0" t="s">
        <v>3396</v>
      </c>
      <c r="AI902" s="0" t="s">
        <v>3397</v>
      </c>
      <c r="AJ902" s="0" t="s">
        <v>22</v>
      </c>
      <c r="AK902" s="0" t="s">
        <v>22</v>
      </c>
    </row>
    <row customHeight="1" ht="11.25">
      <c r="A903" s="0" t="s">
        <v>22</v>
      </c>
      <c r="B903" s="0" t="s">
        <v>48</v>
      </c>
      <c r="C903" s="0" t="s">
        <v>50</v>
      </c>
      <c r="D903" s="0" t="s">
        <v>22</v>
      </c>
      <c r="E903" s="0" t="s">
        <v>4646</v>
      </c>
      <c r="F903" s="0" t="s">
        <v>1213</v>
      </c>
      <c r="G903" s="0" t="s">
        <v>1171</v>
      </c>
      <c r="H903" s="0" t="s">
        <v>1171</v>
      </c>
      <c r="I903" s="0" t="s">
        <v>1172</v>
      </c>
      <c r="J903" s="0" t="s">
        <v>1173</v>
      </c>
      <c r="K903" s="0" t="s">
        <v>1174</v>
      </c>
      <c r="L903" s="0" t="s">
        <v>1252</v>
      </c>
      <c r="M903" s="0" t="s">
        <v>1155</v>
      </c>
      <c r="N903" s="0" t="s">
        <v>109</v>
      </c>
      <c r="O903" s="0" t="s">
        <v>1171</v>
      </c>
      <c r="P903" s="0" t="s">
        <v>1171</v>
      </c>
      <c r="Q903" s="0" t="s">
        <v>1172</v>
      </c>
      <c r="R903" s="0" t="s">
        <v>3402</v>
      </c>
      <c r="S903" s="0" t="s">
        <v>3403</v>
      </c>
      <c r="T903" s="0" t="s">
        <v>3341</v>
      </c>
      <c r="U903" s="0" t="s">
        <v>3342</v>
      </c>
      <c r="V903" s="0" t="s">
        <v>4647</v>
      </c>
      <c r="W903" s="0" t="s">
        <v>3344</v>
      </c>
      <c r="X903" s="0" t="s">
        <v>3345</v>
      </c>
      <c r="Y903" s="0" t="s">
        <v>3342</v>
      </c>
      <c r="Z903" s="0" t="s">
        <v>4648</v>
      </c>
      <c r="AA903" s="0" t="s">
        <v>3394</v>
      </c>
      <c r="AB903" s="0" t="s">
        <v>4649</v>
      </c>
      <c r="AC903" s="0" t="s">
        <v>19</v>
      </c>
      <c r="AD903" s="0" t="s">
        <v>61</v>
      </c>
      <c r="AE903" s="0" t="s">
        <v>19</v>
      </c>
      <c r="AF903" s="0" t="s">
        <v>22</v>
      </c>
      <c r="AG903" s="0" t="s">
        <v>22</v>
      </c>
      <c r="AH903" s="0" t="s">
        <v>3396</v>
      </c>
      <c r="AI903" s="0" t="s">
        <v>3397</v>
      </c>
      <c r="AJ903" s="0" t="s">
        <v>22</v>
      </c>
      <c r="AK903" s="0" t="s">
        <v>22</v>
      </c>
    </row>
    <row customHeight="1" ht="11.25">
      <c r="A904" s="0" t="s">
        <v>22</v>
      </c>
      <c r="B904" s="0" t="s">
        <v>48</v>
      </c>
      <c r="C904" s="0" t="s">
        <v>50</v>
      </c>
      <c r="D904" s="0" t="s">
        <v>22</v>
      </c>
      <c r="E904" s="0" t="s">
        <v>4646</v>
      </c>
      <c r="F904" s="0" t="s">
        <v>1213</v>
      </c>
      <c r="G904" s="0" t="s">
        <v>1171</v>
      </c>
      <c r="H904" s="0" t="s">
        <v>1171</v>
      </c>
      <c r="I904" s="0" t="s">
        <v>1172</v>
      </c>
      <c r="J904" s="0" t="s">
        <v>1173</v>
      </c>
      <c r="K904" s="0" t="s">
        <v>1174</v>
      </c>
      <c r="L904" s="0" t="s">
        <v>1252</v>
      </c>
      <c r="M904" s="0" t="s">
        <v>1155</v>
      </c>
      <c r="N904" s="0" t="s">
        <v>92</v>
      </c>
      <c r="O904" s="0" t="s">
        <v>1171</v>
      </c>
      <c r="P904" s="0" t="s">
        <v>1171</v>
      </c>
      <c r="Q904" s="0" t="s">
        <v>1172</v>
      </c>
      <c r="R904" s="0" t="s">
        <v>3404</v>
      </c>
      <c r="S904" s="0" t="s">
        <v>3405</v>
      </c>
      <c r="T904" s="0" t="s">
        <v>3341</v>
      </c>
      <c r="U904" s="0" t="s">
        <v>3342</v>
      </c>
      <c r="V904" s="0" t="s">
        <v>4647</v>
      </c>
      <c r="W904" s="0" t="s">
        <v>3344</v>
      </c>
      <c r="X904" s="0" t="s">
        <v>3345</v>
      </c>
      <c r="Y904" s="0" t="s">
        <v>3342</v>
      </c>
      <c r="Z904" s="0" t="s">
        <v>4648</v>
      </c>
      <c r="AA904" s="0" t="s">
        <v>3394</v>
      </c>
      <c r="AB904" s="0" t="s">
        <v>4649</v>
      </c>
      <c r="AC904" s="0" t="s">
        <v>19</v>
      </c>
      <c r="AD904" s="0" t="s">
        <v>61</v>
      </c>
      <c r="AE904" s="0" t="s">
        <v>19</v>
      </c>
      <c r="AF904" s="0" t="s">
        <v>22</v>
      </c>
      <c r="AG904" s="0" t="s">
        <v>22</v>
      </c>
      <c r="AH904" s="0" t="s">
        <v>3396</v>
      </c>
      <c r="AI904" s="0" t="s">
        <v>3397</v>
      </c>
      <c r="AJ904" s="0" t="s">
        <v>22</v>
      </c>
      <c r="AK904" s="0" t="s">
        <v>22</v>
      </c>
    </row>
    <row customHeight="1" ht="11.25">
      <c r="A905" s="0" t="s">
        <v>22</v>
      </c>
      <c r="B905" s="0" t="s">
        <v>48</v>
      </c>
      <c r="C905" s="0" t="s">
        <v>50</v>
      </c>
      <c r="D905" s="0" t="s">
        <v>22</v>
      </c>
      <c r="E905" s="0" t="s">
        <v>4646</v>
      </c>
      <c r="F905" s="0" t="s">
        <v>1213</v>
      </c>
      <c r="G905" s="0" t="s">
        <v>1171</v>
      </c>
      <c r="H905" s="0" t="s">
        <v>1171</v>
      </c>
      <c r="I905" s="0" t="s">
        <v>1172</v>
      </c>
      <c r="J905" s="0" t="s">
        <v>1173</v>
      </c>
      <c r="K905" s="0" t="s">
        <v>1174</v>
      </c>
      <c r="L905" s="0" t="s">
        <v>1252</v>
      </c>
      <c r="M905" s="0" t="s">
        <v>1155</v>
      </c>
      <c r="N905" s="0" t="s">
        <v>89</v>
      </c>
      <c r="O905" s="0" t="s">
        <v>1171</v>
      </c>
      <c r="P905" s="0" t="s">
        <v>1171</v>
      </c>
      <c r="Q905" s="0" t="s">
        <v>1172</v>
      </c>
      <c r="R905" s="0" t="s">
        <v>3406</v>
      </c>
      <c r="S905" s="0" t="s">
        <v>3407</v>
      </c>
      <c r="T905" s="0" t="s">
        <v>3341</v>
      </c>
      <c r="U905" s="0" t="s">
        <v>3342</v>
      </c>
      <c r="V905" s="0" t="s">
        <v>4647</v>
      </c>
      <c r="W905" s="0" t="s">
        <v>3344</v>
      </c>
      <c r="X905" s="0" t="s">
        <v>3345</v>
      </c>
      <c r="Y905" s="0" t="s">
        <v>3342</v>
      </c>
      <c r="Z905" s="0" t="s">
        <v>4648</v>
      </c>
      <c r="AA905" s="0" t="s">
        <v>3394</v>
      </c>
      <c r="AB905" s="0" t="s">
        <v>4649</v>
      </c>
      <c r="AC905" s="0" t="s">
        <v>19</v>
      </c>
      <c r="AD905" s="0" t="s">
        <v>61</v>
      </c>
      <c r="AE905" s="0" t="s">
        <v>19</v>
      </c>
      <c r="AF905" s="0" t="s">
        <v>22</v>
      </c>
      <c r="AG905" s="0" t="s">
        <v>22</v>
      </c>
      <c r="AH905" s="0" t="s">
        <v>3396</v>
      </c>
      <c r="AI905" s="0" t="s">
        <v>3397</v>
      </c>
      <c r="AJ905" s="0" t="s">
        <v>22</v>
      </c>
      <c r="AK905" s="0" t="s">
        <v>22</v>
      </c>
    </row>
    <row customHeight="1" ht="11.25">
      <c r="A906" s="0" t="s">
        <v>22</v>
      </c>
      <c r="B906" s="0" t="s">
        <v>48</v>
      </c>
      <c r="C906" s="0" t="s">
        <v>50</v>
      </c>
      <c r="D906" s="0" t="s">
        <v>22</v>
      </c>
      <c r="E906" s="0" t="s">
        <v>4646</v>
      </c>
      <c r="F906" s="0" t="s">
        <v>1213</v>
      </c>
      <c r="G906" s="0" t="s">
        <v>1171</v>
      </c>
      <c r="H906" s="0" t="s">
        <v>1171</v>
      </c>
      <c r="I906" s="0" t="s">
        <v>1172</v>
      </c>
      <c r="J906" s="0" t="s">
        <v>1173</v>
      </c>
      <c r="K906" s="0" t="s">
        <v>1174</v>
      </c>
      <c r="L906" s="0" t="s">
        <v>1252</v>
      </c>
      <c r="M906" s="0" t="s">
        <v>1155</v>
      </c>
      <c r="N906" s="0" t="s">
        <v>112</v>
      </c>
      <c r="O906" s="0" t="s">
        <v>1171</v>
      </c>
      <c r="P906" s="0" t="s">
        <v>1171</v>
      </c>
      <c r="Q906" s="0" t="s">
        <v>1172</v>
      </c>
      <c r="R906" s="0" t="s">
        <v>3408</v>
      </c>
      <c r="S906" s="0" t="s">
        <v>3409</v>
      </c>
      <c r="T906" s="0" t="s">
        <v>3341</v>
      </c>
      <c r="U906" s="0" t="s">
        <v>3342</v>
      </c>
      <c r="V906" s="0" t="s">
        <v>4647</v>
      </c>
      <c r="W906" s="0" t="s">
        <v>3344</v>
      </c>
      <c r="X906" s="0" t="s">
        <v>3345</v>
      </c>
      <c r="Y906" s="0" t="s">
        <v>3342</v>
      </c>
      <c r="Z906" s="0" t="s">
        <v>4648</v>
      </c>
      <c r="AA906" s="0" t="s">
        <v>3394</v>
      </c>
      <c r="AB906" s="0" t="s">
        <v>4649</v>
      </c>
      <c r="AC906" s="0" t="s">
        <v>19</v>
      </c>
      <c r="AD906" s="0" t="s">
        <v>61</v>
      </c>
      <c r="AE906" s="0" t="s">
        <v>19</v>
      </c>
      <c r="AF906" s="0" t="s">
        <v>22</v>
      </c>
      <c r="AG906" s="0" t="s">
        <v>22</v>
      </c>
      <c r="AH906" s="0" t="s">
        <v>3396</v>
      </c>
      <c r="AI906" s="0" t="s">
        <v>3397</v>
      </c>
      <c r="AJ906" s="0" t="s">
        <v>22</v>
      </c>
      <c r="AK906" s="0" t="s">
        <v>22</v>
      </c>
    </row>
    <row customHeight="1" ht="11.25">
      <c r="A907" s="0" t="s">
        <v>22</v>
      </c>
      <c r="B907" s="0" t="s">
        <v>48</v>
      </c>
      <c r="C907" s="0" t="s">
        <v>50</v>
      </c>
      <c r="D907" s="0" t="s">
        <v>22</v>
      </c>
      <c r="E907" s="0" t="s">
        <v>4646</v>
      </c>
      <c r="F907" s="0" t="s">
        <v>1213</v>
      </c>
      <c r="G907" s="0" t="s">
        <v>1171</v>
      </c>
      <c r="H907" s="0" t="s">
        <v>1171</v>
      </c>
      <c r="I907" s="0" t="s">
        <v>1172</v>
      </c>
      <c r="J907" s="0" t="s">
        <v>1173</v>
      </c>
      <c r="K907" s="0" t="s">
        <v>1174</v>
      </c>
      <c r="L907" s="0" t="s">
        <v>1252</v>
      </c>
      <c r="M907" s="0" t="s">
        <v>1155</v>
      </c>
      <c r="N907" s="0" t="s">
        <v>118</v>
      </c>
      <c r="O907" s="0" t="s">
        <v>1171</v>
      </c>
      <c r="P907" s="0" t="s">
        <v>1171</v>
      </c>
      <c r="Q907" s="0" t="s">
        <v>1172</v>
      </c>
      <c r="R907" s="0" t="s">
        <v>3410</v>
      </c>
      <c r="S907" s="0" t="s">
        <v>3411</v>
      </c>
      <c r="T907" s="0" t="s">
        <v>3341</v>
      </c>
      <c r="U907" s="0" t="s">
        <v>3342</v>
      </c>
      <c r="V907" s="0" t="s">
        <v>4647</v>
      </c>
      <c r="W907" s="0" t="s">
        <v>3344</v>
      </c>
      <c r="X907" s="0" t="s">
        <v>3345</v>
      </c>
      <c r="Y907" s="0" t="s">
        <v>3342</v>
      </c>
      <c r="Z907" s="0" t="s">
        <v>4648</v>
      </c>
      <c r="AA907" s="0" t="s">
        <v>3394</v>
      </c>
      <c r="AB907" s="0" t="s">
        <v>4649</v>
      </c>
      <c r="AC907" s="0" t="s">
        <v>19</v>
      </c>
      <c r="AD907" s="0" t="s">
        <v>61</v>
      </c>
      <c r="AE907" s="0" t="s">
        <v>19</v>
      </c>
      <c r="AF907" s="0" t="s">
        <v>22</v>
      </c>
      <c r="AG907" s="0" t="s">
        <v>22</v>
      </c>
      <c r="AH907" s="0" t="s">
        <v>3396</v>
      </c>
      <c r="AI907" s="0" t="s">
        <v>3397</v>
      </c>
      <c r="AJ907" s="0" t="s">
        <v>22</v>
      </c>
      <c r="AK907" s="0" t="s">
        <v>22</v>
      </c>
    </row>
    <row customHeight="1" ht="11.25">
      <c r="A908" s="0" t="s">
        <v>22</v>
      </c>
      <c r="B908" s="0" t="s">
        <v>48</v>
      </c>
      <c r="C908" s="0" t="s">
        <v>50</v>
      </c>
      <c r="D908" s="0" t="s">
        <v>22</v>
      </c>
      <c r="E908" s="0" t="s">
        <v>4646</v>
      </c>
      <c r="F908" s="0" t="s">
        <v>1213</v>
      </c>
      <c r="G908" s="0" t="s">
        <v>1171</v>
      </c>
      <c r="H908" s="0" t="s">
        <v>1171</v>
      </c>
      <c r="I908" s="0" t="s">
        <v>1172</v>
      </c>
      <c r="J908" s="0" t="s">
        <v>1173</v>
      </c>
      <c r="K908" s="0" t="s">
        <v>1174</v>
      </c>
      <c r="L908" s="0" t="s">
        <v>1252</v>
      </c>
      <c r="M908" s="0" t="s">
        <v>1155</v>
      </c>
      <c r="N908" s="0" t="s">
        <v>101</v>
      </c>
      <c r="O908" s="0" t="s">
        <v>1171</v>
      </c>
      <c r="P908" s="0" t="s">
        <v>1171</v>
      </c>
      <c r="Q908" s="0" t="s">
        <v>1172</v>
      </c>
      <c r="R908" s="0" t="s">
        <v>3412</v>
      </c>
      <c r="S908" s="0" t="s">
        <v>3413</v>
      </c>
      <c r="T908" s="0" t="s">
        <v>3341</v>
      </c>
      <c r="U908" s="0" t="s">
        <v>3342</v>
      </c>
      <c r="V908" s="0" t="s">
        <v>4647</v>
      </c>
      <c r="W908" s="0" t="s">
        <v>3344</v>
      </c>
      <c r="X908" s="0" t="s">
        <v>3345</v>
      </c>
      <c r="Y908" s="0" t="s">
        <v>3342</v>
      </c>
      <c r="Z908" s="0" t="s">
        <v>4648</v>
      </c>
      <c r="AA908" s="0" t="s">
        <v>3394</v>
      </c>
      <c r="AB908" s="0" t="s">
        <v>4649</v>
      </c>
      <c r="AC908" s="0" t="s">
        <v>19</v>
      </c>
      <c r="AD908" s="0" t="s">
        <v>61</v>
      </c>
      <c r="AE908" s="0" t="s">
        <v>19</v>
      </c>
      <c r="AF908" s="0" t="s">
        <v>22</v>
      </c>
      <c r="AG908" s="0" t="s">
        <v>22</v>
      </c>
      <c r="AH908" s="0" t="s">
        <v>3396</v>
      </c>
      <c r="AI908" s="0" t="s">
        <v>3397</v>
      </c>
      <c r="AJ908" s="0" t="s">
        <v>22</v>
      </c>
      <c r="AK908" s="0" t="s">
        <v>22</v>
      </c>
    </row>
    <row customHeight="1" ht="11.25">
      <c r="A909" s="0" t="s">
        <v>22</v>
      </c>
      <c r="B909" s="0" t="s">
        <v>48</v>
      </c>
      <c r="C909" s="0" t="s">
        <v>50</v>
      </c>
      <c r="D909" s="0" t="s">
        <v>22</v>
      </c>
      <c r="E909" s="0" t="s">
        <v>4646</v>
      </c>
      <c r="F909" s="0" t="s">
        <v>1213</v>
      </c>
      <c r="G909" s="0" t="s">
        <v>1171</v>
      </c>
      <c r="H909" s="0" t="s">
        <v>1171</v>
      </c>
      <c r="I909" s="0" t="s">
        <v>1172</v>
      </c>
      <c r="J909" s="0" t="s">
        <v>1173</v>
      </c>
      <c r="K909" s="0" t="s">
        <v>1174</v>
      </c>
      <c r="L909" s="0" t="s">
        <v>1252</v>
      </c>
      <c r="M909" s="0" t="s">
        <v>1155</v>
      </c>
      <c r="N909" s="0" t="s">
        <v>91</v>
      </c>
      <c r="O909" s="0" t="s">
        <v>1171</v>
      </c>
      <c r="P909" s="0" t="s">
        <v>1171</v>
      </c>
      <c r="Q909" s="0" t="s">
        <v>1172</v>
      </c>
      <c r="R909" s="0" t="s">
        <v>3414</v>
      </c>
      <c r="S909" s="0" t="s">
        <v>3415</v>
      </c>
      <c r="T909" s="0" t="s">
        <v>3341</v>
      </c>
      <c r="U909" s="0" t="s">
        <v>3342</v>
      </c>
      <c r="V909" s="0" t="s">
        <v>4647</v>
      </c>
      <c r="W909" s="0" t="s">
        <v>3344</v>
      </c>
      <c r="X909" s="0" t="s">
        <v>3345</v>
      </c>
      <c r="Y909" s="0" t="s">
        <v>3342</v>
      </c>
      <c r="Z909" s="0" t="s">
        <v>4648</v>
      </c>
      <c r="AA909" s="0" t="s">
        <v>3394</v>
      </c>
      <c r="AB909" s="0" t="s">
        <v>4649</v>
      </c>
      <c r="AC909" s="0" t="s">
        <v>19</v>
      </c>
      <c r="AD909" s="0" t="s">
        <v>61</v>
      </c>
      <c r="AE909" s="0" t="s">
        <v>19</v>
      </c>
      <c r="AF909" s="0" t="s">
        <v>22</v>
      </c>
      <c r="AG909" s="0" t="s">
        <v>22</v>
      </c>
      <c r="AH909" s="0" t="s">
        <v>3396</v>
      </c>
      <c r="AI909" s="0" t="s">
        <v>3397</v>
      </c>
      <c r="AJ909" s="0" t="s">
        <v>22</v>
      </c>
      <c r="AK909" s="0" t="s">
        <v>22</v>
      </c>
    </row>
    <row customHeight="1" ht="11.25">
      <c r="A910" s="0" t="s">
        <v>22</v>
      </c>
      <c r="B910" s="0" t="s">
        <v>48</v>
      </c>
      <c r="C910" s="0" t="s">
        <v>50</v>
      </c>
      <c r="D910" s="0" t="s">
        <v>22</v>
      </c>
      <c r="E910" s="0" t="s">
        <v>4646</v>
      </c>
      <c r="F910" s="0" t="s">
        <v>1213</v>
      </c>
      <c r="G910" s="0" t="s">
        <v>153</v>
      </c>
      <c r="H910" s="0" t="s">
        <v>153</v>
      </c>
      <c r="I910" s="0" t="s">
        <v>154</v>
      </c>
      <c r="J910" s="0" t="s">
        <v>1173</v>
      </c>
      <c r="K910" s="0" t="s">
        <v>1255</v>
      </c>
      <c r="L910" s="0" t="s">
        <v>1252</v>
      </c>
      <c r="M910" s="0" t="s">
        <v>1155</v>
      </c>
      <c r="N910" s="0" t="s">
        <v>98</v>
      </c>
      <c r="O910" s="0" t="s">
        <v>153</v>
      </c>
      <c r="P910" s="0" t="s">
        <v>153</v>
      </c>
      <c r="Q910" s="0" t="s">
        <v>154</v>
      </c>
      <c r="R910" s="0" t="s">
        <v>1173</v>
      </c>
      <c r="S910" s="0" t="s">
        <v>1255</v>
      </c>
      <c r="T910" s="0" t="s">
        <v>3341</v>
      </c>
      <c r="U910" s="0" t="s">
        <v>3342</v>
      </c>
      <c r="V910" s="0" t="s">
        <v>4647</v>
      </c>
      <c r="W910" s="0" t="s">
        <v>3344</v>
      </c>
      <c r="X910" s="0" t="s">
        <v>3345</v>
      </c>
      <c r="Y910" s="0" t="s">
        <v>3342</v>
      </c>
      <c r="Z910" s="0" t="s">
        <v>4648</v>
      </c>
      <c r="AA910" s="0" t="s">
        <v>3394</v>
      </c>
      <c r="AB910" s="0" t="s">
        <v>4649</v>
      </c>
      <c r="AC910" s="0" t="s">
        <v>19</v>
      </c>
      <c r="AD910" s="0" t="s">
        <v>61</v>
      </c>
      <c r="AE910" s="0" t="s">
        <v>19</v>
      </c>
      <c r="AF910" s="0" t="s">
        <v>22</v>
      </c>
      <c r="AG910" s="0" t="s">
        <v>22</v>
      </c>
      <c r="AH910" s="0" t="s">
        <v>3396</v>
      </c>
      <c r="AI910" s="0" t="s">
        <v>3397</v>
      </c>
      <c r="AJ910" s="0" t="s">
        <v>22</v>
      </c>
      <c r="AK910" s="0" t="s">
        <v>22</v>
      </c>
    </row>
    <row customHeight="1" ht="11.25">
      <c r="A911" s="0" t="s">
        <v>22</v>
      </c>
      <c r="B911" s="0" t="s">
        <v>48</v>
      </c>
      <c r="C911" s="0" t="s">
        <v>50</v>
      </c>
      <c r="D911" s="0" t="s">
        <v>22</v>
      </c>
      <c r="E911" s="0" t="s">
        <v>4646</v>
      </c>
      <c r="F911" s="0" t="s">
        <v>1213</v>
      </c>
      <c r="G911" s="0" t="s">
        <v>153</v>
      </c>
      <c r="H911" s="0" t="s">
        <v>153</v>
      </c>
      <c r="I911" s="0" t="s">
        <v>154</v>
      </c>
      <c r="J911" s="0" t="s">
        <v>1173</v>
      </c>
      <c r="K911" s="0" t="s">
        <v>1255</v>
      </c>
      <c r="L911" s="0" t="s">
        <v>1252</v>
      </c>
      <c r="M911" s="0" t="s">
        <v>1155</v>
      </c>
      <c r="N911" s="0" t="s">
        <v>115</v>
      </c>
      <c r="O911" s="0" t="s">
        <v>153</v>
      </c>
      <c r="P911" s="0" t="s">
        <v>153</v>
      </c>
      <c r="Q911" s="0" t="s">
        <v>154</v>
      </c>
      <c r="R911" s="0" t="s">
        <v>3398</v>
      </c>
      <c r="S911" s="0" t="s">
        <v>3416</v>
      </c>
      <c r="T911" s="0" t="s">
        <v>3341</v>
      </c>
      <c r="U911" s="0" t="s">
        <v>3342</v>
      </c>
      <c r="V911" s="0" t="s">
        <v>4647</v>
      </c>
      <c r="W911" s="0" t="s">
        <v>3344</v>
      </c>
      <c r="X911" s="0" t="s">
        <v>3345</v>
      </c>
      <c r="Y911" s="0" t="s">
        <v>3342</v>
      </c>
      <c r="Z911" s="0" t="s">
        <v>4648</v>
      </c>
      <c r="AA911" s="0" t="s">
        <v>3394</v>
      </c>
      <c r="AB911" s="0" t="s">
        <v>4649</v>
      </c>
      <c r="AC911" s="0" t="s">
        <v>19</v>
      </c>
      <c r="AD911" s="0" t="s">
        <v>61</v>
      </c>
      <c r="AE911" s="0" t="s">
        <v>19</v>
      </c>
      <c r="AF911" s="0" t="s">
        <v>22</v>
      </c>
      <c r="AG911" s="0" t="s">
        <v>22</v>
      </c>
      <c r="AH911" s="0" t="s">
        <v>3396</v>
      </c>
      <c r="AI911" s="0" t="s">
        <v>3397</v>
      </c>
      <c r="AJ911" s="0" t="s">
        <v>22</v>
      </c>
      <c r="AK911" s="0" t="s">
        <v>22</v>
      </c>
    </row>
    <row customHeight="1" ht="11.25">
      <c r="A912" s="0" t="s">
        <v>22</v>
      </c>
      <c r="B912" s="0" t="s">
        <v>48</v>
      </c>
      <c r="C912" s="0" t="s">
        <v>50</v>
      </c>
      <c r="D912" s="0" t="s">
        <v>22</v>
      </c>
      <c r="E912" s="0" t="s">
        <v>4646</v>
      </c>
      <c r="F912" s="0" t="s">
        <v>1213</v>
      </c>
      <c r="G912" s="0" t="s">
        <v>153</v>
      </c>
      <c r="H912" s="0" t="s">
        <v>153</v>
      </c>
      <c r="I912" s="0" t="s">
        <v>154</v>
      </c>
      <c r="J912" s="0" t="s">
        <v>1173</v>
      </c>
      <c r="K912" s="0" t="s">
        <v>1255</v>
      </c>
      <c r="L912" s="0" t="s">
        <v>1252</v>
      </c>
      <c r="M912" s="0" t="s">
        <v>1155</v>
      </c>
      <c r="N912" s="0" t="s">
        <v>90</v>
      </c>
      <c r="O912" s="0" t="s">
        <v>153</v>
      </c>
      <c r="P912" s="0" t="s">
        <v>153</v>
      </c>
      <c r="Q912" s="0" t="s">
        <v>154</v>
      </c>
      <c r="R912" s="0" t="s">
        <v>3400</v>
      </c>
      <c r="S912" s="0" t="s">
        <v>3417</v>
      </c>
      <c r="T912" s="0" t="s">
        <v>3341</v>
      </c>
      <c r="U912" s="0" t="s">
        <v>3342</v>
      </c>
      <c r="V912" s="0" t="s">
        <v>4647</v>
      </c>
      <c r="W912" s="0" t="s">
        <v>3344</v>
      </c>
      <c r="X912" s="0" t="s">
        <v>3345</v>
      </c>
      <c r="Y912" s="0" t="s">
        <v>3342</v>
      </c>
      <c r="Z912" s="0" t="s">
        <v>4648</v>
      </c>
      <c r="AA912" s="0" t="s">
        <v>3394</v>
      </c>
      <c r="AB912" s="0" t="s">
        <v>4649</v>
      </c>
      <c r="AC912" s="0" t="s">
        <v>19</v>
      </c>
      <c r="AD912" s="0" t="s">
        <v>61</v>
      </c>
      <c r="AE912" s="0" t="s">
        <v>19</v>
      </c>
      <c r="AF912" s="0" t="s">
        <v>22</v>
      </c>
      <c r="AG912" s="0" t="s">
        <v>22</v>
      </c>
      <c r="AH912" s="0" t="s">
        <v>3396</v>
      </c>
      <c r="AI912" s="0" t="s">
        <v>3397</v>
      </c>
      <c r="AJ912" s="0" t="s">
        <v>22</v>
      </c>
      <c r="AK912" s="0" t="s">
        <v>22</v>
      </c>
    </row>
    <row customHeight="1" ht="11.25">
      <c r="A913" s="0" t="s">
        <v>22</v>
      </c>
      <c r="B913" s="0" t="s">
        <v>48</v>
      </c>
      <c r="C913" s="0" t="s">
        <v>50</v>
      </c>
      <c r="D913" s="0" t="s">
        <v>22</v>
      </c>
      <c r="E913" s="0" t="s">
        <v>4646</v>
      </c>
      <c r="F913" s="0" t="s">
        <v>1213</v>
      </c>
      <c r="G913" s="0" t="s">
        <v>153</v>
      </c>
      <c r="H913" s="0" t="s">
        <v>153</v>
      </c>
      <c r="I913" s="0" t="s">
        <v>154</v>
      </c>
      <c r="J913" s="0" t="s">
        <v>1173</v>
      </c>
      <c r="K913" s="0" t="s">
        <v>1255</v>
      </c>
      <c r="L913" s="0" t="s">
        <v>1252</v>
      </c>
      <c r="M913" s="0" t="s">
        <v>1155</v>
      </c>
      <c r="N913" s="0" t="s">
        <v>109</v>
      </c>
      <c r="O913" s="0" t="s">
        <v>153</v>
      </c>
      <c r="P913" s="0" t="s">
        <v>153</v>
      </c>
      <c r="Q913" s="0" t="s">
        <v>154</v>
      </c>
      <c r="R913" s="0" t="s">
        <v>3402</v>
      </c>
      <c r="S913" s="0" t="s">
        <v>3418</v>
      </c>
      <c r="T913" s="0" t="s">
        <v>3341</v>
      </c>
      <c r="U913" s="0" t="s">
        <v>3342</v>
      </c>
      <c r="V913" s="0" t="s">
        <v>4647</v>
      </c>
      <c r="W913" s="0" t="s">
        <v>3344</v>
      </c>
      <c r="X913" s="0" t="s">
        <v>3345</v>
      </c>
      <c r="Y913" s="0" t="s">
        <v>3342</v>
      </c>
      <c r="Z913" s="0" t="s">
        <v>4648</v>
      </c>
      <c r="AA913" s="0" t="s">
        <v>3394</v>
      </c>
      <c r="AB913" s="0" t="s">
        <v>4649</v>
      </c>
      <c r="AC913" s="0" t="s">
        <v>19</v>
      </c>
      <c r="AD913" s="0" t="s">
        <v>61</v>
      </c>
      <c r="AE913" s="0" t="s">
        <v>19</v>
      </c>
      <c r="AF913" s="0" t="s">
        <v>22</v>
      </c>
      <c r="AG913" s="0" t="s">
        <v>22</v>
      </c>
      <c r="AH913" s="0" t="s">
        <v>3396</v>
      </c>
      <c r="AI913" s="0" t="s">
        <v>3397</v>
      </c>
      <c r="AJ913" s="0" t="s">
        <v>22</v>
      </c>
      <c r="AK913" s="0" t="s">
        <v>22</v>
      </c>
    </row>
    <row customHeight="1" ht="11.25">
      <c r="A914" s="0" t="s">
        <v>22</v>
      </c>
      <c r="B914" s="0" t="s">
        <v>48</v>
      </c>
      <c r="C914" s="0" t="s">
        <v>50</v>
      </c>
      <c r="D914" s="0" t="s">
        <v>22</v>
      </c>
      <c r="E914" s="0" t="s">
        <v>4646</v>
      </c>
      <c r="F914" s="0" t="s">
        <v>1213</v>
      </c>
      <c r="G914" s="0" t="s">
        <v>153</v>
      </c>
      <c r="H914" s="0" t="s">
        <v>153</v>
      </c>
      <c r="I914" s="0" t="s">
        <v>154</v>
      </c>
      <c r="J914" s="0" t="s">
        <v>1173</v>
      </c>
      <c r="K914" s="0" t="s">
        <v>1255</v>
      </c>
      <c r="L914" s="0" t="s">
        <v>1252</v>
      </c>
      <c r="M914" s="0" t="s">
        <v>1155</v>
      </c>
      <c r="N914" s="0" t="s">
        <v>92</v>
      </c>
      <c r="O914" s="0" t="s">
        <v>153</v>
      </c>
      <c r="P914" s="0" t="s">
        <v>153</v>
      </c>
      <c r="Q914" s="0" t="s">
        <v>154</v>
      </c>
      <c r="R914" s="0" t="s">
        <v>3404</v>
      </c>
      <c r="S914" s="0" t="s">
        <v>3419</v>
      </c>
      <c r="T914" s="0" t="s">
        <v>3341</v>
      </c>
      <c r="U914" s="0" t="s">
        <v>3342</v>
      </c>
      <c r="V914" s="0" t="s">
        <v>4647</v>
      </c>
      <c r="W914" s="0" t="s">
        <v>3344</v>
      </c>
      <c r="X914" s="0" t="s">
        <v>3345</v>
      </c>
      <c r="Y914" s="0" t="s">
        <v>3342</v>
      </c>
      <c r="Z914" s="0" t="s">
        <v>4648</v>
      </c>
      <c r="AA914" s="0" t="s">
        <v>3394</v>
      </c>
      <c r="AB914" s="0" t="s">
        <v>4649</v>
      </c>
      <c r="AC914" s="0" t="s">
        <v>19</v>
      </c>
      <c r="AD914" s="0" t="s">
        <v>61</v>
      </c>
      <c r="AE914" s="0" t="s">
        <v>19</v>
      </c>
      <c r="AF914" s="0" t="s">
        <v>22</v>
      </c>
      <c r="AG914" s="0" t="s">
        <v>22</v>
      </c>
      <c r="AH914" s="0" t="s">
        <v>3396</v>
      </c>
      <c r="AI914" s="0" t="s">
        <v>3397</v>
      </c>
      <c r="AJ914" s="0" t="s">
        <v>22</v>
      </c>
      <c r="AK914" s="0" t="s">
        <v>22</v>
      </c>
    </row>
    <row customHeight="1" ht="11.25">
      <c r="A915" s="0" t="s">
        <v>22</v>
      </c>
      <c r="B915" s="0" t="s">
        <v>48</v>
      </c>
      <c r="C915" s="0" t="s">
        <v>50</v>
      </c>
      <c r="D915" s="0" t="s">
        <v>22</v>
      </c>
      <c r="E915" s="0" t="s">
        <v>4646</v>
      </c>
      <c r="F915" s="0" t="s">
        <v>1213</v>
      </c>
      <c r="G915" s="0" t="s">
        <v>153</v>
      </c>
      <c r="H915" s="0" t="s">
        <v>153</v>
      </c>
      <c r="I915" s="0" t="s">
        <v>154</v>
      </c>
      <c r="J915" s="0" t="s">
        <v>1173</v>
      </c>
      <c r="K915" s="0" t="s">
        <v>1255</v>
      </c>
      <c r="L915" s="0" t="s">
        <v>1252</v>
      </c>
      <c r="M915" s="0" t="s">
        <v>1155</v>
      </c>
      <c r="N915" s="0" t="s">
        <v>89</v>
      </c>
      <c r="O915" s="0" t="s">
        <v>153</v>
      </c>
      <c r="P915" s="0" t="s">
        <v>153</v>
      </c>
      <c r="Q915" s="0" t="s">
        <v>154</v>
      </c>
      <c r="R915" s="0" t="s">
        <v>3406</v>
      </c>
      <c r="S915" s="0" t="s">
        <v>3420</v>
      </c>
      <c r="T915" s="0" t="s">
        <v>3341</v>
      </c>
      <c r="U915" s="0" t="s">
        <v>3342</v>
      </c>
      <c r="V915" s="0" t="s">
        <v>4647</v>
      </c>
      <c r="W915" s="0" t="s">
        <v>3344</v>
      </c>
      <c r="X915" s="0" t="s">
        <v>3345</v>
      </c>
      <c r="Y915" s="0" t="s">
        <v>3342</v>
      </c>
      <c r="Z915" s="0" t="s">
        <v>4648</v>
      </c>
      <c r="AA915" s="0" t="s">
        <v>3394</v>
      </c>
      <c r="AB915" s="0" t="s">
        <v>4649</v>
      </c>
      <c r="AC915" s="0" t="s">
        <v>19</v>
      </c>
      <c r="AD915" s="0" t="s">
        <v>61</v>
      </c>
      <c r="AE915" s="0" t="s">
        <v>19</v>
      </c>
      <c r="AF915" s="0" t="s">
        <v>22</v>
      </c>
      <c r="AG915" s="0" t="s">
        <v>22</v>
      </c>
      <c r="AH915" s="0" t="s">
        <v>3396</v>
      </c>
      <c r="AI915" s="0" t="s">
        <v>3397</v>
      </c>
      <c r="AJ915" s="0" t="s">
        <v>22</v>
      </c>
      <c r="AK915" s="0" t="s">
        <v>22</v>
      </c>
    </row>
    <row customHeight="1" ht="11.25">
      <c r="A916" s="0" t="s">
        <v>22</v>
      </c>
      <c r="B916" s="0" t="s">
        <v>48</v>
      </c>
      <c r="C916" s="0" t="s">
        <v>50</v>
      </c>
      <c r="D916" s="0" t="s">
        <v>22</v>
      </c>
      <c r="E916" s="0" t="s">
        <v>4646</v>
      </c>
      <c r="F916" s="0" t="s">
        <v>1213</v>
      </c>
      <c r="G916" s="0" t="s">
        <v>153</v>
      </c>
      <c r="H916" s="0" t="s">
        <v>153</v>
      </c>
      <c r="I916" s="0" t="s">
        <v>154</v>
      </c>
      <c r="J916" s="0" t="s">
        <v>1173</v>
      </c>
      <c r="K916" s="0" t="s">
        <v>1255</v>
      </c>
      <c r="L916" s="0" t="s">
        <v>1252</v>
      </c>
      <c r="M916" s="0" t="s">
        <v>1155</v>
      </c>
      <c r="N916" s="0" t="s">
        <v>112</v>
      </c>
      <c r="O916" s="0" t="s">
        <v>153</v>
      </c>
      <c r="P916" s="0" t="s">
        <v>153</v>
      </c>
      <c r="Q916" s="0" t="s">
        <v>154</v>
      </c>
      <c r="R916" s="0" t="s">
        <v>3408</v>
      </c>
      <c r="S916" s="0" t="s">
        <v>3421</v>
      </c>
      <c r="T916" s="0" t="s">
        <v>3341</v>
      </c>
      <c r="U916" s="0" t="s">
        <v>3342</v>
      </c>
      <c r="V916" s="0" t="s">
        <v>4647</v>
      </c>
      <c r="W916" s="0" t="s">
        <v>3344</v>
      </c>
      <c r="X916" s="0" t="s">
        <v>3345</v>
      </c>
      <c r="Y916" s="0" t="s">
        <v>3342</v>
      </c>
      <c r="Z916" s="0" t="s">
        <v>4648</v>
      </c>
      <c r="AA916" s="0" t="s">
        <v>3394</v>
      </c>
      <c r="AB916" s="0" t="s">
        <v>4649</v>
      </c>
      <c r="AC916" s="0" t="s">
        <v>19</v>
      </c>
      <c r="AD916" s="0" t="s">
        <v>61</v>
      </c>
      <c r="AE916" s="0" t="s">
        <v>19</v>
      </c>
      <c r="AF916" s="0" t="s">
        <v>22</v>
      </c>
      <c r="AG916" s="0" t="s">
        <v>22</v>
      </c>
      <c r="AH916" s="0" t="s">
        <v>3396</v>
      </c>
      <c r="AI916" s="0" t="s">
        <v>3397</v>
      </c>
      <c r="AJ916" s="0" t="s">
        <v>22</v>
      </c>
      <c r="AK916" s="0" t="s">
        <v>22</v>
      </c>
    </row>
    <row customHeight="1" ht="11.25">
      <c r="A917" s="0" t="s">
        <v>22</v>
      </c>
      <c r="B917" s="0" t="s">
        <v>48</v>
      </c>
      <c r="C917" s="0" t="s">
        <v>50</v>
      </c>
      <c r="D917" s="0" t="s">
        <v>22</v>
      </c>
      <c r="E917" s="0" t="s">
        <v>4646</v>
      </c>
      <c r="F917" s="0" t="s">
        <v>1213</v>
      </c>
      <c r="G917" s="0" t="s">
        <v>153</v>
      </c>
      <c r="H917" s="0" t="s">
        <v>153</v>
      </c>
      <c r="I917" s="0" t="s">
        <v>154</v>
      </c>
      <c r="J917" s="0" t="s">
        <v>1173</v>
      </c>
      <c r="K917" s="0" t="s">
        <v>1255</v>
      </c>
      <c r="L917" s="0" t="s">
        <v>1252</v>
      </c>
      <c r="M917" s="0" t="s">
        <v>1155</v>
      </c>
      <c r="N917" s="0" t="s">
        <v>118</v>
      </c>
      <c r="O917" s="0" t="s">
        <v>153</v>
      </c>
      <c r="P917" s="0" t="s">
        <v>153</v>
      </c>
      <c r="Q917" s="0" t="s">
        <v>154</v>
      </c>
      <c r="R917" s="0" t="s">
        <v>3410</v>
      </c>
      <c r="S917" s="0" t="s">
        <v>3422</v>
      </c>
      <c r="T917" s="0" t="s">
        <v>3341</v>
      </c>
      <c r="U917" s="0" t="s">
        <v>3342</v>
      </c>
      <c r="V917" s="0" t="s">
        <v>4647</v>
      </c>
      <c r="W917" s="0" t="s">
        <v>3344</v>
      </c>
      <c r="X917" s="0" t="s">
        <v>3345</v>
      </c>
      <c r="Y917" s="0" t="s">
        <v>3342</v>
      </c>
      <c r="Z917" s="0" t="s">
        <v>4648</v>
      </c>
      <c r="AA917" s="0" t="s">
        <v>3394</v>
      </c>
      <c r="AB917" s="0" t="s">
        <v>4649</v>
      </c>
      <c r="AC917" s="0" t="s">
        <v>19</v>
      </c>
      <c r="AD917" s="0" t="s">
        <v>61</v>
      </c>
      <c r="AE917" s="0" t="s">
        <v>19</v>
      </c>
      <c r="AF917" s="0" t="s">
        <v>22</v>
      </c>
      <c r="AG917" s="0" t="s">
        <v>22</v>
      </c>
      <c r="AH917" s="0" t="s">
        <v>3396</v>
      </c>
      <c r="AI917" s="0" t="s">
        <v>3397</v>
      </c>
      <c r="AJ917" s="0" t="s">
        <v>22</v>
      </c>
      <c r="AK917" s="0" t="s">
        <v>22</v>
      </c>
    </row>
    <row customHeight="1" ht="11.25">
      <c r="A918" s="0" t="s">
        <v>22</v>
      </c>
      <c r="B918" s="0" t="s">
        <v>48</v>
      </c>
      <c r="C918" s="0" t="s">
        <v>50</v>
      </c>
      <c r="D918" s="0" t="s">
        <v>22</v>
      </c>
      <c r="E918" s="0" t="s">
        <v>4646</v>
      </c>
      <c r="F918" s="0" t="s">
        <v>1213</v>
      </c>
      <c r="G918" s="0" t="s">
        <v>153</v>
      </c>
      <c r="H918" s="0" t="s">
        <v>153</v>
      </c>
      <c r="I918" s="0" t="s">
        <v>154</v>
      </c>
      <c r="J918" s="0" t="s">
        <v>1173</v>
      </c>
      <c r="K918" s="0" t="s">
        <v>1255</v>
      </c>
      <c r="L918" s="0" t="s">
        <v>1252</v>
      </c>
      <c r="M918" s="0" t="s">
        <v>1155</v>
      </c>
      <c r="N918" s="0" t="s">
        <v>101</v>
      </c>
      <c r="O918" s="0" t="s">
        <v>153</v>
      </c>
      <c r="P918" s="0" t="s">
        <v>153</v>
      </c>
      <c r="Q918" s="0" t="s">
        <v>154</v>
      </c>
      <c r="R918" s="0" t="s">
        <v>3412</v>
      </c>
      <c r="S918" s="0" t="s">
        <v>3423</v>
      </c>
      <c r="T918" s="0" t="s">
        <v>3341</v>
      </c>
      <c r="U918" s="0" t="s">
        <v>3342</v>
      </c>
      <c r="V918" s="0" t="s">
        <v>4647</v>
      </c>
      <c r="W918" s="0" t="s">
        <v>3344</v>
      </c>
      <c r="X918" s="0" t="s">
        <v>3345</v>
      </c>
      <c r="Y918" s="0" t="s">
        <v>3342</v>
      </c>
      <c r="Z918" s="0" t="s">
        <v>4648</v>
      </c>
      <c r="AA918" s="0" t="s">
        <v>3394</v>
      </c>
      <c r="AB918" s="0" t="s">
        <v>4649</v>
      </c>
      <c r="AC918" s="0" t="s">
        <v>19</v>
      </c>
      <c r="AD918" s="0" t="s">
        <v>61</v>
      </c>
      <c r="AE918" s="0" t="s">
        <v>19</v>
      </c>
      <c r="AF918" s="0" t="s">
        <v>22</v>
      </c>
      <c r="AG918" s="0" t="s">
        <v>22</v>
      </c>
      <c r="AH918" s="0" t="s">
        <v>3396</v>
      </c>
      <c r="AI918" s="0" t="s">
        <v>3397</v>
      </c>
      <c r="AJ918" s="0" t="s">
        <v>22</v>
      </c>
      <c r="AK918" s="0" t="s">
        <v>22</v>
      </c>
    </row>
    <row customHeight="1" ht="11.25">
      <c r="A919" s="0" t="s">
        <v>22</v>
      </c>
      <c r="B919" s="0" t="s">
        <v>48</v>
      </c>
      <c r="C919" s="0" t="s">
        <v>50</v>
      </c>
      <c r="D919" s="0" t="s">
        <v>22</v>
      </c>
      <c r="E919" s="0" t="s">
        <v>4646</v>
      </c>
      <c r="F919" s="0" t="s">
        <v>1213</v>
      </c>
      <c r="G919" s="0" t="s">
        <v>153</v>
      </c>
      <c r="H919" s="0" t="s">
        <v>153</v>
      </c>
      <c r="I919" s="0" t="s">
        <v>154</v>
      </c>
      <c r="J919" s="0" t="s">
        <v>1173</v>
      </c>
      <c r="K919" s="0" t="s">
        <v>1255</v>
      </c>
      <c r="L919" s="0" t="s">
        <v>1252</v>
      </c>
      <c r="M919" s="0" t="s">
        <v>1155</v>
      </c>
      <c r="N919" s="0" t="s">
        <v>91</v>
      </c>
      <c r="O919" s="0" t="s">
        <v>153</v>
      </c>
      <c r="P919" s="0" t="s">
        <v>153</v>
      </c>
      <c r="Q919" s="0" t="s">
        <v>154</v>
      </c>
      <c r="R919" s="0" t="s">
        <v>3414</v>
      </c>
      <c r="S919" s="0" t="s">
        <v>3424</v>
      </c>
      <c r="T919" s="0" t="s">
        <v>3341</v>
      </c>
      <c r="U919" s="0" t="s">
        <v>3342</v>
      </c>
      <c r="V919" s="0" t="s">
        <v>4647</v>
      </c>
      <c r="W919" s="0" t="s">
        <v>3344</v>
      </c>
      <c r="X919" s="0" t="s">
        <v>3345</v>
      </c>
      <c r="Y919" s="0" t="s">
        <v>3342</v>
      </c>
      <c r="Z919" s="0" t="s">
        <v>4648</v>
      </c>
      <c r="AA919" s="0" t="s">
        <v>3394</v>
      </c>
      <c r="AB919" s="0" t="s">
        <v>4649</v>
      </c>
      <c r="AC919" s="0" t="s">
        <v>19</v>
      </c>
      <c r="AD919" s="0" t="s">
        <v>61</v>
      </c>
      <c r="AE919" s="0" t="s">
        <v>19</v>
      </c>
      <c r="AF919" s="0" t="s">
        <v>22</v>
      </c>
      <c r="AG919" s="0" t="s">
        <v>22</v>
      </c>
      <c r="AH919" s="0" t="s">
        <v>3396</v>
      </c>
      <c r="AI919" s="0" t="s">
        <v>3397</v>
      </c>
      <c r="AJ919" s="0" t="s">
        <v>22</v>
      </c>
      <c r="AK919" s="0" t="s">
        <v>22</v>
      </c>
    </row>
    <row customHeight="1" ht="11.25">
      <c r="A920" s="0" t="s">
        <v>22</v>
      </c>
      <c r="B920" s="0" t="s">
        <v>48</v>
      </c>
      <c r="C920" s="0" t="s">
        <v>50</v>
      </c>
      <c r="D920" s="0" t="s">
        <v>22</v>
      </c>
      <c r="E920" s="0" t="s">
        <v>4650</v>
      </c>
      <c r="F920" s="0" t="s">
        <v>1213</v>
      </c>
      <c r="G920" s="0" t="s">
        <v>1171</v>
      </c>
      <c r="H920" s="0" t="s">
        <v>1171</v>
      </c>
      <c r="I920" s="0" t="s">
        <v>1172</v>
      </c>
      <c r="J920" s="0" t="s">
        <v>1173</v>
      </c>
      <c r="K920" s="0" t="s">
        <v>1174</v>
      </c>
      <c r="L920" s="0" t="s">
        <v>1252</v>
      </c>
      <c r="M920" s="0" t="s">
        <v>1155</v>
      </c>
      <c r="N920" s="0" t="s">
        <v>128</v>
      </c>
      <c r="O920" s="0" t="s">
        <v>123</v>
      </c>
      <c r="P920" s="0" t="s">
        <v>123</v>
      </c>
      <c r="Q920" s="0" t="s">
        <v>124</v>
      </c>
      <c r="R920" s="0" t="s">
        <v>1153</v>
      </c>
      <c r="S920" s="0" t="s">
        <v>1154</v>
      </c>
      <c r="T920" s="0" t="s">
        <v>3341</v>
      </c>
      <c r="U920" s="0" t="s">
        <v>3342</v>
      </c>
      <c r="V920" s="0" t="s">
        <v>3343</v>
      </c>
      <c r="W920" s="0" t="s">
        <v>3344</v>
      </c>
      <c r="X920" s="0" t="s">
        <v>3345</v>
      </c>
      <c r="Y920" s="0" t="s">
        <v>3342</v>
      </c>
      <c r="Z920" s="0" t="s">
        <v>4651</v>
      </c>
      <c r="AA920" s="0" t="s">
        <v>3394</v>
      </c>
      <c r="AB920" s="0" t="s">
        <v>4652</v>
      </c>
      <c r="AC920" s="0" t="s">
        <v>19</v>
      </c>
      <c r="AD920" s="0" t="s">
        <v>61</v>
      </c>
      <c r="AE920" s="0" t="s">
        <v>19</v>
      </c>
      <c r="AF920" s="0" t="s">
        <v>22</v>
      </c>
      <c r="AG920" s="0" t="s">
        <v>22</v>
      </c>
      <c r="AH920" s="0" t="s">
        <v>3396</v>
      </c>
      <c r="AI920" s="0" t="s">
        <v>3397</v>
      </c>
      <c r="AJ920" s="0" t="s">
        <v>22</v>
      </c>
      <c r="AK920" s="0" t="s">
        <v>22</v>
      </c>
    </row>
    <row customHeight="1" ht="11.25">
      <c r="A921" s="0" t="s">
        <v>22</v>
      </c>
      <c r="B921" s="0" t="s">
        <v>48</v>
      </c>
      <c r="C921" s="0" t="s">
        <v>50</v>
      </c>
      <c r="D921" s="0" t="s">
        <v>22</v>
      </c>
      <c r="E921" s="0" t="s">
        <v>4650</v>
      </c>
      <c r="F921" s="0" t="s">
        <v>1213</v>
      </c>
      <c r="G921" s="0" t="s">
        <v>153</v>
      </c>
      <c r="H921" s="0" t="s">
        <v>153</v>
      </c>
      <c r="I921" s="0" t="s">
        <v>154</v>
      </c>
      <c r="J921" s="0" t="s">
        <v>1173</v>
      </c>
      <c r="K921" s="0" t="s">
        <v>1255</v>
      </c>
      <c r="L921" s="0" t="s">
        <v>1252</v>
      </c>
      <c r="M921" s="0" t="s">
        <v>1155</v>
      </c>
      <c r="N921" s="0" t="s">
        <v>128</v>
      </c>
      <c r="O921" s="0" t="s">
        <v>123</v>
      </c>
      <c r="P921" s="0" t="s">
        <v>123</v>
      </c>
      <c r="Q921" s="0" t="s">
        <v>124</v>
      </c>
      <c r="R921" s="0" t="s">
        <v>1153</v>
      </c>
      <c r="S921" s="0" t="s">
        <v>1154</v>
      </c>
      <c r="T921" s="0" t="s">
        <v>3341</v>
      </c>
      <c r="U921" s="0" t="s">
        <v>3342</v>
      </c>
      <c r="V921" s="0" t="s">
        <v>3343</v>
      </c>
      <c r="W921" s="0" t="s">
        <v>3344</v>
      </c>
      <c r="X921" s="0" t="s">
        <v>3345</v>
      </c>
      <c r="Y921" s="0" t="s">
        <v>3342</v>
      </c>
      <c r="Z921" s="0" t="s">
        <v>4651</v>
      </c>
      <c r="AA921" s="0" t="s">
        <v>3394</v>
      </c>
      <c r="AB921" s="0" t="s">
        <v>4652</v>
      </c>
      <c r="AC921" s="0" t="s">
        <v>19</v>
      </c>
      <c r="AD921" s="0" t="s">
        <v>61</v>
      </c>
      <c r="AE921" s="0" t="s">
        <v>19</v>
      </c>
      <c r="AF921" s="0" t="s">
        <v>22</v>
      </c>
      <c r="AG921" s="0" t="s">
        <v>22</v>
      </c>
      <c r="AH921" s="0" t="s">
        <v>3396</v>
      </c>
      <c r="AI921" s="0" t="s">
        <v>3397</v>
      </c>
      <c r="AJ921" s="0" t="s">
        <v>22</v>
      </c>
      <c r="AK921" s="0" t="s">
        <v>22</v>
      </c>
    </row>
    <row customHeight="1" ht="11.25">
      <c r="A922" s="0" t="s">
        <v>22</v>
      </c>
      <c r="B922" s="0" t="s">
        <v>48</v>
      </c>
      <c r="C922" s="0" t="s">
        <v>50</v>
      </c>
      <c r="D922" s="0" t="s">
        <v>22</v>
      </c>
      <c r="E922" s="0" t="s">
        <v>4650</v>
      </c>
      <c r="F922" s="0" t="s">
        <v>1213</v>
      </c>
      <c r="G922" s="0" t="s">
        <v>153</v>
      </c>
      <c r="H922" s="0" t="s">
        <v>153</v>
      </c>
      <c r="I922" s="0" t="s">
        <v>154</v>
      </c>
      <c r="J922" s="0" t="s">
        <v>1173</v>
      </c>
      <c r="K922" s="0" t="s">
        <v>1255</v>
      </c>
      <c r="L922" s="0" t="s">
        <v>1252</v>
      </c>
      <c r="M922" s="0" t="s">
        <v>1155</v>
      </c>
      <c r="N922" s="0" t="s">
        <v>132</v>
      </c>
      <c r="O922" s="0" t="s">
        <v>123</v>
      </c>
      <c r="P922" s="0" t="s">
        <v>123</v>
      </c>
      <c r="Q922" s="0" t="s">
        <v>124</v>
      </c>
      <c r="R922" s="0" t="s">
        <v>1201</v>
      </c>
      <c r="S922" s="0" t="s">
        <v>1202</v>
      </c>
      <c r="T922" s="0" t="s">
        <v>3341</v>
      </c>
      <c r="U922" s="0" t="s">
        <v>3342</v>
      </c>
      <c r="V922" s="0" t="s">
        <v>3343</v>
      </c>
      <c r="W922" s="0" t="s">
        <v>3344</v>
      </c>
      <c r="X922" s="0" t="s">
        <v>3345</v>
      </c>
      <c r="Y922" s="0" t="s">
        <v>3342</v>
      </c>
      <c r="Z922" s="0" t="s">
        <v>4651</v>
      </c>
      <c r="AA922" s="0" t="s">
        <v>3394</v>
      </c>
      <c r="AB922" s="0" t="s">
        <v>4652</v>
      </c>
      <c r="AC922" s="0" t="s">
        <v>19</v>
      </c>
      <c r="AD922" s="0" t="s">
        <v>61</v>
      </c>
      <c r="AE922" s="0" t="s">
        <v>19</v>
      </c>
      <c r="AF922" s="0" t="s">
        <v>22</v>
      </c>
      <c r="AG922" s="0" t="s">
        <v>22</v>
      </c>
      <c r="AH922" s="0" t="s">
        <v>3396</v>
      </c>
      <c r="AI922" s="0" t="s">
        <v>3397</v>
      </c>
      <c r="AJ922" s="0" t="s">
        <v>22</v>
      </c>
      <c r="AK922" s="0" t="s">
        <v>22</v>
      </c>
    </row>
    <row customHeight="1" ht="11.25">
      <c r="A923" s="0" t="s">
        <v>22</v>
      </c>
      <c r="B923" s="0" t="s">
        <v>48</v>
      </c>
      <c r="C923" s="0" t="s">
        <v>50</v>
      </c>
      <c r="D923" s="0" t="s">
        <v>22</v>
      </c>
      <c r="E923" s="0" t="s">
        <v>4650</v>
      </c>
      <c r="F923" s="0" t="s">
        <v>1213</v>
      </c>
      <c r="G923" s="0" t="s">
        <v>1171</v>
      </c>
      <c r="H923" s="0" t="s">
        <v>1171</v>
      </c>
      <c r="I923" s="0" t="s">
        <v>1172</v>
      </c>
      <c r="J923" s="0" t="s">
        <v>1173</v>
      </c>
      <c r="K923" s="0" t="s">
        <v>1174</v>
      </c>
      <c r="L923" s="0" t="s">
        <v>1252</v>
      </c>
      <c r="M923" s="0" t="s">
        <v>1155</v>
      </c>
      <c r="N923" s="0" t="s">
        <v>132</v>
      </c>
      <c r="O923" s="0" t="s">
        <v>123</v>
      </c>
      <c r="P923" s="0" t="s">
        <v>123</v>
      </c>
      <c r="Q923" s="0" t="s">
        <v>124</v>
      </c>
      <c r="R923" s="0" t="s">
        <v>1201</v>
      </c>
      <c r="S923" s="0" t="s">
        <v>1202</v>
      </c>
      <c r="T923" s="0" t="s">
        <v>3341</v>
      </c>
      <c r="U923" s="0" t="s">
        <v>3342</v>
      </c>
      <c r="V923" s="0" t="s">
        <v>3343</v>
      </c>
      <c r="W923" s="0" t="s">
        <v>3344</v>
      </c>
      <c r="X923" s="0" t="s">
        <v>3345</v>
      </c>
      <c r="Y923" s="0" t="s">
        <v>3342</v>
      </c>
      <c r="Z923" s="0" t="s">
        <v>4651</v>
      </c>
      <c r="AA923" s="0" t="s">
        <v>3394</v>
      </c>
      <c r="AB923" s="0" t="s">
        <v>4652</v>
      </c>
      <c r="AC923" s="0" t="s">
        <v>19</v>
      </c>
      <c r="AD923" s="0" t="s">
        <v>61</v>
      </c>
      <c r="AE923" s="0" t="s">
        <v>19</v>
      </c>
      <c r="AF923" s="0" t="s">
        <v>22</v>
      </c>
      <c r="AG923" s="0" t="s">
        <v>22</v>
      </c>
      <c r="AH923" s="0" t="s">
        <v>3396</v>
      </c>
      <c r="AI923" s="0" t="s">
        <v>3397</v>
      </c>
      <c r="AJ923" s="0" t="s">
        <v>22</v>
      </c>
      <c r="AK923" s="0" t="s">
        <v>22</v>
      </c>
    </row>
    <row customHeight="1" ht="11.25">
      <c r="A924" s="0" t="s">
        <v>22</v>
      </c>
      <c r="B924" s="0" t="s">
        <v>48</v>
      </c>
      <c r="C924" s="0" t="s">
        <v>50</v>
      </c>
      <c r="D924" s="0" t="s">
        <v>22</v>
      </c>
      <c r="E924" s="0" t="s">
        <v>4650</v>
      </c>
      <c r="F924" s="0" t="s">
        <v>1213</v>
      </c>
      <c r="G924" s="0" t="s">
        <v>1171</v>
      </c>
      <c r="H924" s="0" t="s">
        <v>1171</v>
      </c>
      <c r="I924" s="0" t="s">
        <v>1172</v>
      </c>
      <c r="J924" s="0" t="s">
        <v>1173</v>
      </c>
      <c r="K924" s="0" t="s">
        <v>1174</v>
      </c>
      <c r="L924" s="0" t="s">
        <v>1252</v>
      </c>
      <c r="M924" s="0" t="s">
        <v>1155</v>
      </c>
      <c r="N924" s="0" t="s">
        <v>98</v>
      </c>
      <c r="O924" s="0" t="s">
        <v>1171</v>
      </c>
      <c r="P924" s="0" t="s">
        <v>1171</v>
      </c>
      <c r="Q924" s="0" t="s">
        <v>1172</v>
      </c>
      <c r="R924" s="0" t="s">
        <v>1173</v>
      </c>
      <c r="S924" s="0" t="s">
        <v>1174</v>
      </c>
      <c r="T924" s="0" t="s">
        <v>3341</v>
      </c>
      <c r="U924" s="0" t="s">
        <v>3342</v>
      </c>
      <c r="V924" s="0" t="s">
        <v>3343</v>
      </c>
      <c r="W924" s="0" t="s">
        <v>3344</v>
      </c>
      <c r="X924" s="0" t="s">
        <v>3345</v>
      </c>
      <c r="Y924" s="0" t="s">
        <v>3342</v>
      </c>
      <c r="Z924" s="0" t="s">
        <v>4651</v>
      </c>
      <c r="AA924" s="0" t="s">
        <v>3394</v>
      </c>
      <c r="AB924" s="0" t="s">
        <v>4652</v>
      </c>
      <c r="AC924" s="0" t="s">
        <v>19</v>
      </c>
      <c r="AD924" s="0" t="s">
        <v>61</v>
      </c>
      <c r="AE924" s="0" t="s">
        <v>19</v>
      </c>
      <c r="AF924" s="0" t="s">
        <v>22</v>
      </c>
      <c r="AG924" s="0" t="s">
        <v>22</v>
      </c>
      <c r="AH924" s="0" t="s">
        <v>3396</v>
      </c>
      <c r="AI924" s="0" t="s">
        <v>3397</v>
      </c>
      <c r="AJ924" s="0" t="s">
        <v>22</v>
      </c>
      <c r="AK924" s="0" t="s">
        <v>22</v>
      </c>
    </row>
    <row customHeight="1" ht="11.25">
      <c r="A925" s="0" t="s">
        <v>22</v>
      </c>
      <c r="B925" s="0" t="s">
        <v>48</v>
      </c>
      <c r="C925" s="0" t="s">
        <v>50</v>
      </c>
      <c r="D925" s="0" t="s">
        <v>22</v>
      </c>
      <c r="E925" s="0" t="s">
        <v>4650</v>
      </c>
      <c r="F925" s="0" t="s">
        <v>1213</v>
      </c>
      <c r="G925" s="0" t="s">
        <v>1171</v>
      </c>
      <c r="H925" s="0" t="s">
        <v>1171</v>
      </c>
      <c r="I925" s="0" t="s">
        <v>1172</v>
      </c>
      <c r="J925" s="0" t="s">
        <v>1173</v>
      </c>
      <c r="K925" s="0" t="s">
        <v>1174</v>
      </c>
      <c r="L925" s="0" t="s">
        <v>1252</v>
      </c>
      <c r="M925" s="0" t="s">
        <v>1155</v>
      </c>
      <c r="N925" s="0" t="s">
        <v>115</v>
      </c>
      <c r="O925" s="0" t="s">
        <v>1171</v>
      </c>
      <c r="P925" s="0" t="s">
        <v>1171</v>
      </c>
      <c r="Q925" s="0" t="s">
        <v>1172</v>
      </c>
      <c r="R925" s="0" t="s">
        <v>3398</v>
      </c>
      <c r="S925" s="0" t="s">
        <v>3399</v>
      </c>
      <c r="T925" s="0" t="s">
        <v>3341</v>
      </c>
      <c r="U925" s="0" t="s">
        <v>3342</v>
      </c>
      <c r="V925" s="0" t="s">
        <v>3343</v>
      </c>
      <c r="W925" s="0" t="s">
        <v>3344</v>
      </c>
      <c r="X925" s="0" t="s">
        <v>3345</v>
      </c>
      <c r="Y925" s="0" t="s">
        <v>3342</v>
      </c>
      <c r="Z925" s="0" t="s">
        <v>4651</v>
      </c>
      <c r="AA925" s="0" t="s">
        <v>3394</v>
      </c>
      <c r="AB925" s="0" t="s">
        <v>4652</v>
      </c>
      <c r="AC925" s="0" t="s">
        <v>19</v>
      </c>
      <c r="AD925" s="0" t="s">
        <v>61</v>
      </c>
      <c r="AE925" s="0" t="s">
        <v>19</v>
      </c>
      <c r="AF925" s="0" t="s">
        <v>22</v>
      </c>
      <c r="AG925" s="0" t="s">
        <v>22</v>
      </c>
      <c r="AH925" s="0" t="s">
        <v>3396</v>
      </c>
      <c r="AI925" s="0" t="s">
        <v>3397</v>
      </c>
      <c r="AJ925" s="0" t="s">
        <v>22</v>
      </c>
      <c r="AK925" s="0" t="s">
        <v>22</v>
      </c>
    </row>
    <row customHeight="1" ht="11.25">
      <c r="A926" s="0" t="s">
        <v>22</v>
      </c>
      <c r="B926" s="0" t="s">
        <v>48</v>
      </c>
      <c r="C926" s="0" t="s">
        <v>50</v>
      </c>
      <c r="D926" s="0" t="s">
        <v>22</v>
      </c>
      <c r="E926" s="0" t="s">
        <v>4650</v>
      </c>
      <c r="F926" s="0" t="s">
        <v>1213</v>
      </c>
      <c r="G926" s="0" t="s">
        <v>1171</v>
      </c>
      <c r="H926" s="0" t="s">
        <v>1171</v>
      </c>
      <c r="I926" s="0" t="s">
        <v>1172</v>
      </c>
      <c r="J926" s="0" t="s">
        <v>1173</v>
      </c>
      <c r="K926" s="0" t="s">
        <v>1174</v>
      </c>
      <c r="L926" s="0" t="s">
        <v>1252</v>
      </c>
      <c r="M926" s="0" t="s">
        <v>1155</v>
      </c>
      <c r="N926" s="0" t="s">
        <v>90</v>
      </c>
      <c r="O926" s="0" t="s">
        <v>1171</v>
      </c>
      <c r="P926" s="0" t="s">
        <v>1171</v>
      </c>
      <c r="Q926" s="0" t="s">
        <v>1172</v>
      </c>
      <c r="R926" s="0" t="s">
        <v>3400</v>
      </c>
      <c r="S926" s="0" t="s">
        <v>3401</v>
      </c>
      <c r="T926" s="0" t="s">
        <v>3341</v>
      </c>
      <c r="U926" s="0" t="s">
        <v>3342</v>
      </c>
      <c r="V926" s="0" t="s">
        <v>3343</v>
      </c>
      <c r="W926" s="0" t="s">
        <v>3344</v>
      </c>
      <c r="X926" s="0" t="s">
        <v>3345</v>
      </c>
      <c r="Y926" s="0" t="s">
        <v>3342</v>
      </c>
      <c r="Z926" s="0" t="s">
        <v>4651</v>
      </c>
      <c r="AA926" s="0" t="s">
        <v>3394</v>
      </c>
      <c r="AB926" s="0" t="s">
        <v>4652</v>
      </c>
      <c r="AC926" s="0" t="s">
        <v>19</v>
      </c>
      <c r="AD926" s="0" t="s">
        <v>61</v>
      </c>
      <c r="AE926" s="0" t="s">
        <v>19</v>
      </c>
      <c r="AF926" s="0" t="s">
        <v>22</v>
      </c>
      <c r="AG926" s="0" t="s">
        <v>22</v>
      </c>
      <c r="AH926" s="0" t="s">
        <v>3396</v>
      </c>
      <c r="AI926" s="0" t="s">
        <v>3397</v>
      </c>
      <c r="AJ926" s="0" t="s">
        <v>22</v>
      </c>
      <c r="AK926" s="0" t="s">
        <v>22</v>
      </c>
    </row>
    <row customHeight="1" ht="11.25">
      <c r="A927" s="0" t="s">
        <v>22</v>
      </c>
      <c r="B927" s="0" t="s">
        <v>48</v>
      </c>
      <c r="C927" s="0" t="s">
        <v>50</v>
      </c>
      <c r="D927" s="0" t="s">
        <v>22</v>
      </c>
      <c r="E927" s="0" t="s">
        <v>4650</v>
      </c>
      <c r="F927" s="0" t="s">
        <v>1213</v>
      </c>
      <c r="G927" s="0" t="s">
        <v>1171</v>
      </c>
      <c r="H927" s="0" t="s">
        <v>1171</v>
      </c>
      <c r="I927" s="0" t="s">
        <v>1172</v>
      </c>
      <c r="J927" s="0" t="s">
        <v>1173</v>
      </c>
      <c r="K927" s="0" t="s">
        <v>1174</v>
      </c>
      <c r="L927" s="0" t="s">
        <v>1252</v>
      </c>
      <c r="M927" s="0" t="s">
        <v>1155</v>
      </c>
      <c r="N927" s="0" t="s">
        <v>109</v>
      </c>
      <c r="O927" s="0" t="s">
        <v>1171</v>
      </c>
      <c r="P927" s="0" t="s">
        <v>1171</v>
      </c>
      <c r="Q927" s="0" t="s">
        <v>1172</v>
      </c>
      <c r="R927" s="0" t="s">
        <v>3402</v>
      </c>
      <c r="S927" s="0" t="s">
        <v>3403</v>
      </c>
      <c r="T927" s="0" t="s">
        <v>3341</v>
      </c>
      <c r="U927" s="0" t="s">
        <v>3342</v>
      </c>
      <c r="V927" s="0" t="s">
        <v>3343</v>
      </c>
      <c r="W927" s="0" t="s">
        <v>3344</v>
      </c>
      <c r="X927" s="0" t="s">
        <v>3345</v>
      </c>
      <c r="Y927" s="0" t="s">
        <v>3342</v>
      </c>
      <c r="Z927" s="0" t="s">
        <v>4651</v>
      </c>
      <c r="AA927" s="0" t="s">
        <v>3394</v>
      </c>
      <c r="AB927" s="0" t="s">
        <v>4652</v>
      </c>
      <c r="AC927" s="0" t="s">
        <v>19</v>
      </c>
      <c r="AD927" s="0" t="s">
        <v>61</v>
      </c>
      <c r="AE927" s="0" t="s">
        <v>19</v>
      </c>
      <c r="AF927" s="0" t="s">
        <v>22</v>
      </c>
      <c r="AG927" s="0" t="s">
        <v>22</v>
      </c>
      <c r="AH927" s="0" t="s">
        <v>3396</v>
      </c>
      <c r="AI927" s="0" t="s">
        <v>3397</v>
      </c>
      <c r="AJ927" s="0" t="s">
        <v>22</v>
      </c>
      <c r="AK927" s="0" t="s">
        <v>22</v>
      </c>
    </row>
    <row customHeight="1" ht="11.25">
      <c r="A928" s="0" t="s">
        <v>22</v>
      </c>
      <c r="B928" s="0" t="s">
        <v>48</v>
      </c>
      <c r="C928" s="0" t="s">
        <v>50</v>
      </c>
      <c r="D928" s="0" t="s">
        <v>22</v>
      </c>
      <c r="E928" s="0" t="s">
        <v>4650</v>
      </c>
      <c r="F928" s="0" t="s">
        <v>1213</v>
      </c>
      <c r="G928" s="0" t="s">
        <v>1171</v>
      </c>
      <c r="H928" s="0" t="s">
        <v>1171</v>
      </c>
      <c r="I928" s="0" t="s">
        <v>1172</v>
      </c>
      <c r="J928" s="0" t="s">
        <v>1173</v>
      </c>
      <c r="K928" s="0" t="s">
        <v>1174</v>
      </c>
      <c r="L928" s="0" t="s">
        <v>1252</v>
      </c>
      <c r="M928" s="0" t="s">
        <v>1155</v>
      </c>
      <c r="N928" s="0" t="s">
        <v>92</v>
      </c>
      <c r="O928" s="0" t="s">
        <v>1171</v>
      </c>
      <c r="P928" s="0" t="s">
        <v>1171</v>
      </c>
      <c r="Q928" s="0" t="s">
        <v>1172</v>
      </c>
      <c r="R928" s="0" t="s">
        <v>3404</v>
      </c>
      <c r="S928" s="0" t="s">
        <v>3405</v>
      </c>
      <c r="T928" s="0" t="s">
        <v>3341</v>
      </c>
      <c r="U928" s="0" t="s">
        <v>3342</v>
      </c>
      <c r="V928" s="0" t="s">
        <v>3343</v>
      </c>
      <c r="W928" s="0" t="s">
        <v>3344</v>
      </c>
      <c r="X928" s="0" t="s">
        <v>3345</v>
      </c>
      <c r="Y928" s="0" t="s">
        <v>3342</v>
      </c>
      <c r="Z928" s="0" t="s">
        <v>4651</v>
      </c>
      <c r="AA928" s="0" t="s">
        <v>3394</v>
      </c>
      <c r="AB928" s="0" t="s">
        <v>4652</v>
      </c>
      <c r="AC928" s="0" t="s">
        <v>19</v>
      </c>
      <c r="AD928" s="0" t="s">
        <v>61</v>
      </c>
      <c r="AE928" s="0" t="s">
        <v>19</v>
      </c>
      <c r="AF928" s="0" t="s">
        <v>22</v>
      </c>
      <c r="AG928" s="0" t="s">
        <v>22</v>
      </c>
      <c r="AH928" s="0" t="s">
        <v>3396</v>
      </c>
      <c r="AI928" s="0" t="s">
        <v>3397</v>
      </c>
      <c r="AJ928" s="0" t="s">
        <v>22</v>
      </c>
      <c r="AK928" s="0" t="s">
        <v>22</v>
      </c>
    </row>
    <row customHeight="1" ht="11.25">
      <c r="A929" s="0" t="s">
        <v>22</v>
      </c>
      <c r="B929" s="0" t="s">
        <v>48</v>
      </c>
      <c r="C929" s="0" t="s">
        <v>50</v>
      </c>
      <c r="D929" s="0" t="s">
        <v>22</v>
      </c>
      <c r="E929" s="0" t="s">
        <v>4650</v>
      </c>
      <c r="F929" s="0" t="s">
        <v>1213</v>
      </c>
      <c r="G929" s="0" t="s">
        <v>1171</v>
      </c>
      <c r="H929" s="0" t="s">
        <v>1171</v>
      </c>
      <c r="I929" s="0" t="s">
        <v>1172</v>
      </c>
      <c r="J929" s="0" t="s">
        <v>1173</v>
      </c>
      <c r="K929" s="0" t="s">
        <v>1174</v>
      </c>
      <c r="L929" s="0" t="s">
        <v>1252</v>
      </c>
      <c r="M929" s="0" t="s">
        <v>1155</v>
      </c>
      <c r="N929" s="0" t="s">
        <v>89</v>
      </c>
      <c r="O929" s="0" t="s">
        <v>1171</v>
      </c>
      <c r="P929" s="0" t="s">
        <v>1171</v>
      </c>
      <c r="Q929" s="0" t="s">
        <v>1172</v>
      </c>
      <c r="R929" s="0" t="s">
        <v>3406</v>
      </c>
      <c r="S929" s="0" t="s">
        <v>3407</v>
      </c>
      <c r="T929" s="0" t="s">
        <v>3341</v>
      </c>
      <c r="U929" s="0" t="s">
        <v>3342</v>
      </c>
      <c r="V929" s="0" t="s">
        <v>3343</v>
      </c>
      <c r="W929" s="0" t="s">
        <v>3344</v>
      </c>
      <c r="X929" s="0" t="s">
        <v>3345</v>
      </c>
      <c r="Y929" s="0" t="s">
        <v>3342</v>
      </c>
      <c r="Z929" s="0" t="s">
        <v>4651</v>
      </c>
      <c r="AA929" s="0" t="s">
        <v>3394</v>
      </c>
      <c r="AB929" s="0" t="s">
        <v>4652</v>
      </c>
      <c r="AC929" s="0" t="s">
        <v>19</v>
      </c>
      <c r="AD929" s="0" t="s">
        <v>61</v>
      </c>
      <c r="AE929" s="0" t="s">
        <v>19</v>
      </c>
      <c r="AF929" s="0" t="s">
        <v>22</v>
      </c>
      <c r="AG929" s="0" t="s">
        <v>22</v>
      </c>
      <c r="AH929" s="0" t="s">
        <v>3396</v>
      </c>
      <c r="AI929" s="0" t="s">
        <v>3397</v>
      </c>
      <c r="AJ929" s="0" t="s">
        <v>22</v>
      </c>
      <c r="AK929" s="0" t="s">
        <v>22</v>
      </c>
    </row>
    <row customHeight="1" ht="11.25">
      <c r="A930" s="0" t="s">
        <v>22</v>
      </c>
      <c r="B930" s="0" t="s">
        <v>48</v>
      </c>
      <c r="C930" s="0" t="s">
        <v>50</v>
      </c>
      <c r="D930" s="0" t="s">
        <v>22</v>
      </c>
      <c r="E930" s="0" t="s">
        <v>4650</v>
      </c>
      <c r="F930" s="0" t="s">
        <v>1213</v>
      </c>
      <c r="G930" s="0" t="s">
        <v>1171</v>
      </c>
      <c r="H930" s="0" t="s">
        <v>1171</v>
      </c>
      <c r="I930" s="0" t="s">
        <v>1172</v>
      </c>
      <c r="J930" s="0" t="s">
        <v>1173</v>
      </c>
      <c r="K930" s="0" t="s">
        <v>1174</v>
      </c>
      <c r="L930" s="0" t="s">
        <v>1252</v>
      </c>
      <c r="M930" s="0" t="s">
        <v>1155</v>
      </c>
      <c r="N930" s="0" t="s">
        <v>112</v>
      </c>
      <c r="O930" s="0" t="s">
        <v>1171</v>
      </c>
      <c r="P930" s="0" t="s">
        <v>1171</v>
      </c>
      <c r="Q930" s="0" t="s">
        <v>1172</v>
      </c>
      <c r="R930" s="0" t="s">
        <v>3408</v>
      </c>
      <c r="S930" s="0" t="s">
        <v>3409</v>
      </c>
      <c r="T930" s="0" t="s">
        <v>3341</v>
      </c>
      <c r="U930" s="0" t="s">
        <v>3342</v>
      </c>
      <c r="V930" s="0" t="s">
        <v>3343</v>
      </c>
      <c r="W930" s="0" t="s">
        <v>3344</v>
      </c>
      <c r="X930" s="0" t="s">
        <v>3345</v>
      </c>
      <c r="Y930" s="0" t="s">
        <v>3342</v>
      </c>
      <c r="Z930" s="0" t="s">
        <v>4651</v>
      </c>
      <c r="AA930" s="0" t="s">
        <v>3394</v>
      </c>
      <c r="AB930" s="0" t="s">
        <v>4652</v>
      </c>
      <c r="AC930" s="0" t="s">
        <v>19</v>
      </c>
      <c r="AD930" s="0" t="s">
        <v>61</v>
      </c>
      <c r="AE930" s="0" t="s">
        <v>19</v>
      </c>
      <c r="AF930" s="0" t="s">
        <v>22</v>
      </c>
      <c r="AG930" s="0" t="s">
        <v>22</v>
      </c>
      <c r="AH930" s="0" t="s">
        <v>3396</v>
      </c>
      <c r="AI930" s="0" t="s">
        <v>3397</v>
      </c>
      <c r="AJ930" s="0" t="s">
        <v>22</v>
      </c>
      <c r="AK930" s="0" t="s">
        <v>22</v>
      </c>
    </row>
    <row customHeight="1" ht="11.25">
      <c r="A931" s="0" t="s">
        <v>22</v>
      </c>
      <c r="B931" s="0" t="s">
        <v>48</v>
      </c>
      <c r="C931" s="0" t="s">
        <v>50</v>
      </c>
      <c r="D931" s="0" t="s">
        <v>22</v>
      </c>
      <c r="E931" s="0" t="s">
        <v>4650</v>
      </c>
      <c r="F931" s="0" t="s">
        <v>1213</v>
      </c>
      <c r="G931" s="0" t="s">
        <v>1171</v>
      </c>
      <c r="H931" s="0" t="s">
        <v>1171</v>
      </c>
      <c r="I931" s="0" t="s">
        <v>1172</v>
      </c>
      <c r="J931" s="0" t="s">
        <v>1173</v>
      </c>
      <c r="K931" s="0" t="s">
        <v>1174</v>
      </c>
      <c r="L931" s="0" t="s">
        <v>1252</v>
      </c>
      <c r="M931" s="0" t="s">
        <v>1155</v>
      </c>
      <c r="N931" s="0" t="s">
        <v>118</v>
      </c>
      <c r="O931" s="0" t="s">
        <v>1171</v>
      </c>
      <c r="P931" s="0" t="s">
        <v>1171</v>
      </c>
      <c r="Q931" s="0" t="s">
        <v>1172</v>
      </c>
      <c r="R931" s="0" t="s">
        <v>3410</v>
      </c>
      <c r="S931" s="0" t="s">
        <v>3411</v>
      </c>
      <c r="T931" s="0" t="s">
        <v>3341</v>
      </c>
      <c r="U931" s="0" t="s">
        <v>3342</v>
      </c>
      <c r="V931" s="0" t="s">
        <v>3343</v>
      </c>
      <c r="W931" s="0" t="s">
        <v>3344</v>
      </c>
      <c r="X931" s="0" t="s">
        <v>3345</v>
      </c>
      <c r="Y931" s="0" t="s">
        <v>3342</v>
      </c>
      <c r="Z931" s="0" t="s">
        <v>4651</v>
      </c>
      <c r="AA931" s="0" t="s">
        <v>3394</v>
      </c>
      <c r="AB931" s="0" t="s">
        <v>4652</v>
      </c>
      <c r="AC931" s="0" t="s">
        <v>19</v>
      </c>
      <c r="AD931" s="0" t="s">
        <v>61</v>
      </c>
      <c r="AE931" s="0" t="s">
        <v>19</v>
      </c>
      <c r="AF931" s="0" t="s">
        <v>22</v>
      </c>
      <c r="AG931" s="0" t="s">
        <v>22</v>
      </c>
      <c r="AH931" s="0" t="s">
        <v>3396</v>
      </c>
      <c r="AI931" s="0" t="s">
        <v>3397</v>
      </c>
      <c r="AJ931" s="0" t="s">
        <v>22</v>
      </c>
      <c r="AK931" s="0" t="s">
        <v>22</v>
      </c>
    </row>
    <row customHeight="1" ht="11.25">
      <c r="A932" s="0" t="s">
        <v>22</v>
      </c>
      <c r="B932" s="0" t="s">
        <v>48</v>
      </c>
      <c r="C932" s="0" t="s">
        <v>50</v>
      </c>
      <c r="D932" s="0" t="s">
        <v>22</v>
      </c>
      <c r="E932" s="0" t="s">
        <v>4650</v>
      </c>
      <c r="F932" s="0" t="s">
        <v>1213</v>
      </c>
      <c r="G932" s="0" t="s">
        <v>1171</v>
      </c>
      <c r="H932" s="0" t="s">
        <v>1171</v>
      </c>
      <c r="I932" s="0" t="s">
        <v>1172</v>
      </c>
      <c r="J932" s="0" t="s">
        <v>1173</v>
      </c>
      <c r="K932" s="0" t="s">
        <v>1174</v>
      </c>
      <c r="L932" s="0" t="s">
        <v>1252</v>
      </c>
      <c r="M932" s="0" t="s">
        <v>1155</v>
      </c>
      <c r="N932" s="0" t="s">
        <v>101</v>
      </c>
      <c r="O932" s="0" t="s">
        <v>1171</v>
      </c>
      <c r="P932" s="0" t="s">
        <v>1171</v>
      </c>
      <c r="Q932" s="0" t="s">
        <v>1172</v>
      </c>
      <c r="R932" s="0" t="s">
        <v>3412</v>
      </c>
      <c r="S932" s="0" t="s">
        <v>3413</v>
      </c>
      <c r="T932" s="0" t="s">
        <v>3341</v>
      </c>
      <c r="U932" s="0" t="s">
        <v>3342</v>
      </c>
      <c r="V932" s="0" t="s">
        <v>3343</v>
      </c>
      <c r="W932" s="0" t="s">
        <v>3344</v>
      </c>
      <c r="X932" s="0" t="s">
        <v>3345</v>
      </c>
      <c r="Y932" s="0" t="s">
        <v>3342</v>
      </c>
      <c r="Z932" s="0" t="s">
        <v>4651</v>
      </c>
      <c r="AA932" s="0" t="s">
        <v>3394</v>
      </c>
      <c r="AB932" s="0" t="s">
        <v>4652</v>
      </c>
      <c r="AC932" s="0" t="s">
        <v>19</v>
      </c>
      <c r="AD932" s="0" t="s">
        <v>61</v>
      </c>
      <c r="AE932" s="0" t="s">
        <v>19</v>
      </c>
      <c r="AF932" s="0" t="s">
        <v>22</v>
      </c>
      <c r="AG932" s="0" t="s">
        <v>22</v>
      </c>
      <c r="AH932" s="0" t="s">
        <v>3396</v>
      </c>
      <c r="AI932" s="0" t="s">
        <v>3397</v>
      </c>
      <c r="AJ932" s="0" t="s">
        <v>22</v>
      </c>
      <c r="AK932" s="0" t="s">
        <v>22</v>
      </c>
    </row>
    <row customHeight="1" ht="11.25">
      <c r="A933" s="0" t="s">
        <v>22</v>
      </c>
      <c r="B933" s="0" t="s">
        <v>48</v>
      </c>
      <c r="C933" s="0" t="s">
        <v>50</v>
      </c>
      <c r="D933" s="0" t="s">
        <v>22</v>
      </c>
      <c r="E933" s="0" t="s">
        <v>4650</v>
      </c>
      <c r="F933" s="0" t="s">
        <v>1213</v>
      </c>
      <c r="G933" s="0" t="s">
        <v>1171</v>
      </c>
      <c r="H933" s="0" t="s">
        <v>1171</v>
      </c>
      <c r="I933" s="0" t="s">
        <v>1172</v>
      </c>
      <c r="J933" s="0" t="s">
        <v>1173</v>
      </c>
      <c r="K933" s="0" t="s">
        <v>1174</v>
      </c>
      <c r="L933" s="0" t="s">
        <v>1252</v>
      </c>
      <c r="M933" s="0" t="s">
        <v>1155</v>
      </c>
      <c r="N933" s="0" t="s">
        <v>91</v>
      </c>
      <c r="O933" s="0" t="s">
        <v>1171</v>
      </c>
      <c r="P933" s="0" t="s">
        <v>1171</v>
      </c>
      <c r="Q933" s="0" t="s">
        <v>1172</v>
      </c>
      <c r="R933" s="0" t="s">
        <v>3414</v>
      </c>
      <c r="S933" s="0" t="s">
        <v>3415</v>
      </c>
      <c r="T933" s="0" t="s">
        <v>3341</v>
      </c>
      <c r="U933" s="0" t="s">
        <v>3342</v>
      </c>
      <c r="V933" s="0" t="s">
        <v>3343</v>
      </c>
      <c r="W933" s="0" t="s">
        <v>3344</v>
      </c>
      <c r="X933" s="0" t="s">
        <v>3345</v>
      </c>
      <c r="Y933" s="0" t="s">
        <v>3342</v>
      </c>
      <c r="Z933" s="0" t="s">
        <v>4651</v>
      </c>
      <c r="AA933" s="0" t="s">
        <v>3394</v>
      </c>
      <c r="AB933" s="0" t="s">
        <v>4652</v>
      </c>
      <c r="AC933" s="0" t="s">
        <v>19</v>
      </c>
      <c r="AD933" s="0" t="s">
        <v>61</v>
      </c>
      <c r="AE933" s="0" t="s">
        <v>19</v>
      </c>
      <c r="AF933" s="0" t="s">
        <v>22</v>
      </c>
      <c r="AG933" s="0" t="s">
        <v>22</v>
      </c>
      <c r="AH933" s="0" t="s">
        <v>3396</v>
      </c>
      <c r="AI933" s="0" t="s">
        <v>3397</v>
      </c>
      <c r="AJ933" s="0" t="s">
        <v>22</v>
      </c>
      <c r="AK933" s="0" t="s">
        <v>22</v>
      </c>
    </row>
    <row customHeight="1" ht="11.25">
      <c r="A934" s="0" t="s">
        <v>22</v>
      </c>
      <c r="B934" s="0" t="s">
        <v>48</v>
      </c>
      <c r="C934" s="0" t="s">
        <v>50</v>
      </c>
      <c r="D934" s="0" t="s">
        <v>22</v>
      </c>
      <c r="E934" s="0" t="s">
        <v>4650</v>
      </c>
      <c r="F934" s="0" t="s">
        <v>1213</v>
      </c>
      <c r="G934" s="0" t="s">
        <v>153</v>
      </c>
      <c r="H934" s="0" t="s">
        <v>153</v>
      </c>
      <c r="I934" s="0" t="s">
        <v>154</v>
      </c>
      <c r="J934" s="0" t="s">
        <v>1173</v>
      </c>
      <c r="K934" s="0" t="s">
        <v>1255</v>
      </c>
      <c r="L934" s="0" t="s">
        <v>1252</v>
      </c>
      <c r="M934" s="0" t="s">
        <v>1155</v>
      </c>
      <c r="N934" s="0" t="s">
        <v>98</v>
      </c>
      <c r="O934" s="0" t="s">
        <v>153</v>
      </c>
      <c r="P934" s="0" t="s">
        <v>153</v>
      </c>
      <c r="Q934" s="0" t="s">
        <v>154</v>
      </c>
      <c r="R934" s="0" t="s">
        <v>1173</v>
      </c>
      <c r="S934" s="0" t="s">
        <v>1255</v>
      </c>
      <c r="T934" s="0" t="s">
        <v>3341</v>
      </c>
      <c r="U934" s="0" t="s">
        <v>3342</v>
      </c>
      <c r="V934" s="0" t="s">
        <v>3343</v>
      </c>
      <c r="W934" s="0" t="s">
        <v>3344</v>
      </c>
      <c r="X934" s="0" t="s">
        <v>3345</v>
      </c>
      <c r="Y934" s="0" t="s">
        <v>3342</v>
      </c>
      <c r="Z934" s="0" t="s">
        <v>4651</v>
      </c>
      <c r="AA934" s="0" t="s">
        <v>3394</v>
      </c>
      <c r="AB934" s="0" t="s">
        <v>4652</v>
      </c>
      <c r="AC934" s="0" t="s">
        <v>19</v>
      </c>
      <c r="AD934" s="0" t="s">
        <v>61</v>
      </c>
      <c r="AE934" s="0" t="s">
        <v>19</v>
      </c>
      <c r="AF934" s="0" t="s">
        <v>22</v>
      </c>
      <c r="AG934" s="0" t="s">
        <v>22</v>
      </c>
      <c r="AH934" s="0" t="s">
        <v>3396</v>
      </c>
      <c r="AI934" s="0" t="s">
        <v>3397</v>
      </c>
      <c r="AJ934" s="0" t="s">
        <v>22</v>
      </c>
      <c r="AK934" s="0" t="s">
        <v>22</v>
      </c>
    </row>
    <row customHeight="1" ht="11.25">
      <c r="A935" s="0" t="s">
        <v>22</v>
      </c>
      <c r="B935" s="0" t="s">
        <v>48</v>
      </c>
      <c r="C935" s="0" t="s">
        <v>50</v>
      </c>
      <c r="D935" s="0" t="s">
        <v>22</v>
      </c>
      <c r="E935" s="0" t="s">
        <v>4650</v>
      </c>
      <c r="F935" s="0" t="s">
        <v>1213</v>
      </c>
      <c r="G935" s="0" t="s">
        <v>153</v>
      </c>
      <c r="H935" s="0" t="s">
        <v>153</v>
      </c>
      <c r="I935" s="0" t="s">
        <v>154</v>
      </c>
      <c r="J935" s="0" t="s">
        <v>1173</v>
      </c>
      <c r="K935" s="0" t="s">
        <v>1255</v>
      </c>
      <c r="L935" s="0" t="s">
        <v>1252</v>
      </c>
      <c r="M935" s="0" t="s">
        <v>1155</v>
      </c>
      <c r="N935" s="0" t="s">
        <v>115</v>
      </c>
      <c r="O935" s="0" t="s">
        <v>153</v>
      </c>
      <c r="P935" s="0" t="s">
        <v>153</v>
      </c>
      <c r="Q935" s="0" t="s">
        <v>154</v>
      </c>
      <c r="R935" s="0" t="s">
        <v>3398</v>
      </c>
      <c r="S935" s="0" t="s">
        <v>3416</v>
      </c>
      <c r="T935" s="0" t="s">
        <v>3341</v>
      </c>
      <c r="U935" s="0" t="s">
        <v>3342</v>
      </c>
      <c r="V935" s="0" t="s">
        <v>3343</v>
      </c>
      <c r="W935" s="0" t="s">
        <v>3344</v>
      </c>
      <c r="X935" s="0" t="s">
        <v>3345</v>
      </c>
      <c r="Y935" s="0" t="s">
        <v>3342</v>
      </c>
      <c r="Z935" s="0" t="s">
        <v>4651</v>
      </c>
      <c r="AA935" s="0" t="s">
        <v>3394</v>
      </c>
      <c r="AB935" s="0" t="s">
        <v>4652</v>
      </c>
      <c r="AC935" s="0" t="s">
        <v>19</v>
      </c>
      <c r="AD935" s="0" t="s">
        <v>61</v>
      </c>
      <c r="AE935" s="0" t="s">
        <v>19</v>
      </c>
      <c r="AF935" s="0" t="s">
        <v>22</v>
      </c>
      <c r="AG935" s="0" t="s">
        <v>22</v>
      </c>
      <c r="AH935" s="0" t="s">
        <v>3396</v>
      </c>
      <c r="AI935" s="0" t="s">
        <v>3397</v>
      </c>
      <c r="AJ935" s="0" t="s">
        <v>22</v>
      </c>
      <c r="AK935" s="0" t="s">
        <v>22</v>
      </c>
    </row>
    <row customHeight="1" ht="11.25">
      <c r="A936" s="0" t="s">
        <v>22</v>
      </c>
      <c r="B936" s="0" t="s">
        <v>48</v>
      </c>
      <c r="C936" s="0" t="s">
        <v>50</v>
      </c>
      <c r="D936" s="0" t="s">
        <v>22</v>
      </c>
      <c r="E936" s="0" t="s">
        <v>4650</v>
      </c>
      <c r="F936" s="0" t="s">
        <v>1213</v>
      </c>
      <c r="G936" s="0" t="s">
        <v>153</v>
      </c>
      <c r="H936" s="0" t="s">
        <v>153</v>
      </c>
      <c r="I936" s="0" t="s">
        <v>154</v>
      </c>
      <c r="J936" s="0" t="s">
        <v>1173</v>
      </c>
      <c r="K936" s="0" t="s">
        <v>1255</v>
      </c>
      <c r="L936" s="0" t="s">
        <v>1252</v>
      </c>
      <c r="M936" s="0" t="s">
        <v>1155</v>
      </c>
      <c r="N936" s="0" t="s">
        <v>90</v>
      </c>
      <c r="O936" s="0" t="s">
        <v>153</v>
      </c>
      <c r="P936" s="0" t="s">
        <v>153</v>
      </c>
      <c r="Q936" s="0" t="s">
        <v>154</v>
      </c>
      <c r="R936" s="0" t="s">
        <v>3400</v>
      </c>
      <c r="S936" s="0" t="s">
        <v>3417</v>
      </c>
      <c r="T936" s="0" t="s">
        <v>3341</v>
      </c>
      <c r="U936" s="0" t="s">
        <v>3342</v>
      </c>
      <c r="V936" s="0" t="s">
        <v>3343</v>
      </c>
      <c r="W936" s="0" t="s">
        <v>3344</v>
      </c>
      <c r="X936" s="0" t="s">
        <v>3345</v>
      </c>
      <c r="Y936" s="0" t="s">
        <v>3342</v>
      </c>
      <c r="Z936" s="0" t="s">
        <v>4651</v>
      </c>
      <c r="AA936" s="0" t="s">
        <v>3394</v>
      </c>
      <c r="AB936" s="0" t="s">
        <v>4652</v>
      </c>
      <c r="AC936" s="0" t="s">
        <v>19</v>
      </c>
      <c r="AD936" s="0" t="s">
        <v>61</v>
      </c>
      <c r="AE936" s="0" t="s">
        <v>19</v>
      </c>
      <c r="AF936" s="0" t="s">
        <v>22</v>
      </c>
      <c r="AG936" s="0" t="s">
        <v>22</v>
      </c>
      <c r="AH936" s="0" t="s">
        <v>3396</v>
      </c>
      <c r="AI936" s="0" t="s">
        <v>3397</v>
      </c>
      <c r="AJ936" s="0" t="s">
        <v>22</v>
      </c>
      <c r="AK936" s="0" t="s">
        <v>22</v>
      </c>
    </row>
    <row customHeight="1" ht="11.25">
      <c r="A937" s="0" t="s">
        <v>22</v>
      </c>
      <c r="B937" s="0" t="s">
        <v>48</v>
      </c>
      <c r="C937" s="0" t="s">
        <v>50</v>
      </c>
      <c r="D937" s="0" t="s">
        <v>22</v>
      </c>
      <c r="E937" s="0" t="s">
        <v>4650</v>
      </c>
      <c r="F937" s="0" t="s">
        <v>1213</v>
      </c>
      <c r="G937" s="0" t="s">
        <v>153</v>
      </c>
      <c r="H937" s="0" t="s">
        <v>153</v>
      </c>
      <c r="I937" s="0" t="s">
        <v>154</v>
      </c>
      <c r="J937" s="0" t="s">
        <v>1173</v>
      </c>
      <c r="K937" s="0" t="s">
        <v>1255</v>
      </c>
      <c r="L937" s="0" t="s">
        <v>1252</v>
      </c>
      <c r="M937" s="0" t="s">
        <v>1155</v>
      </c>
      <c r="N937" s="0" t="s">
        <v>109</v>
      </c>
      <c r="O937" s="0" t="s">
        <v>153</v>
      </c>
      <c r="P937" s="0" t="s">
        <v>153</v>
      </c>
      <c r="Q937" s="0" t="s">
        <v>154</v>
      </c>
      <c r="R937" s="0" t="s">
        <v>3402</v>
      </c>
      <c r="S937" s="0" t="s">
        <v>3418</v>
      </c>
      <c r="T937" s="0" t="s">
        <v>3341</v>
      </c>
      <c r="U937" s="0" t="s">
        <v>3342</v>
      </c>
      <c r="V937" s="0" t="s">
        <v>3343</v>
      </c>
      <c r="W937" s="0" t="s">
        <v>3344</v>
      </c>
      <c r="X937" s="0" t="s">
        <v>3345</v>
      </c>
      <c r="Y937" s="0" t="s">
        <v>3342</v>
      </c>
      <c r="Z937" s="0" t="s">
        <v>4651</v>
      </c>
      <c r="AA937" s="0" t="s">
        <v>3394</v>
      </c>
      <c r="AB937" s="0" t="s">
        <v>4652</v>
      </c>
      <c r="AC937" s="0" t="s">
        <v>19</v>
      </c>
      <c r="AD937" s="0" t="s">
        <v>61</v>
      </c>
      <c r="AE937" s="0" t="s">
        <v>19</v>
      </c>
      <c r="AF937" s="0" t="s">
        <v>22</v>
      </c>
      <c r="AG937" s="0" t="s">
        <v>22</v>
      </c>
      <c r="AH937" s="0" t="s">
        <v>3396</v>
      </c>
      <c r="AI937" s="0" t="s">
        <v>3397</v>
      </c>
      <c r="AJ937" s="0" t="s">
        <v>22</v>
      </c>
      <c r="AK937" s="0" t="s">
        <v>22</v>
      </c>
    </row>
    <row customHeight="1" ht="11.25">
      <c r="A938" s="0" t="s">
        <v>22</v>
      </c>
      <c r="B938" s="0" t="s">
        <v>48</v>
      </c>
      <c r="C938" s="0" t="s">
        <v>50</v>
      </c>
      <c r="D938" s="0" t="s">
        <v>22</v>
      </c>
      <c r="E938" s="0" t="s">
        <v>4650</v>
      </c>
      <c r="F938" s="0" t="s">
        <v>1213</v>
      </c>
      <c r="G938" s="0" t="s">
        <v>153</v>
      </c>
      <c r="H938" s="0" t="s">
        <v>153</v>
      </c>
      <c r="I938" s="0" t="s">
        <v>154</v>
      </c>
      <c r="J938" s="0" t="s">
        <v>1173</v>
      </c>
      <c r="K938" s="0" t="s">
        <v>1255</v>
      </c>
      <c r="L938" s="0" t="s">
        <v>1252</v>
      </c>
      <c r="M938" s="0" t="s">
        <v>1155</v>
      </c>
      <c r="N938" s="0" t="s">
        <v>92</v>
      </c>
      <c r="O938" s="0" t="s">
        <v>153</v>
      </c>
      <c r="P938" s="0" t="s">
        <v>153</v>
      </c>
      <c r="Q938" s="0" t="s">
        <v>154</v>
      </c>
      <c r="R938" s="0" t="s">
        <v>3404</v>
      </c>
      <c r="S938" s="0" t="s">
        <v>3419</v>
      </c>
      <c r="T938" s="0" t="s">
        <v>3341</v>
      </c>
      <c r="U938" s="0" t="s">
        <v>3342</v>
      </c>
      <c r="V938" s="0" t="s">
        <v>3343</v>
      </c>
      <c r="W938" s="0" t="s">
        <v>3344</v>
      </c>
      <c r="X938" s="0" t="s">
        <v>3345</v>
      </c>
      <c r="Y938" s="0" t="s">
        <v>3342</v>
      </c>
      <c r="Z938" s="0" t="s">
        <v>4651</v>
      </c>
      <c r="AA938" s="0" t="s">
        <v>3394</v>
      </c>
      <c r="AB938" s="0" t="s">
        <v>4652</v>
      </c>
      <c r="AC938" s="0" t="s">
        <v>19</v>
      </c>
      <c r="AD938" s="0" t="s">
        <v>61</v>
      </c>
      <c r="AE938" s="0" t="s">
        <v>19</v>
      </c>
      <c r="AF938" s="0" t="s">
        <v>22</v>
      </c>
      <c r="AG938" s="0" t="s">
        <v>22</v>
      </c>
      <c r="AH938" s="0" t="s">
        <v>3396</v>
      </c>
      <c r="AI938" s="0" t="s">
        <v>3397</v>
      </c>
      <c r="AJ938" s="0" t="s">
        <v>22</v>
      </c>
      <c r="AK938" s="0" t="s">
        <v>22</v>
      </c>
    </row>
    <row customHeight="1" ht="11.25">
      <c r="A939" s="0" t="s">
        <v>22</v>
      </c>
      <c r="B939" s="0" t="s">
        <v>48</v>
      </c>
      <c r="C939" s="0" t="s">
        <v>50</v>
      </c>
      <c r="D939" s="0" t="s">
        <v>22</v>
      </c>
      <c r="E939" s="0" t="s">
        <v>4650</v>
      </c>
      <c r="F939" s="0" t="s">
        <v>1213</v>
      </c>
      <c r="G939" s="0" t="s">
        <v>153</v>
      </c>
      <c r="H939" s="0" t="s">
        <v>153</v>
      </c>
      <c r="I939" s="0" t="s">
        <v>154</v>
      </c>
      <c r="J939" s="0" t="s">
        <v>1173</v>
      </c>
      <c r="K939" s="0" t="s">
        <v>1255</v>
      </c>
      <c r="L939" s="0" t="s">
        <v>1252</v>
      </c>
      <c r="M939" s="0" t="s">
        <v>1155</v>
      </c>
      <c r="N939" s="0" t="s">
        <v>89</v>
      </c>
      <c r="O939" s="0" t="s">
        <v>153</v>
      </c>
      <c r="P939" s="0" t="s">
        <v>153</v>
      </c>
      <c r="Q939" s="0" t="s">
        <v>154</v>
      </c>
      <c r="R939" s="0" t="s">
        <v>3406</v>
      </c>
      <c r="S939" s="0" t="s">
        <v>3420</v>
      </c>
      <c r="T939" s="0" t="s">
        <v>3341</v>
      </c>
      <c r="U939" s="0" t="s">
        <v>3342</v>
      </c>
      <c r="V939" s="0" t="s">
        <v>3343</v>
      </c>
      <c r="W939" s="0" t="s">
        <v>3344</v>
      </c>
      <c r="X939" s="0" t="s">
        <v>3345</v>
      </c>
      <c r="Y939" s="0" t="s">
        <v>3342</v>
      </c>
      <c r="Z939" s="0" t="s">
        <v>4651</v>
      </c>
      <c r="AA939" s="0" t="s">
        <v>3394</v>
      </c>
      <c r="AB939" s="0" t="s">
        <v>4652</v>
      </c>
      <c r="AC939" s="0" t="s">
        <v>19</v>
      </c>
      <c r="AD939" s="0" t="s">
        <v>61</v>
      </c>
      <c r="AE939" s="0" t="s">
        <v>19</v>
      </c>
      <c r="AF939" s="0" t="s">
        <v>22</v>
      </c>
      <c r="AG939" s="0" t="s">
        <v>22</v>
      </c>
      <c r="AH939" s="0" t="s">
        <v>3396</v>
      </c>
      <c r="AI939" s="0" t="s">
        <v>3397</v>
      </c>
      <c r="AJ939" s="0" t="s">
        <v>22</v>
      </c>
      <c r="AK939" s="0" t="s">
        <v>22</v>
      </c>
    </row>
    <row customHeight="1" ht="11.25">
      <c r="A940" s="0" t="s">
        <v>22</v>
      </c>
      <c r="B940" s="0" t="s">
        <v>48</v>
      </c>
      <c r="C940" s="0" t="s">
        <v>50</v>
      </c>
      <c r="D940" s="0" t="s">
        <v>22</v>
      </c>
      <c r="E940" s="0" t="s">
        <v>4650</v>
      </c>
      <c r="F940" s="0" t="s">
        <v>1213</v>
      </c>
      <c r="G940" s="0" t="s">
        <v>153</v>
      </c>
      <c r="H940" s="0" t="s">
        <v>153</v>
      </c>
      <c r="I940" s="0" t="s">
        <v>154</v>
      </c>
      <c r="J940" s="0" t="s">
        <v>1173</v>
      </c>
      <c r="K940" s="0" t="s">
        <v>1255</v>
      </c>
      <c r="L940" s="0" t="s">
        <v>1252</v>
      </c>
      <c r="M940" s="0" t="s">
        <v>1155</v>
      </c>
      <c r="N940" s="0" t="s">
        <v>112</v>
      </c>
      <c r="O940" s="0" t="s">
        <v>153</v>
      </c>
      <c r="P940" s="0" t="s">
        <v>153</v>
      </c>
      <c r="Q940" s="0" t="s">
        <v>154</v>
      </c>
      <c r="R940" s="0" t="s">
        <v>3408</v>
      </c>
      <c r="S940" s="0" t="s">
        <v>3421</v>
      </c>
      <c r="T940" s="0" t="s">
        <v>3341</v>
      </c>
      <c r="U940" s="0" t="s">
        <v>3342</v>
      </c>
      <c r="V940" s="0" t="s">
        <v>3343</v>
      </c>
      <c r="W940" s="0" t="s">
        <v>3344</v>
      </c>
      <c r="X940" s="0" t="s">
        <v>3345</v>
      </c>
      <c r="Y940" s="0" t="s">
        <v>3342</v>
      </c>
      <c r="Z940" s="0" t="s">
        <v>4651</v>
      </c>
      <c r="AA940" s="0" t="s">
        <v>3394</v>
      </c>
      <c r="AB940" s="0" t="s">
        <v>4652</v>
      </c>
      <c r="AC940" s="0" t="s">
        <v>19</v>
      </c>
      <c r="AD940" s="0" t="s">
        <v>61</v>
      </c>
      <c r="AE940" s="0" t="s">
        <v>19</v>
      </c>
      <c r="AF940" s="0" t="s">
        <v>22</v>
      </c>
      <c r="AG940" s="0" t="s">
        <v>22</v>
      </c>
      <c r="AH940" s="0" t="s">
        <v>3396</v>
      </c>
      <c r="AI940" s="0" t="s">
        <v>3397</v>
      </c>
      <c r="AJ940" s="0" t="s">
        <v>22</v>
      </c>
      <c r="AK940" s="0" t="s">
        <v>22</v>
      </c>
    </row>
    <row customHeight="1" ht="11.25">
      <c r="A941" s="0" t="s">
        <v>22</v>
      </c>
      <c r="B941" s="0" t="s">
        <v>48</v>
      </c>
      <c r="C941" s="0" t="s">
        <v>50</v>
      </c>
      <c r="D941" s="0" t="s">
        <v>22</v>
      </c>
      <c r="E941" s="0" t="s">
        <v>4650</v>
      </c>
      <c r="F941" s="0" t="s">
        <v>1213</v>
      </c>
      <c r="G941" s="0" t="s">
        <v>153</v>
      </c>
      <c r="H941" s="0" t="s">
        <v>153</v>
      </c>
      <c r="I941" s="0" t="s">
        <v>154</v>
      </c>
      <c r="J941" s="0" t="s">
        <v>1173</v>
      </c>
      <c r="K941" s="0" t="s">
        <v>1255</v>
      </c>
      <c r="L941" s="0" t="s">
        <v>1252</v>
      </c>
      <c r="M941" s="0" t="s">
        <v>1155</v>
      </c>
      <c r="N941" s="0" t="s">
        <v>118</v>
      </c>
      <c r="O941" s="0" t="s">
        <v>153</v>
      </c>
      <c r="P941" s="0" t="s">
        <v>153</v>
      </c>
      <c r="Q941" s="0" t="s">
        <v>154</v>
      </c>
      <c r="R941" s="0" t="s">
        <v>3410</v>
      </c>
      <c r="S941" s="0" t="s">
        <v>3422</v>
      </c>
      <c r="T941" s="0" t="s">
        <v>3341</v>
      </c>
      <c r="U941" s="0" t="s">
        <v>3342</v>
      </c>
      <c r="V941" s="0" t="s">
        <v>3343</v>
      </c>
      <c r="W941" s="0" t="s">
        <v>3344</v>
      </c>
      <c r="X941" s="0" t="s">
        <v>3345</v>
      </c>
      <c r="Y941" s="0" t="s">
        <v>3342</v>
      </c>
      <c r="Z941" s="0" t="s">
        <v>4651</v>
      </c>
      <c r="AA941" s="0" t="s">
        <v>3394</v>
      </c>
      <c r="AB941" s="0" t="s">
        <v>4652</v>
      </c>
      <c r="AC941" s="0" t="s">
        <v>19</v>
      </c>
      <c r="AD941" s="0" t="s">
        <v>61</v>
      </c>
      <c r="AE941" s="0" t="s">
        <v>19</v>
      </c>
      <c r="AF941" s="0" t="s">
        <v>22</v>
      </c>
      <c r="AG941" s="0" t="s">
        <v>22</v>
      </c>
      <c r="AH941" s="0" t="s">
        <v>3396</v>
      </c>
      <c r="AI941" s="0" t="s">
        <v>3397</v>
      </c>
      <c r="AJ941" s="0" t="s">
        <v>22</v>
      </c>
      <c r="AK941" s="0" t="s">
        <v>22</v>
      </c>
    </row>
    <row customHeight="1" ht="11.25">
      <c r="A942" s="0" t="s">
        <v>22</v>
      </c>
      <c r="B942" s="0" t="s">
        <v>48</v>
      </c>
      <c r="C942" s="0" t="s">
        <v>50</v>
      </c>
      <c r="D942" s="0" t="s">
        <v>22</v>
      </c>
      <c r="E942" s="0" t="s">
        <v>4650</v>
      </c>
      <c r="F942" s="0" t="s">
        <v>1213</v>
      </c>
      <c r="G942" s="0" t="s">
        <v>153</v>
      </c>
      <c r="H942" s="0" t="s">
        <v>153</v>
      </c>
      <c r="I942" s="0" t="s">
        <v>154</v>
      </c>
      <c r="J942" s="0" t="s">
        <v>1173</v>
      </c>
      <c r="K942" s="0" t="s">
        <v>1255</v>
      </c>
      <c r="L942" s="0" t="s">
        <v>1252</v>
      </c>
      <c r="M942" s="0" t="s">
        <v>1155</v>
      </c>
      <c r="N942" s="0" t="s">
        <v>101</v>
      </c>
      <c r="O942" s="0" t="s">
        <v>153</v>
      </c>
      <c r="P942" s="0" t="s">
        <v>153</v>
      </c>
      <c r="Q942" s="0" t="s">
        <v>154</v>
      </c>
      <c r="R942" s="0" t="s">
        <v>3412</v>
      </c>
      <c r="S942" s="0" t="s">
        <v>3423</v>
      </c>
      <c r="T942" s="0" t="s">
        <v>3341</v>
      </c>
      <c r="U942" s="0" t="s">
        <v>3342</v>
      </c>
      <c r="V942" s="0" t="s">
        <v>3343</v>
      </c>
      <c r="W942" s="0" t="s">
        <v>3344</v>
      </c>
      <c r="X942" s="0" t="s">
        <v>3345</v>
      </c>
      <c r="Y942" s="0" t="s">
        <v>3342</v>
      </c>
      <c r="Z942" s="0" t="s">
        <v>4651</v>
      </c>
      <c r="AA942" s="0" t="s">
        <v>3394</v>
      </c>
      <c r="AB942" s="0" t="s">
        <v>4652</v>
      </c>
      <c r="AC942" s="0" t="s">
        <v>19</v>
      </c>
      <c r="AD942" s="0" t="s">
        <v>61</v>
      </c>
      <c r="AE942" s="0" t="s">
        <v>19</v>
      </c>
      <c r="AF942" s="0" t="s">
        <v>22</v>
      </c>
      <c r="AG942" s="0" t="s">
        <v>22</v>
      </c>
      <c r="AH942" s="0" t="s">
        <v>3396</v>
      </c>
      <c r="AI942" s="0" t="s">
        <v>3397</v>
      </c>
      <c r="AJ942" s="0" t="s">
        <v>22</v>
      </c>
      <c r="AK942" s="0" t="s">
        <v>22</v>
      </c>
    </row>
    <row customHeight="1" ht="11.25">
      <c r="A943" s="0" t="s">
        <v>22</v>
      </c>
      <c r="B943" s="0" t="s">
        <v>48</v>
      </c>
      <c r="C943" s="0" t="s">
        <v>50</v>
      </c>
      <c r="D943" s="0" t="s">
        <v>22</v>
      </c>
      <c r="E943" s="0" t="s">
        <v>4650</v>
      </c>
      <c r="F943" s="0" t="s">
        <v>1213</v>
      </c>
      <c r="G943" s="0" t="s">
        <v>153</v>
      </c>
      <c r="H943" s="0" t="s">
        <v>153</v>
      </c>
      <c r="I943" s="0" t="s">
        <v>154</v>
      </c>
      <c r="J943" s="0" t="s">
        <v>1173</v>
      </c>
      <c r="K943" s="0" t="s">
        <v>1255</v>
      </c>
      <c r="L943" s="0" t="s">
        <v>1252</v>
      </c>
      <c r="M943" s="0" t="s">
        <v>1155</v>
      </c>
      <c r="N943" s="0" t="s">
        <v>91</v>
      </c>
      <c r="O943" s="0" t="s">
        <v>153</v>
      </c>
      <c r="P943" s="0" t="s">
        <v>153</v>
      </c>
      <c r="Q943" s="0" t="s">
        <v>154</v>
      </c>
      <c r="R943" s="0" t="s">
        <v>3414</v>
      </c>
      <c r="S943" s="0" t="s">
        <v>3424</v>
      </c>
      <c r="T943" s="0" t="s">
        <v>3341</v>
      </c>
      <c r="U943" s="0" t="s">
        <v>3342</v>
      </c>
      <c r="V943" s="0" t="s">
        <v>3343</v>
      </c>
      <c r="W943" s="0" t="s">
        <v>3344</v>
      </c>
      <c r="X943" s="0" t="s">
        <v>3345</v>
      </c>
      <c r="Y943" s="0" t="s">
        <v>3342</v>
      </c>
      <c r="Z943" s="0" t="s">
        <v>4651</v>
      </c>
      <c r="AA943" s="0" t="s">
        <v>3394</v>
      </c>
      <c r="AB943" s="0" t="s">
        <v>4652</v>
      </c>
      <c r="AC943" s="0" t="s">
        <v>19</v>
      </c>
      <c r="AD943" s="0" t="s">
        <v>61</v>
      </c>
      <c r="AE943" s="0" t="s">
        <v>19</v>
      </c>
      <c r="AF943" s="0" t="s">
        <v>22</v>
      </c>
      <c r="AG943" s="0" t="s">
        <v>22</v>
      </c>
      <c r="AH943" s="0" t="s">
        <v>3396</v>
      </c>
      <c r="AI943" s="0" t="s">
        <v>3397</v>
      </c>
      <c r="AJ943" s="0" t="s">
        <v>22</v>
      </c>
      <c r="AK943" s="0" t="s">
        <v>22</v>
      </c>
    </row>
    <row customHeight="1" ht="11.25">
      <c r="A944" s="0" t="s">
        <v>22</v>
      </c>
      <c r="B944" s="0" t="s">
        <v>48</v>
      </c>
      <c r="C944" s="0" t="s">
        <v>50</v>
      </c>
      <c r="D944" s="0" t="s">
        <v>22</v>
      </c>
      <c r="E944" s="0" t="s">
        <v>4653</v>
      </c>
      <c r="F944" s="0" t="s">
        <v>1191</v>
      </c>
      <c r="G944" s="0" t="s">
        <v>173</v>
      </c>
      <c r="H944" s="0" t="s">
        <v>173</v>
      </c>
      <c r="I944" s="0" t="s">
        <v>174</v>
      </c>
      <c r="J944" s="0" t="s">
        <v>3468</v>
      </c>
      <c r="K944" s="0" t="s">
        <v>3469</v>
      </c>
      <c r="L944" s="0" t="s">
        <v>867</v>
      </c>
      <c r="M944" s="0" t="s">
        <v>867</v>
      </c>
      <c r="N944" s="0" t="s">
        <v>98</v>
      </c>
      <c r="O944" s="0" t="s">
        <v>173</v>
      </c>
      <c r="P944" s="0" t="s">
        <v>173</v>
      </c>
      <c r="Q944" s="0" t="s">
        <v>174</v>
      </c>
      <c r="R944" s="0" t="s">
        <v>3468</v>
      </c>
      <c r="S944" s="0" t="s">
        <v>3469</v>
      </c>
      <c r="T944" s="0" t="s">
        <v>3429</v>
      </c>
      <c r="U944" s="0" t="s">
        <v>3487</v>
      </c>
      <c r="V944" s="0" t="s">
        <v>3488</v>
      </c>
      <c r="W944" s="0" t="s">
        <v>3344</v>
      </c>
      <c r="X944" s="0" t="s">
        <v>3430</v>
      </c>
      <c r="Y944" s="0" t="s">
        <v>3489</v>
      </c>
      <c r="Z944" s="0" t="s">
        <v>1155</v>
      </c>
      <c r="AA944" s="0" t="s">
        <v>3490</v>
      </c>
      <c r="AB944" s="0" t="s">
        <v>3488</v>
      </c>
      <c r="AC944" s="0" t="s">
        <v>19</v>
      </c>
      <c r="AD944" s="0" t="s">
        <v>19</v>
      </c>
      <c r="AE944" s="0" t="s">
        <v>61</v>
      </c>
      <c r="AF944" s="0" t="s">
        <v>22</v>
      </c>
      <c r="AG944" s="0" t="s">
        <v>22</v>
      </c>
      <c r="AH944" s="0" t="s">
        <v>22</v>
      </c>
      <c r="AI944" s="0" t="s">
        <v>22</v>
      </c>
      <c r="AJ944" s="0" t="s">
        <v>4654</v>
      </c>
      <c r="AK944" s="0" t="s">
        <v>4654</v>
      </c>
    </row>
    <row customHeight="1" ht="11.25">
      <c r="A945" s="0" t="s">
        <v>22</v>
      </c>
      <c r="B945" s="0" t="s">
        <v>48</v>
      </c>
      <c r="C945" s="0" t="s">
        <v>50</v>
      </c>
      <c r="D945" s="0" t="s">
        <v>22</v>
      </c>
      <c r="E945" s="0" t="s">
        <v>4655</v>
      </c>
      <c r="F945" s="0" t="s">
        <v>1191</v>
      </c>
      <c r="G945" s="0" t="s">
        <v>173</v>
      </c>
      <c r="H945" s="0" t="s">
        <v>173</v>
      </c>
      <c r="I945" s="0" t="s">
        <v>174</v>
      </c>
      <c r="J945" s="0" t="s">
        <v>3468</v>
      </c>
      <c r="K945" s="0" t="s">
        <v>3469</v>
      </c>
      <c r="L945" s="0" t="s">
        <v>867</v>
      </c>
      <c r="M945" s="0" t="s">
        <v>867</v>
      </c>
      <c r="N945" s="0" t="s">
        <v>98</v>
      </c>
      <c r="O945" s="0" t="s">
        <v>173</v>
      </c>
      <c r="P945" s="0" t="s">
        <v>173</v>
      </c>
      <c r="Q945" s="0" t="s">
        <v>174</v>
      </c>
      <c r="R945" s="0" t="s">
        <v>3468</v>
      </c>
      <c r="S945" s="0" t="s">
        <v>3469</v>
      </c>
      <c r="T945" s="0" t="s">
        <v>3429</v>
      </c>
      <c r="U945" s="0" t="s">
        <v>3487</v>
      </c>
      <c r="V945" s="0" t="s">
        <v>3488</v>
      </c>
      <c r="W945" s="0" t="s">
        <v>3344</v>
      </c>
      <c r="X945" s="0" t="s">
        <v>3430</v>
      </c>
      <c r="Y945" s="0" t="s">
        <v>3489</v>
      </c>
      <c r="Z945" s="0" t="s">
        <v>1155</v>
      </c>
      <c r="AA945" s="0" t="s">
        <v>3490</v>
      </c>
      <c r="AB945" s="0" t="s">
        <v>3488</v>
      </c>
      <c r="AC945" s="0" t="s">
        <v>19</v>
      </c>
      <c r="AD945" s="0" t="s">
        <v>19</v>
      </c>
      <c r="AE945" s="0" t="s">
        <v>61</v>
      </c>
      <c r="AF945" s="0" t="s">
        <v>22</v>
      </c>
      <c r="AG945" s="0" t="s">
        <v>22</v>
      </c>
      <c r="AH945" s="0" t="s">
        <v>22</v>
      </c>
      <c r="AI945" s="0" t="s">
        <v>22</v>
      </c>
      <c r="AJ945" s="0" t="s">
        <v>4656</v>
      </c>
      <c r="AK945" s="0" t="s">
        <v>4656</v>
      </c>
    </row>
    <row customHeight="1" ht="11.25">
      <c r="A946" s="0" t="s">
        <v>22</v>
      </c>
      <c r="B946" s="0" t="s">
        <v>48</v>
      </c>
      <c r="C946" s="0" t="s">
        <v>50</v>
      </c>
      <c r="D946" s="0" t="s">
        <v>22</v>
      </c>
      <c r="E946" s="0" t="s">
        <v>4657</v>
      </c>
      <c r="F946" s="0" t="s">
        <v>1191</v>
      </c>
      <c r="G946" s="0" t="s">
        <v>173</v>
      </c>
      <c r="H946" s="0" t="s">
        <v>173</v>
      </c>
      <c r="I946" s="0" t="s">
        <v>174</v>
      </c>
      <c r="J946" s="0" t="s">
        <v>3468</v>
      </c>
      <c r="K946" s="0" t="s">
        <v>3469</v>
      </c>
      <c r="L946" s="0" t="s">
        <v>867</v>
      </c>
      <c r="M946" s="0" t="s">
        <v>867</v>
      </c>
      <c r="N946" s="0" t="s">
        <v>98</v>
      </c>
      <c r="O946" s="0" t="s">
        <v>173</v>
      </c>
      <c r="P946" s="0" t="s">
        <v>173</v>
      </c>
      <c r="Q946" s="0" t="s">
        <v>174</v>
      </c>
      <c r="R946" s="0" t="s">
        <v>3468</v>
      </c>
      <c r="S946" s="0" t="s">
        <v>3469</v>
      </c>
      <c r="T946" s="0" t="s">
        <v>3429</v>
      </c>
      <c r="U946" s="0" t="s">
        <v>3487</v>
      </c>
      <c r="V946" s="0" t="s">
        <v>3488</v>
      </c>
      <c r="W946" s="0" t="s">
        <v>3344</v>
      </c>
      <c r="X946" s="0" t="s">
        <v>3430</v>
      </c>
      <c r="Y946" s="0" t="s">
        <v>3489</v>
      </c>
      <c r="Z946" s="0" t="s">
        <v>1155</v>
      </c>
      <c r="AA946" s="0" t="s">
        <v>3490</v>
      </c>
      <c r="AB946" s="0" t="s">
        <v>3488</v>
      </c>
      <c r="AC946" s="0" t="s">
        <v>19</v>
      </c>
      <c r="AD946" s="0" t="s">
        <v>19</v>
      </c>
      <c r="AE946" s="0" t="s">
        <v>61</v>
      </c>
      <c r="AF946" s="0" t="s">
        <v>22</v>
      </c>
      <c r="AG946" s="0" t="s">
        <v>22</v>
      </c>
      <c r="AH946" s="0" t="s">
        <v>22</v>
      </c>
      <c r="AI946" s="0" t="s">
        <v>22</v>
      </c>
      <c r="AJ946" s="0" t="s">
        <v>4658</v>
      </c>
      <c r="AK946" s="0" t="s">
        <v>4658</v>
      </c>
    </row>
    <row customHeight="1" ht="11.25">
      <c r="A947" s="0" t="s">
        <v>22</v>
      </c>
      <c r="B947" s="0" t="s">
        <v>48</v>
      </c>
      <c r="C947" s="0" t="s">
        <v>50</v>
      </c>
      <c r="D947" s="0" t="s">
        <v>22</v>
      </c>
      <c r="E947" s="0" t="s">
        <v>4659</v>
      </c>
      <c r="F947" s="0" t="s">
        <v>1191</v>
      </c>
      <c r="G947" s="0" t="s">
        <v>1171</v>
      </c>
      <c r="H947" s="0" t="s">
        <v>1171</v>
      </c>
      <c r="I947" s="0" t="s">
        <v>1172</v>
      </c>
      <c r="J947" s="0" t="s">
        <v>3373</v>
      </c>
      <c r="K947" s="0" t="s">
        <v>3374</v>
      </c>
      <c r="L947" s="0" t="s">
        <v>3691</v>
      </c>
      <c r="M947" s="0" t="s">
        <v>1155</v>
      </c>
      <c r="N947" s="0" t="s">
        <v>98</v>
      </c>
      <c r="O947" s="0" t="s">
        <v>1171</v>
      </c>
      <c r="P947" s="0" t="s">
        <v>1171</v>
      </c>
      <c r="Q947" s="0" t="s">
        <v>1172</v>
      </c>
      <c r="R947" s="0" t="s">
        <v>3373</v>
      </c>
      <c r="S947" s="0" t="s">
        <v>3374</v>
      </c>
      <c r="T947" s="0" t="s">
        <v>3341</v>
      </c>
      <c r="U947" s="0" t="s">
        <v>3342</v>
      </c>
      <c r="V947" s="0" t="s">
        <v>3343</v>
      </c>
      <c r="W947" s="0" t="s">
        <v>3344</v>
      </c>
      <c r="X947" s="0" t="s">
        <v>3345</v>
      </c>
      <c r="Y947" s="0" t="s">
        <v>3342</v>
      </c>
      <c r="Z947" s="0" t="s">
        <v>4660</v>
      </c>
      <c r="AA947" s="0" t="s">
        <v>3377</v>
      </c>
      <c r="AB947" s="0" t="s">
        <v>4661</v>
      </c>
      <c r="AC947" s="0" t="s">
        <v>19</v>
      </c>
      <c r="AD947" s="0" t="s">
        <v>19</v>
      </c>
      <c r="AE947" s="0" t="s">
        <v>61</v>
      </c>
      <c r="AF947" s="0" t="s">
        <v>22</v>
      </c>
      <c r="AG947" s="0" t="s">
        <v>22</v>
      </c>
      <c r="AH947" s="0" t="s">
        <v>22</v>
      </c>
      <c r="AI947" s="0" t="s">
        <v>22</v>
      </c>
      <c r="AJ947" s="0" t="s">
        <v>3974</v>
      </c>
      <c r="AK947" s="0" t="s">
        <v>3380</v>
      </c>
    </row>
    <row customHeight="1" ht="11.25">
      <c r="A948" s="0" t="s">
        <v>22</v>
      </c>
      <c r="B948" s="0" t="s">
        <v>48</v>
      </c>
      <c r="C948" s="0" t="s">
        <v>50</v>
      </c>
      <c r="D948" s="0" t="s">
        <v>22</v>
      </c>
      <c r="E948" s="0" t="s">
        <v>4659</v>
      </c>
      <c r="F948" s="0" t="s">
        <v>1191</v>
      </c>
      <c r="G948" s="0" t="s">
        <v>153</v>
      </c>
      <c r="H948" s="0" t="s">
        <v>153</v>
      </c>
      <c r="I948" s="0" t="s">
        <v>154</v>
      </c>
      <c r="J948" s="0" t="s">
        <v>3373</v>
      </c>
      <c r="K948" s="0" t="s">
        <v>3381</v>
      </c>
      <c r="L948" s="0" t="s">
        <v>3691</v>
      </c>
      <c r="M948" s="0" t="s">
        <v>1155</v>
      </c>
      <c r="N948" s="0" t="s">
        <v>98</v>
      </c>
      <c r="O948" s="0" t="s">
        <v>153</v>
      </c>
      <c r="P948" s="0" t="s">
        <v>153</v>
      </c>
      <c r="Q948" s="0" t="s">
        <v>154</v>
      </c>
      <c r="R948" s="0" t="s">
        <v>3373</v>
      </c>
      <c r="S948" s="0" t="s">
        <v>3381</v>
      </c>
      <c r="T948" s="0" t="s">
        <v>3341</v>
      </c>
      <c r="U948" s="0" t="s">
        <v>3342</v>
      </c>
      <c r="V948" s="0" t="s">
        <v>3343</v>
      </c>
      <c r="W948" s="0" t="s">
        <v>3344</v>
      </c>
      <c r="X948" s="0" t="s">
        <v>3345</v>
      </c>
      <c r="Y948" s="0" t="s">
        <v>3342</v>
      </c>
      <c r="Z948" s="0" t="s">
        <v>4660</v>
      </c>
      <c r="AA948" s="0" t="s">
        <v>3377</v>
      </c>
      <c r="AB948" s="0" t="s">
        <v>4661</v>
      </c>
      <c r="AC948" s="0" t="s">
        <v>19</v>
      </c>
      <c r="AD948" s="0" t="s">
        <v>19</v>
      </c>
      <c r="AE948" s="0" t="s">
        <v>61</v>
      </c>
      <c r="AF948" s="0" t="s">
        <v>22</v>
      </c>
      <c r="AG948" s="0" t="s">
        <v>22</v>
      </c>
      <c r="AH948" s="0" t="s">
        <v>22</v>
      </c>
      <c r="AI948" s="0" t="s">
        <v>22</v>
      </c>
      <c r="AJ948" s="0" t="s">
        <v>3974</v>
      </c>
      <c r="AK948" s="0" t="s">
        <v>3380</v>
      </c>
    </row>
    <row customHeight="1" ht="11.25">
      <c r="A949" s="0" t="s">
        <v>22</v>
      </c>
      <c r="B949" s="0" t="s">
        <v>48</v>
      </c>
      <c r="C949" s="0" t="s">
        <v>50</v>
      </c>
      <c r="D949" s="0" t="s">
        <v>22</v>
      </c>
      <c r="E949" s="0" t="s">
        <v>4662</v>
      </c>
      <c r="F949" s="0" t="s">
        <v>1191</v>
      </c>
      <c r="G949" s="0" t="s">
        <v>3277</v>
      </c>
      <c r="H949" s="0" t="s">
        <v>3277</v>
      </c>
      <c r="I949" s="0" t="s">
        <v>3278</v>
      </c>
      <c r="J949" s="0" t="s">
        <v>3493</v>
      </c>
      <c r="K949" s="0" t="s">
        <v>3494</v>
      </c>
      <c r="L949" s="0" t="s">
        <v>4458</v>
      </c>
      <c r="M949" s="0" t="s">
        <v>1155</v>
      </c>
      <c r="N949" s="0" t="s">
        <v>98</v>
      </c>
      <c r="O949" s="0" t="s">
        <v>3277</v>
      </c>
      <c r="P949" s="0" t="s">
        <v>3277</v>
      </c>
      <c r="Q949" s="0" t="s">
        <v>3278</v>
      </c>
      <c r="R949" s="0" t="s">
        <v>3493</v>
      </c>
      <c r="S949" s="0" t="s">
        <v>3494</v>
      </c>
      <c r="T949" s="0" t="s">
        <v>3341</v>
      </c>
      <c r="U949" s="0" t="s">
        <v>3342</v>
      </c>
      <c r="V949" s="0" t="s">
        <v>3343</v>
      </c>
      <c r="W949" s="0" t="s">
        <v>3344</v>
      </c>
      <c r="X949" s="0" t="s">
        <v>3345</v>
      </c>
      <c r="Y949" s="0" t="s">
        <v>3342</v>
      </c>
      <c r="Z949" s="0" t="s">
        <v>4663</v>
      </c>
      <c r="AA949" s="0" t="s">
        <v>4664</v>
      </c>
      <c r="AB949" s="0" t="s">
        <v>4665</v>
      </c>
      <c r="AC949" s="0" t="s">
        <v>19</v>
      </c>
      <c r="AD949" s="0" t="s">
        <v>19</v>
      </c>
      <c r="AE949" s="0" t="s">
        <v>61</v>
      </c>
      <c r="AF949" s="0" t="s">
        <v>22</v>
      </c>
      <c r="AG949" s="0" t="s">
        <v>22</v>
      </c>
      <c r="AH949" s="0" t="s">
        <v>22</v>
      </c>
      <c r="AI949" s="0" t="s">
        <v>22</v>
      </c>
      <c r="AJ949" s="0" t="s">
        <v>4483</v>
      </c>
      <c r="AK949" s="0" t="s">
        <v>4484</v>
      </c>
    </row>
    <row customHeight="1" ht="11.25">
      <c r="A950" s="0" t="s">
        <v>22</v>
      </c>
      <c r="B950" s="0" t="s">
        <v>48</v>
      </c>
      <c r="C950" s="0" t="s">
        <v>50</v>
      </c>
      <c r="D950" s="0" t="s">
        <v>22</v>
      </c>
      <c r="E950" s="0" t="s">
        <v>4662</v>
      </c>
      <c r="F950" s="0" t="s">
        <v>1191</v>
      </c>
      <c r="G950" s="0" t="s">
        <v>107</v>
      </c>
      <c r="H950" s="0" t="s">
        <v>107</v>
      </c>
      <c r="I950" s="0" t="s">
        <v>108</v>
      </c>
      <c r="J950" s="0" t="s">
        <v>3493</v>
      </c>
      <c r="K950" s="0" t="s">
        <v>3514</v>
      </c>
      <c r="L950" s="0" t="s">
        <v>4458</v>
      </c>
      <c r="M950" s="0" t="s">
        <v>1155</v>
      </c>
      <c r="N950" s="0" t="s">
        <v>98</v>
      </c>
      <c r="O950" s="0" t="s">
        <v>107</v>
      </c>
      <c r="P950" s="0" t="s">
        <v>107</v>
      </c>
      <c r="Q950" s="0" t="s">
        <v>108</v>
      </c>
      <c r="R950" s="0" t="s">
        <v>3493</v>
      </c>
      <c r="S950" s="0" t="s">
        <v>3514</v>
      </c>
      <c r="T950" s="0" t="s">
        <v>3341</v>
      </c>
      <c r="U950" s="0" t="s">
        <v>3342</v>
      </c>
      <c r="V950" s="0" t="s">
        <v>3343</v>
      </c>
      <c r="W950" s="0" t="s">
        <v>3344</v>
      </c>
      <c r="X950" s="0" t="s">
        <v>3345</v>
      </c>
      <c r="Y950" s="0" t="s">
        <v>3342</v>
      </c>
      <c r="Z950" s="0" t="s">
        <v>4663</v>
      </c>
      <c r="AA950" s="0" t="s">
        <v>4664</v>
      </c>
      <c r="AB950" s="0" t="s">
        <v>4665</v>
      </c>
      <c r="AC950" s="0" t="s">
        <v>19</v>
      </c>
      <c r="AD950" s="0" t="s">
        <v>19</v>
      </c>
      <c r="AE950" s="0" t="s">
        <v>61</v>
      </c>
      <c r="AF950" s="0" t="s">
        <v>22</v>
      </c>
      <c r="AG950" s="0" t="s">
        <v>22</v>
      </c>
      <c r="AH950" s="0" t="s">
        <v>22</v>
      </c>
      <c r="AI950" s="0" t="s">
        <v>22</v>
      </c>
      <c r="AJ950" s="0" t="s">
        <v>4483</v>
      </c>
      <c r="AK950" s="0" t="s">
        <v>4484</v>
      </c>
    </row>
    <row customHeight="1" ht="11.25">
      <c r="A951" s="0" t="s">
        <v>22</v>
      </c>
      <c r="B951" s="0" t="s">
        <v>48</v>
      </c>
      <c r="C951" s="0" t="s">
        <v>50</v>
      </c>
      <c r="D951" s="0" t="s">
        <v>22</v>
      </c>
      <c r="E951" s="0" t="s">
        <v>4666</v>
      </c>
      <c r="F951" s="0" t="s">
        <v>1191</v>
      </c>
      <c r="G951" s="0" t="s">
        <v>180</v>
      </c>
      <c r="H951" s="0" t="s">
        <v>180</v>
      </c>
      <c r="I951" s="0" t="s">
        <v>181</v>
      </c>
      <c r="J951" s="0" t="s">
        <v>1225</v>
      </c>
      <c r="K951" s="0" t="s">
        <v>1226</v>
      </c>
      <c r="L951" s="0" t="s">
        <v>4577</v>
      </c>
      <c r="M951" s="0" t="s">
        <v>4578</v>
      </c>
      <c r="N951" s="0" t="s">
        <v>98</v>
      </c>
      <c r="O951" s="0" t="s">
        <v>180</v>
      </c>
      <c r="P951" s="0" t="s">
        <v>180</v>
      </c>
      <c r="Q951" s="0" t="s">
        <v>181</v>
      </c>
      <c r="R951" s="0" t="s">
        <v>1225</v>
      </c>
      <c r="S951" s="0" t="s">
        <v>1226</v>
      </c>
      <c r="T951" s="0" t="s">
        <v>3341</v>
      </c>
      <c r="U951" s="0" t="s">
        <v>3342</v>
      </c>
      <c r="V951" s="0" t="s">
        <v>3343</v>
      </c>
      <c r="W951" s="0" t="s">
        <v>3344</v>
      </c>
      <c r="X951" s="0" t="s">
        <v>4174</v>
      </c>
      <c r="Y951" s="0" t="s">
        <v>4175</v>
      </c>
      <c r="Z951" s="0" t="s">
        <v>4667</v>
      </c>
      <c r="AA951" s="0" t="s">
        <v>4581</v>
      </c>
      <c r="AB951" s="0" t="s">
        <v>4491</v>
      </c>
      <c r="AC951" s="0" t="s">
        <v>19</v>
      </c>
      <c r="AD951" s="0" t="s">
        <v>19</v>
      </c>
      <c r="AE951" s="0" t="s">
        <v>61</v>
      </c>
      <c r="AF951" s="0" t="s">
        <v>22</v>
      </c>
      <c r="AG951" s="0" t="s">
        <v>22</v>
      </c>
      <c r="AH951" s="0" t="s">
        <v>22</v>
      </c>
      <c r="AI951" s="0" t="s">
        <v>22</v>
      </c>
      <c r="AJ951" s="0" t="s">
        <v>454</v>
      </c>
      <c r="AK951" s="0" t="s">
        <v>454</v>
      </c>
    </row>
    <row customHeight="1" ht="11.25">
      <c r="A952" s="0" t="s">
        <v>22</v>
      </c>
      <c r="B952" s="0" t="s">
        <v>48</v>
      </c>
      <c r="C952" s="0" t="s">
        <v>50</v>
      </c>
      <c r="D952" s="0" t="s">
        <v>22</v>
      </c>
      <c r="E952" s="0" t="s">
        <v>4666</v>
      </c>
      <c r="F952" s="0" t="s">
        <v>1191</v>
      </c>
      <c r="G952" s="0" t="s">
        <v>180</v>
      </c>
      <c r="H952" s="0" t="s">
        <v>180</v>
      </c>
      <c r="I952" s="0" t="s">
        <v>181</v>
      </c>
      <c r="J952" s="0" t="s">
        <v>1225</v>
      </c>
      <c r="K952" s="0" t="s">
        <v>1226</v>
      </c>
      <c r="L952" s="0" t="s">
        <v>4577</v>
      </c>
      <c r="M952" s="0" t="s">
        <v>4578</v>
      </c>
      <c r="N952" s="0" t="s">
        <v>98</v>
      </c>
      <c r="O952" s="0" t="s">
        <v>180</v>
      </c>
      <c r="P952" s="0" t="s">
        <v>180</v>
      </c>
      <c r="Q952" s="0" t="s">
        <v>181</v>
      </c>
      <c r="R952" s="0" t="s">
        <v>1225</v>
      </c>
      <c r="S952" s="0" t="s">
        <v>1226</v>
      </c>
      <c r="T952" s="0" t="s">
        <v>3341</v>
      </c>
      <c r="U952" s="0" t="s">
        <v>3342</v>
      </c>
      <c r="V952" s="0" t="s">
        <v>3343</v>
      </c>
      <c r="W952" s="0" t="s">
        <v>3344</v>
      </c>
      <c r="X952" s="0" t="s">
        <v>4174</v>
      </c>
      <c r="Y952" s="0" t="s">
        <v>4175</v>
      </c>
      <c r="Z952" s="0" t="s">
        <v>4667</v>
      </c>
      <c r="AA952" s="0" t="s">
        <v>4581</v>
      </c>
      <c r="AB952" s="0" t="s">
        <v>4491</v>
      </c>
      <c r="AC952" s="0" t="s">
        <v>19</v>
      </c>
      <c r="AD952" s="0" t="s">
        <v>19</v>
      </c>
      <c r="AE952" s="0" t="s">
        <v>61</v>
      </c>
      <c r="AF952" s="0" t="s">
        <v>22</v>
      </c>
      <c r="AG952" s="0" t="s">
        <v>22</v>
      </c>
      <c r="AH952" s="0" t="s">
        <v>22</v>
      </c>
      <c r="AI952" s="0" t="s">
        <v>22</v>
      </c>
      <c r="AJ952" s="0" t="s">
        <v>454</v>
      </c>
      <c r="AK952" s="0" t="s">
        <v>454</v>
      </c>
    </row>
    <row customHeight="1" ht="11.25">
      <c r="A953" s="0" t="s">
        <v>22</v>
      </c>
      <c r="B953" s="0" t="s">
        <v>48</v>
      </c>
      <c r="C953" s="0" t="s">
        <v>50</v>
      </c>
      <c r="D953" s="0" t="s">
        <v>22</v>
      </c>
      <c r="E953" s="0" t="s">
        <v>4668</v>
      </c>
      <c r="F953" s="0" t="s">
        <v>1191</v>
      </c>
      <c r="G953" s="0" t="s">
        <v>173</v>
      </c>
      <c r="H953" s="0" t="s">
        <v>173</v>
      </c>
      <c r="I953" s="0" t="s">
        <v>174</v>
      </c>
      <c r="J953" s="0" t="s">
        <v>3468</v>
      </c>
      <c r="K953" s="0" t="s">
        <v>3469</v>
      </c>
      <c r="L953" s="0" t="s">
        <v>4630</v>
      </c>
      <c r="M953" s="0" t="s">
        <v>867</v>
      </c>
      <c r="N953" s="0" t="s">
        <v>98</v>
      </c>
      <c r="O953" s="0" t="s">
        <v>173</v>
      </c>
      <c r="P953" s="0" t="s">
        <v>173</v>
      </c>
      <c r="Q953" s="0" t="s">
        <v>174</v>
      </c>
      <c r="R953" s="0" t="s">
        <v>3468</v>
      </c>
      <c r="S953" s="0" t="s">
        <v>3469</v>
      </c>
      <c r="T953" s="0" t="s">
        <v>3341</v>
      </c>
      <c r="U953" s="0" t="s">
        <v>3386</v>
      </c>
      <c r="V953" s="0" t="s">
        <v>3470</v>
      </c>
      <c r="W953" s="0" t="s">
        <v>3344</v>
      </c>
      <c r="X953" s="0" t="s">
        <v>3388</v>
      </c>
      <c r="Y953" s="0" t="s">
        <v>3342</v>
      </c>
      <c r="Z953" s="0" t="s">
        <v>3471</v>
      </c>
      <c r="AA953" s="0" t="s">
        <v>3472</v>
      </c>
      <c r="AB953" s="0" t="s">
        <v>3473</v>
      </c>
      <c r="AC953" s="0" t="s">
        <v>19</v>
      </c>
      <c r="AD953" s="0" t="s">
        <v>19</v>
      </c>
      <c r="AE953" s="0" t="s">
        <v>61</v>
      </c>
      <c r="AF953" s="0" t="s">
        <v>22</v>
      </c>
      <c r="AG953" s="0" t="s">
        <v>22</v>
      </c>
      <c r="AH953" s="0" t="s">
        <v>22</v>
      </c>
      <c r="AI953" s="0" t="s">
        <v>22</v>
      </c>
      <c r="AJ953" s="0" t="s">
        <v>115</v>
      </c>
      <c r="AK953" s="0" t="s">
        <v>115</v>
      </c>
    </row>
    <row customHeight="1" ht="11.25">
      <c r="A954" s="0" t="s">
        <v>22</v>
      </c>
      <c r="B954" s="0" t="s">
        <v>48</v>
      </c>
      <c r="C954" s="0" t="s">
        <v>50</v>
      </c>
      <c r="D954" s="0" t="s">
        <v>22</v>
      </c>
      <c r="E954" s="0" t="s">
        <v>4669</v>
      </c>
      <c r="F954" s="0" t="s">
        <v>1191</v>
      </c>
      <c r="G954" s="0" t="s">
        <v>1171</v>
      </c>
      <c r="H954" s="0" t="s">
        <v>1171</v>
      </c>
      <c r="I954" s="0" t="s">
        <v>1172</v>
      </c>
      <c r="J954" s="0" t="s">
        <v>3398</v>
      </c>
      <c r="K954" s="0" t="s">
        <v>3399</v>
      </c>
      <c r="L954" s="0" t="s">
        <v>3955</v>
      </c>
      <c r="M954" s="0" t="s">
        <v>101</v>
      </c>
      <c r="N954" s="0" t="s">
        <v>98</v>
      </c>
      <c r="O954" s="0" t="s">
        <v>1171</v>
      </c>
      <c r="P954" s="0" t="s">
        <v>1171</v>
      </c>
      <c r="Q954" s="0" t="s">
        <v>1172</v>
      </c>
      <c r="R954" s="0" t="s">
        <v>3398</v>
      </c>
      <c r="S954" s="0" t="s">
        <v>3399</v>
      </c>
      <c r="T954" s="0" t="s">
        <v>3341</v>
      </c>
      <c r="U954" s="0" t="s">
        <v>3342</v>
      </c>
      <c r="V954" s="0" t="s">
        <v>3343</v>
      </c>
      <c r="W954" s="0" t="s">
        <v>3344</v>
      </c>
      <c r="X954" s="0" t="s">
        <v>3345</v>
      </c>
      <c r="Y954" s="0" t="s">
        <v>3342</v>
      </c>
      <c r="Z954" s="0" t="s">
        <v>4670</v>
      </c>
      <c r="AA954" s="0" t="s">
        <v>3394</v>
      </c>
      <c r="AB954" s="0" t="s">
        <v>4671</v>
      </c>
      <c r="AC954" s="0" t="s">
        <v>19</v>
      </c>
      <c r="AD954" s="0" t="s">
        <v>19</v>
      </c>
      <c r="AE954" s="0" t="s">
        <v>61</v>
      </c>
      <c r="AF954" s="0" t="s">
        <v>22</v>
      </c>
      <c r="AG954" s="0" t="s">
        <v>22</v>
      </c>
      <c r="AH954" s="0" t="s">
        <v>22</v>
      </c>
      <c r="AI954" s="0" t="s">
        <v>22</v>
      </c>
      <c r="AJ954" s="0" t="s">
        <v>3562</v>
      </c>
      <c r="AK954" s="0" t="s">
        <v>3563</v>
      </c>
    </row>
    <row customHeight="1" ht="11.25">
      <c r="A955" s="0" t="s">
        <v>22</v>
      </c>
      <c r="B955" s="0" t="s">
        <v>48</v>
      </c>
      <c r="C955" s="0" t="s">
        <v>50</v>
      </c>
      <c r="D955" s="0" t="s">
        <v>22</v>
      </c>
      <c r="E955" s="0" t="s">
        <v>4669</v>
      </c>
      <c r="F955" s="0" t="s">
        <v>1191</v>
      </c>
      <c r="G955" s="0" t="s">
        <v>153</v>
      </c>
      <c r="H955" s="0" t="s">
        <v>153</v>
      </c>
      <c r="I955" s="0" t="s">
        <v>154</v>
      </c>
      <c r="J955" s="0" t="s">
        <v>3398</v>
      </c>
      <c r="K955" s="0" t="s">
        <v>3416</v>
      </c>
      <c r="L955" s="0" t="s">
        <v>3955</v>
      </c>
      <c r="M955" s="0" t="s">
        <v>101</v>
      </c>
      <c r="N955" s="0" t="s">
        <v>98</v>
      </c>
      <c r="O955" s="0" t="s">
        <v>153</v>
      </c>
      <c r="P955" s="0" t="s">
        <v>153</v>
      </c>
      <c r="Q955" s="0" t="s">
        <v>154</v>
      </c>
      <c r="R955" s="0" t="s">
        <v>3398</v>
      </c>
      <c r="S955" s="0" t="s">
        <v>3416</v>
      </c>
      <c r="T955" s="0" t="s">
        <v>3341</v>
      </c>
      <c r="U955" s="0" t="s">
        <v>3342</v>
      </c>
      <c r="V955" s="0" t="s">
        <v>3343</v>
      </c>
      <c r="W955" s="0" t="s">
        <v>3344</v>
      </c>
      <c r="X955" s="0" t="s">
        <v>3345</v>
      </c>
      <c r="Y955" s="0" t="s">
        <v>3342</v>
      </c>
      <c r="Z955" s="0" t="s">
        <v>4670</v>
      </c>
      <c r="AA955" s="0" t="s">
        <v>3394</v>
      </c>
      <c r="AB955" s="0" t="s">
        <v>4671</v>
      </c>
      <c r="AC955" s="0" t="s">
        <v>19</v>
      </c>
      <c r="AD955" s="0" t="s">
        <v>19</v>
      </c>
      <c r="AE955" s="0" t="s">
        <v>61</v>
      </c>
      <c r="AF955" s="0" t="s">
        <v>22</v>
      </c>
      <c r="AG955" s="0" t="s">
        <v>22</v>
      </c>
      <c r="AH955" s="0" t="s">
        <v>22</v>
      </c>
      <c r="AI955" s="0" t="s">
        <v>22</v>
      </c>
      <c r="AJ955" s="0" t="s">
        <v>3562</v>
      </c>
      <c r="AK955" s="0" t="s">
        <v>3563</v>
      </c>
    </row>
    <row customHeight="1" ht="11.25">
      <c r="A956" s="0" t="s">
        <v>22</v>
      </c>
      <c r="B956" s="0" t="s">
        <v>48</v>
      </c>
      <c r="C956" s="0" t="s">
        <v>50</v>
      </c>
      <c r="D956" s="0" t="s">
        <v>22</v>
      </c>
      <c r="E956" s="0" t="s">
        <v>4672</v>
      </c>
      <c r="F956" s="0" t="s">
        <v>1191</v>
      </c>
      <c r="G956" s="0" t="s">
        <v>173</v>
      </c>
      <c r="H956" s="0" t="s">
        <v>173</v>
      </c>
      <c r="I956" s="0" t="s">
        <v>174</v>
      </c>
      <c r="J956" s="0" t="s">
        <v>3468</v>
      </c>
      <c r="K956" s="0" t="s">
        <v>3469</v>
      </c>
      <c r="L956" s="0" t="s">
        <v>867</v>
      </c>
      <c r="M956" s="0" t="s">
        <v>867</v>
      </c>
      <c r="N956" s="0" t="s">
        <v>98</v>
      </c>
      <c r="O956" s="0" t="s">
        <v>173</v>
      </c>
      <c r="P956" s="0" t="s">
        <v>173</v>
      </c>
      <c r="Q956" s="0" t="s">
        <v>174</v>
      </c>
      <c r="R956" s="0" t="s">
        <v>3468</v>
      </c>
      <c r="S956" s="0" t="s">
        <v>3469</v>
      </c>
      <c r="T956" s="0" t="s">
        <v>3341</v>
      </c>
      <c r="U956" s="0" t="s">
        <v>3386</v>
      </c>
      <c r="V956" s="0" t="s">
        <v>3470</v>
      </c>
      <c r="W956" s="0" t="s">
        <v>3344</v>
      </c>
      <c r="X956" s="0" t="s">
        <v>3388</v>
      </c>
      <c r="Y956" s="0" t="s">
        <v>3342</v>
      </c>
      <c r="Z956" s="0" t="s">
        <v>3471</v>
      </c>
      <c r="AA956" s="0" t="s">
        <v>3472</v>
      </c>
      <c r="AB956" s="0" t="s">
        <v>3473</v>
      </c>
      <c r="AC956" s="0" t="s">
        <v>19</v>
      </c>
      <c r="AD956" s="0" t="s">
        <v>19</v>
      </c>
      <c r="AE956" s="0" t="s">
        <v>61</v>
      </c>
      <c r="AF956" s="0" t="s">
        <v>22</v>
      </c>
      <c r="AG956" s="0" t="s">
        <v>22</v>
      </c>
      <c r="AH956" s="0" t="s">
        <v>22</v>
      </c>
      <c r="AI956" s="0" t="s">
        <v>22</v>
      </c>
      <c r="AJ956" s="0" t="s">
        <v>4192</v>
      </c>
      <c r="AK956" s="0" t="s">
        <v>4673</v>
      </c>
    </row>
    <row customHeight="1" ht="11.25">
      <c r="A957" s="0" t="s">
        <v>22</v>
      </c>
      <c r="B957" s="0" t="s">
        <v>48</v>
      </c>
      <c r="C957" s="0" t="s">
        <v>50</v>
      </c>
      <c r="D957" s="0" t="s">
        <v>22</v>
      </c>
      <c r="E957" s="0" t="s">
        <v>4674</v>
      </c>
      <c r="F957" s="0" t="s">
        <v>1191</v>
      </c>
      <c r="G957" s="0" t="s">
        <v>1171</v>
      </c>
      <c r="H957" s="0" t="s">
        <v>1171</v>
      </c>
      <c r="I957" s="0" t="s">
        <v>1172</v>
      </c>
      <c r="J957" s="0" t="s">
        <v>3414</v>
      </c>
      <c r="K957" s="0" t="s">
        <v>3415</v>
      </c>
      <c r="L957" s="0" t="s">
        <v>4675</v>
      </c>
      <c r="M957" s="0" t="s">
        <v>98</v>
      </c>
      <c r="N957" s="0" t="s">
        <v>98</v>
      </c>
      <c r="O957" s="0" t="s">
        <v>1171</v>
      </c>
      <c r="P957" s="0" t="s">
        <v>1171</v>
      </c>
      <c r="Q957" s="0" t="s">
        <v>1172</v>
      </c>
      <c r="R957" s="0" t="s">
        <v>3414</v>
      </c>
      <c r="S957" s="0" t="s">
        <v>3415</v>
      </c>
      <c r="T957" s="0" t="s">
        <v>3341</v>
      </c>
      <c r="U957" s="0" t="s">
        <v>3342</v>
      </c>
      <c r="V957" s="0" t="s">
        <v>3343</v>
      </c>
      <c r="W957" s="0" t="s">
        <v>3344</v>
      </c>
      <c r="X957" s="0" t="s">
        <v>3345</v>
      </c>
      <c r="Y957" s="0" t="s">
        <v>3342</v>
      </c>
      <c r="Z957" s="0" t="s">
        <v>4676</v>
      </c>
      <c r="AA957" s="0" t="s">
        <v>3785</v>
      </c>
      <c r="AB957" s="0" t="s">
        <v>4677</v>
      </c>
      <c r="AC957" s="0" t="s">
        <v>19</v>
      </c>
      <c r="AD957" s="0" t="s">
        <v>19</v>
      </c>
      <c r="AE957" s="0" t="s">
        <v>61</v>
      </c>
      <c r="AF957" s="0" t="s">
        <v>22</v>
      </c>
      <c r="AG957" s="0" t="s">
        <v>22</v>
      </c>
      <c r="AH957" s="0" t="s">
        <v>22</v>
      </c>
      <c r="AI957" s="0" t="s">
        <v>22</v>
      </c>
      <c r="AJ957" s="0" t="s">
        <v>3562</v>
      </c>
      <c r="AK957" s="0" t="s">
        <v>3563</v>
      </c>
    </row>
    <row customHeight="1" ht="11.25">
      <c r="A958" s="0" t="s">
        <v>22</v>
      </c>
      <c r="B958" s="0" t="s">
        <v>48</v>
      </c>
      <c r="C958" s="0" t="s">
        <v>50</v>
      </c>
      <c r="D958" s="0" t="s">
        <v>22</v>
      </c>
      <c r="E958" s="0" t="s">
        <v>4674</v>
      </c>
      <c r="F958" s="0" t="s">
        <v>1191</v>
      </c>
      <c r="G958" s="0" t="s">
        <v>153</v>
      </c>
      <c r="H958" s="0" t="s">
        <v>153</v>
      </c>
      <c r="I958" s="0" t="s">
        <v>154</v>
      </c>
      <c r="J958" s="0" t="s">
        <v>3414</v>
      </c>
      <c r="K958" s="0" t="s">
        <v>3424</v>
      </c>
      <c r="L958" s="0" t="s">
        <v>4675</v>
      </c>
      <c r="M958" s="0" t="s">
        <v>98</v>
      </c>
      <c r="N958" s="0" t="s">
        <v>98</v>
      </c>
      <c r="O958" s="0" t="s">
        <v>153</v>
      </c>
      <c r="P958" s="0" t="s">
        <v>153</v>
      </c>
      <c r="Q958" s="0" t="s">
        <v>154</v>
      </c>
      <c r="R958" s="0" t="s">
        <v>3414</v>
      </c>
      <c r="S958" s="0" t="s">
        <v>3424</v>
      </c>
      <c r="T958" s="0" t="s">
        <v>3341</v>
      </c>
      <c r="U958" s="0" t="s">
        <v>3342</v>
      </c>
      <c r="V958" s="0" t="s">
        <v>3343</v>
      </c>
      <c r="W958" s="0" t="s">
        <v>3344</v>
      </c>
      <c r="X958" s="0" t="s">
        <v>3345</v>
      </c>
      <c r="Y958" s="0" t="s">
        <v>3342</v>
      </c>
      <c r="Z958" s="0" t="s">
        <v>4676</v>
      </c>
      <c r="AA958" s="0" t="s">
        <v>3785</v>
      </c>
      <c r="AB958" s="0" t="s">
        <v>4677</v>
      </c>
      <c r="AC958" s="0" t="s">
        <v>19</v>
      </c>
      <c r="AD958" s="0" t="s">
        <v>19</v>
      </c>
      <c r="AE958" s="0" t="s">
        <v>61</v>
      </c>
      <c r="AF958" s="0" t="s">
        <v>22</v>
      </c>
      <c r="AG958" s="0" t="s">
        <v>22</v>
      </c>
      <c r="AH958" s="0" t="s">
        <v>22</v>
      </c>
      <c r="AI958" s="0" t="s">
        <v>22</v>
      </c>
      <c r="AJ958" s="0" t="s">
        <v>3562</v>
      </c>
      <c r="AK958" s="0" t="s">
        <v>3563</v>
      </c>
    </row>
    <row customHeight="1" ht="11.25">
      <c r="A959" s="0" t="s">
        <v>22</v>
      </c>
      <c r="B959" s="0" t="s">
        <v>48</v>
      </c>
      <c r="C959" s="0" t="s">
        <v>50</v>
      </c>
      <c r="D959" s="0" t="s">
        <v>22</v>
      </c>
      <c r="E959" s="0" t="s">
        <v>4678</v>
      </c>
      <c r="F959" s="0" t="s">
        <v>1191</v>
      </c>
      <c r="G959" s="0" t="s">
        <v>173</v>
      </c>
      <c r="H959" s="0" t="s">
        <v>173</v>
      </c>
      <c r="I959" s="0" t="s">
        <v>174</v>
      </c>
      <c r="J959" s="0" t="s">
        <v>3468</v>
      </c>
      <c r="K959" s="0" t="s">
        <v>3469</v>
      </c>
      <c r="L959" s="0" t="s">
        <v>4679</v>
      </c>
      <c r="M959" s="0" t="s">
        <v>867</v>
      </c>
      <c r="N959" s="0" t="s">
        <v>98</v>
      </c>
      <c r="O959" s="0" t="s">
        <v>173</v>
      </c>
      <c r="P959" s="0" t="s">
        <v>173</v>
      </c>
      <c r="Q959" s="0" t="s">
        <v>174</v>
      </c>
      <c r="R959" s="0" t="s">
        <v>3468</v>
      </c>
      <c r="S959" s="0" t="s">
        <v>3469</v>
      </c>
      <c r="T959" s="0" t="s">
        <v>3341</v>
      </c>
      <c r="U959" s="0" t="s">
        <v>3386</v>
      </c>
      <c r="V959" s="0" t="s">
        <v>3470</v>
      </c>
      <c r="W959" s="0" t="s">
        <v>3344</v>
      </c>
      <c r="X959" s="0" t="s">
        <v>3388</v>
      </c>
      <c r="Y959" s="0" t="s">
        <v>3342</v>
      </c>
      <c r="Z959" s="0" t="s">
        <v>3471</v>
      </c>
      <c r="AA959" s="0" t="s">
        <v>3472</v>
      </c>
      <c r="AB959" s="0" t="s">
        <v>3473</v>
      </c>
      <c r="AC959" s="0" t="s">
        <v>19</v>
      </c>
      <c r="AD959" s="0" t="s">
        <v>19</v>
      </c>
      <c r="AE959" s="0" t="s">
        <v>61</v>
      </c>
      <c r="AF959" s="0" t="s">
        <v>22</v>
      </c>
      <c r="AG959" s="0" t="s">
        <v>22</v>
      </c>
      <c r="AH959" s="0" t="s">
        <v>22</v>
      </c>
      <c r="AI959" s="0" t="s">
        <v>22</v>
      </c>
      <c r="AJ959" s="0" t="s">
        <v>158</v>
      </c>
      <c r="AK959" s="0" t="s">
        <v>125</v>
      </c>
    </row>
    <row customHeight="1" ht="11.25">
      <c r="A960" s="0" t="s">
        <v>22</v>
      </c>
      <c r="B960" s="0" t="s">
        <v>48</v>
      </c>
      <c r="C960" s="0" t="s">
        <v>50</v>
      </c>
      <c r="D960" s="0" t="s">
        <v>22</v>
      </c>
      <c r="E960" s="0" t="s">
        <v>4680</v>
      </c>
      <c r="F960" s="0" t="s">
        <v>1213</v>
      </c>
      <c r="G960" s="0" t="s">
        <v>170</v>
      </c>
      <c r="H960" s="0" t="s">
        <v>170</v>
      </c>
      <c r="I960" s="0" t="s">
        <v>171</v>
      </c>
      <c r="J960" s="0" t="s">
        <v>3383</v>
      </c>
      <c r="K960" s="0" t="s">
        <v>3384</v>
      </c>
      <c r="L960" s="0" t="s">
        <v>3385</v>
      </c>
      <c r="M960" s="0" t="s">
        <v>101</v>
      </c>
      <c r="N960" s="0" t="s">
        <v>98</v>
      </c>
      <c r="O960" s="0" t="s">
        <v>170</v>
      </c>
      <c r="P960" s="0" t="s">
        <v>170</v>
      </c>
      <c r="Q960" s="0" t="s">
        <v>171</v>
      </c>
      <c r="R960" s="0" t="s">
        <v>3383</v>
      </c>
      <c r="S960" s="0" t="s">
        <v>3384</v>
      </c>
      <c r="T960" s="0" t="s">
        <v>3341</v>
      </c>
      <c r="U960" s="0" t="s">
        <v>3386</v>
      </c>
      <c r="V960" s="0" t="s">
        <v>3387</v>
      </c>
      <c r="W960" s="0" t="s">
        <v>3344</v>
      </c>
      <c r="X960" s="0" t="s">
        <v>3388</v>
      </c>
      <c r="Y960" s="0" t="s">
        <v>3342</v>
      </c>
      <c r="Z960" s="0" t="s">
        <v>109</v>
      </c>
      <c r="AA960" s="0" t="s">
        <v>3389</v>
      </c>
      <c r="AB960" s="0" t="s">
        <v>3390</v>
      </c>
      <c r="AC960" s="0" t="s">
        <v>19</v>
      </c>
      <c r="AD960" s="0" t="s">
        <v>61</v>
      </c>
      <c r="AE960" s="0" t="s">
        <v>19</v>
      </c>
      <c r="AF960" s="0" t="s">
        <v>22</v>
      </c>
      <c r="AG960" s="0" t="s">
        <v>22</v>
      </c>
      <c r="AH960" s="0" t="s">
        <v>4681</v>
      </c>
      <c r="AI960" s="0" t="s">
        <v>4682</v>
      </c>
      <c r="AJ960" s="0" t="s">
        <v>22</v>
      </c>
      <c r="AK960" s="0" t="s">
        <v>22</v>
      </c>
    </row>
    <row customHeight="1" ht="11.25">
      <c r="A961" s="0" t="s">
        <v>22</v>
      </c>
      <c r="B961" s="0" t="s">
        <v>48</v>
      </c>
      <c r="C961" s="0" t="s">
        <v>50</v>
      </c>
      <c r="D961" s="0" t="s">
        <v>22</v>
      </c>
      <c r="E961" s="0" t="s">
        <v>4683</v>
      </c>
      <c r="F961" s="0" t="s">
        <v>1213</v>
      </c>
      <c r="G961" s="0" t="s">
        <v>1171</v>
      </c>
      <c r="H961" s="0" t="s">
        <v>1171</v>
      </c>
      <c r="I961" s="0" t="s">
        <v>1172</v>
      </c>
      <c r="J961" s="0" t="s">
        <v>3373</v>
      </c>
      <c r="K961" s="0" t="s">
        <v>3374</v>
      </c>
      <c r="L961" s="0" t="s">
        <v>3375</v>
      </c>
      <c r="M961" s="0" t="s">
        <v>179</v>
      </c>
      <c r="N961" s="0" t="s">
        <v>98</v>
      </c>
      <c r="O961" s="0" t="s">
        <v>1171</v>
      </c>
      <c r="P961" s="0" t="s">
        <v>1171</v>
      </c>
      <c r="Q961" s="0" t="s">
        <v>1172</v>
      </c>
      <c r="R961" s="0" t="s">
        <v>3373</v>
      </c>
      <c r="S961" s="0" t="s">
        <v>3374</v>
      </c>
      <c r="T961" s="0" t="s">
        <v>3341</v>
      </c>
      <c r="U961" s="0" t="s">
        <v>3342</v>
      </c>
      <c r="V961" s="0" t="s">
        <v>3343</v>
      </c>
      <c r="W961" s="0" t="s">
        <v>3344</v>
      </c>
      <c r="X961" s="0" t="s">
        <v>3345</v>
      </c>
      <c r="Y961" s="0" t="s">
        <v>3342</v>
      </c>
      <c r="Z961" s="0" t="s">
        <v>4684</v>
      </c>
      <c r="AA961" s="0" t="s">
        <v>3377</v>
      </c>
      <c r="AB961" s="0" t="s">
        <v>4685</v>
      </c>
      <c r="AC961" s="0" t="s">
        <v>19</v>
      </c>
      <c r="AD961" s="0" t="s">
        <v>61</v>
      </c>
      <c r="AE961" s="0" t="s">
        <v>19</v>
      </c>
      <c r="AF961" s="0" t="s">
        <v>22</v>
      </c>
      <c r="AG961" s="0" t="s">
        <v>22</v>
      </c>
      <c r="AH961" s="0" t="s">
        <v>3379</v>
      </c>
      <c r="AI961" s="0" t="s">
        <v>3380</v>
      </c>
      <c r="AJ961" s="0" t="s">
        <v>22</v>
      </c>
      <c r="AK961" s="0" t="s">
        <v>22</v>
      </c>
    </row>
    <row customHeight="1" ht="11.25">
      <c r="A962" s="0" t="s">
        <v>22</v>
      </c>
      <c r="B962" s="0" t="s">
        <v>48</v>
      </c>
      <c r="C962" s="0" t="s">
        <v>50</v>
      </c>
      <c r="D962" s="0" t="s">
        <v>22</v>
      </c>
      <c r="E962" s="0" t="s">
        <v>4683</v>
      </c>
      <c r="F962" s="0" t="s">
        <v>1213</v>
      </c>
      <c r="G962" s="0" t="s">
        <v>153</v>
      </c>
      <c r="H962" s="0" t="s">
        <v>153</v>
      </c>
      <c r="I962" s="0" t="s">
        <v>154</v>
      </c>
      <c r="J962" s="0" t="s">
        <v>3373</v>
      </c>
      <c r="K962" s="0" t="s">
        <v>3381</v>
      </c>
      <c r="L962" s="0" t="s">
        <v>3375</v>
      </c>
      <c r="M962" s="0" t="s">
        <v>179</v>
      </c>
      <c r="N962" s="0" t="s">
        <v>98</v>
      </c>
      <c r="O962" s="0" t="s">
        <v>153</v>
      </c>
      <c r="P962" s="0" t="s">
        <v>153</v>
      </c>
      <c r="Q962" s="0" t="s">
        <v>154</v>
      </c>
      <c r="R962" s="0" t="s">
        <v>3373</v>
      </c>
      <c r="S962" s="0" t="s">
        <v>3381</v>
      </c>
      <c r="T962" s="0" t="s">
        <v>3341</v>
      </c>
      <c r="U962" s="0" t="s">
        <v>3342</v>
      </c>
      <c r="V962" s="0" t="s">
        <v>3343</v>
      </c>
      <c r="W962" s="0" t="s">
        <v>3344</v>
      </c>
      <c r="X962" s="0" t="s">
        <v>3345</v>
      </c>
      <c r="Y962" s="0" t="s">
        <v>3342</v>
      </c>
      <c r="Z962" s="0" t="s">
        <v>4684</v>
      </c>
      <c r="AA962" s="0" t="s">
        <v>3377</v>
      </c>
      <c r="AB962" s="0" t="s">
        <v>4685</v>
      </c>
      <c r="AC962" s="0" t="s">
        <v>19</v>
      </c>
      <c r="AD962" s="0" t="s">
        <v>61</v>
      </c>
      <c r="AE962" s="0" t="s">
        <v>19</v>
      </c>
      <c r="AF962" s="0" t="s">
        <v>22</v>
      </c>
      <c r="AG962" s="0" t="s">
        <v>22</v>
      </c>
      <c r="AH962" s="0" t="s">
        <v>3379</v>
      </c>
      <c r="AI962" s="0" t="s">
        <v>3380</v>
      </c>
      <c r="AJ962" s="0" t="s">
        <v>22</v>
      </c>
      <c r="AK962" s="0" t="s">
        <v>22</v>
      </c>
    </row>
    <row customHeight="1" ht="11.25">
      <c r="A963" s="0" t="s">
        <v>22</v>
      </c>
      <c r="B963" s="0" t="s">
        <v>48</v>
      </c>
      <c r="C963" s="0" t="s">
        <v>50</v>
      </c>
      <c r="D963" s="0" t="s">
        <v>22</v>
      </c>
      <c r="E963" s="0" t="s">
        <v>4686</v>
      </c>
      <c r="F963" s="0" t="s">
        <v>1152</v>
      </c>
      <c r="G963" s="0" t="s">
        <v>126</v>
      </c>
      <c r="H963" s="0" t="s">
        <v>126</v>
      </c>
      <c r="I963" s="0" t="s">
        <v>127</v>
      </c>
      <c r="J963" s="0" t="s">
        <v>1192</v>
      </c>
      <c r="K963" s="0" t="s">
        <v>1193</v>
      </c>
      <c r="L963" s="0" t="s">
        <v>4687</v>
      </c>
      <c r="M963" s="0" t="s">
        <v>4688</v>
      </c>
      <c r="N963" s="0" t="s">
        <v>98</v>
      </c>
      <c r="O963" s="0" t="s">
        <v>126</v>
      </c>
      <c r="P963" s="0" t="s">
        <v>126</v>
      </c>
      <c r="Q963" s="0" t="s">
        <v>127</v>
      </c>
      <c r="R963" s="0" t="s">
        <v>1192</v>
      </c>
      <c r="S963" s="0" t="s">
        <v>1193</v>
      </c>
      <c r="T963" s="0" t="s">
        <v>3341</v>
      </c>
      <c r="U963" s="0" t="s">
        <v>3342</v>
      </c>
      <c r="V963" s="0" t="s">
        <v>3343</v>
      </c>
      <c r="W963" s="0" t="s">
        <v>3344</v>
      </c>
      <c r="X963" s="0" t="s">
        <v>3345</v>
      </c>
      <c r="Y963" s="0" t="s">
        <v>3342</v>
      </c>
      <c r="Z963" s="0" t="s">
        <v>4689</v>
      </c>
      <c r="AA963" s="0" t="s">
        <v>4690</v>
      </c>
      <c r="AB963" s="0" t="s">
        <v>4691</v>
      </c>
      <c r="AC963" s="0" t="s">
        <v>61</v>
      </c>
      <c r="AD963" s="0" t="s">
        <v>19</v>
      </c>
      <c r="AE963" s="0" t="s">
        <v>19</v>
      </c>
      <c r="AF963" s="0" t="s">
        <v>1970</v>
      </c>
      <c r="AG963" s="0" t="s">
        <v>4692</v>
      </c>
      <c r="AH963" s="0" t="s">
        <v>22</v>
      </c>
      <c r="AI963" s="0" t="s">
        <v>22</v>
      </c>
      <c r="AJ963" s="0" t="s">
        <v>22</v>
      </c>
      <c r="AK963" s="0" t="s">
        <v>22</v>
      </c>
    </row>
    <row customHeight="1" ht="11.25">
      <c r="A964" s="0" t="s">
        <v>22</v>
      </c>
      <c r="B964" s="0" t="s">
        <v>48</v>
      </c>
      <c r="C964" s="0" t="s">
        <v>50</v>
      </c>
      <c r="D964" s="0" t="s">
        <v>22</v>
      </c>
      <c r="E964" s="0" t="s">
        <v>4686</v>
      </c>
      <c r="F964" s="0" t="s">
        <v>1152</v>
      </c>
      <c r="G964" s="0" t="s">
        <v>126</v>
      </c>
      <c r="H964" s="0" t="s">
        <v>126</v>
      </c>
      <c r="I964" s="0" t="s">
        <v>127</v>
      </c>
      <c r="J964" s="0" t="s">
        <v>1192</v>
      </c>
      <c r="K964" s="0" t="s">
        <v>1193</v>
      </c>
      <c r="L964" s="0" t="s">
        <v>4687</v>
      </c>
      <c r="M964" s="0" t="s">
        <v>4688</v>
      </c>
      <c r="N964" s="0" t="s">
        <v>98</v>
      </c>
      <c r="O964" s="0" t="s">
        <v>126</v>
      </c>
      <c r="P964" s="0" t="s">
        <v>126</v>
      </c>
      <c r="Q964" s="0" t="s">
        <v>127</v>
      </c>
      <c r="R964" s="0" t="s">
        <v>1192</v>
      </c>
      <c r="S964" s="0" t="s">
        <v>1193</v>
      </c>
      <c r="T964" s="0" t="s">
        <v>3341</v>
      </c>
      <c r="U964" s="0" t="s">
        <v>3342</v>
      </c>
      <c r="V964" s="0" t="s">
        <v>3343</v>
      </c>
      <c r="W964" s="0" t="s">
        <v>3344</v>
      </c>
      <c r="X964" s="0" t="s">
        <v>3345</v>
      </c>
      <c r="Y964" s="0" t="s">
        <v>3342</v>
      </c>
      <c r="Z964" s="0" t="s">
        <v>4689</v>
      </c>
      <c r="AA964" s="0" t="s">
        <v>4690</v>
      </c>
      <c r="AB964" s="0" t="s">
        <v>4691</v>
      </c>
      <c r="AC964" s="0" t="s">
        <v>61</v>
      </c>
      <c r="AD964" s="0" t="s">
        <v>19</v>
      </c>
      <c r="AE964" s="0" t="s">
        <v>19</v>
      </c>
      <c r="AF964" s="0" t="s">
        <v>1970</v>
      </c>
      <c r="AG964" s="0" t="s">
        <v>4692</v>
      </c>
      <c r="AH964" s="0" t="s">
        <v>22</v>
      </c>
      <c r="AI964" s="0" t="s">
        <v>22</v>
      </c>
      <c r="AJ964" s="0" t="s">
        <v>22</v>
      </c>
      <c r="AK964" s="0" t="s">
        <v>22</v>
      </c>
    </row>
    <row customHeight="1" ht="11.25">
      <c r="A965" s="0" t="s">
        <v>22</v>
      </c>
      <c r="B965" s="0" t="s">
        <v>48</v>
      </c>
      <c r="C965" s="0" t="s">
        <v>50</v>
      </c>
      <c r="D965" s="0" t="s">
        <v>22</v>
      </c>
      <c r="E965" s="0" t="s">
        <v>4693</v>
      </c>
      <c r="F965" s="0" t="s">
        <v>1152</v>
      </c>
      <c r="G965" s="0" t="s">
        <v>130</v>
      </c>
      <c r="H965" s="0" t="s">
        <v>130</v>
      </c>
      <c r="I965" s="0" t="s">
        <v>131</v>
      </c>
      <c r="J965" s="0" t="s">
        <v>4224</v>
      </c>
      <c r="K965" s="0" t="s">
        <v>4225</v>
      </c>
      <c r="L965" s="0" t="s">
        <v>3697</v>
      </c>
      <c r="M965" s="0" t="s">
        <v>1155</v>
      </c>
      <c r="N965" s="0" t="s">
        <v>98</v>
      </c>
      <c r="O965" s="0" t="s">
        <v>130</v>
      </c>
      <c r="P965" s="0" t="s">
        <v>130</v>
      </c>
      <c r="Q965" s="0" t="s">
        <v>131</v>
      </c>
      <c r="R965" s="0" t="s">
        <v>4224</v>
      </c>
      <c r="S965" s="0" t="s">
        <v>4225</v>
      </c>
      <c r="T965" s="0" t="s">
        <v>3341</v>
      </c>
      <c r="U965" s="0" t="s">
        <v>3342</v>
      </c>
      <c r="V965" s="0" t="s">
        <v>3343</v>
      </c>
      <c r="W965" s="0" t="s">
        <v>3344</v>
      </c>
      <c r="X965" s="0" t="s">
        <v>3345</v>
      </c>
      <c r="Y965" s="0" t="s">
        <v>3342</v>
      </c>
      <c r="Z965" s="0" t="s">
        <v>4694</v>
      </c>
      <c r="AA965" s="0" t="s">
        <v>4460</v>
      </c>
      <c r="AB965" s="0" t="s">
        <v>4695</v>
      </c>
      <c r="AC965" s="0" t="s">
        <v>61</v>
      </c>
      <c r="AD965" s="0" t="s">
        <v>19</v>
      </c>
      <c r="AE965" s="0" t="s">
        <v>19</v>
      </c>
      <c r="AF965" s="0" t="s">
        <v>4231</v>
      </c>
      <c r="AG965" s="0" t="s">
        <v>4696</v>
      </c>
      <c r="AH965" s="0" t="s">
        <v>22</v>
      </c>
      <c r="AI965" s="0" t="s">
        <v>22</v>
      </c>
      <c r="AJ965" s="0" t="s">
        <v>22</v>
      </c>
      <c r="AK965" s="0" t="s">
        <v>22</v>
      </c>
    </row>
    <row customHeight="1" ht="11.25">
      <c r="A966" s="0" t="s">
        <v>22</v>
      </c>
      <c r="B966" s="0" t="s">
        <v>48</v>
      </c>
      <c r="C966" s="0" t="s">
        <v>50</v>
      </c>
      <c r="D966" s="0" t="s">
        <v>22</v>
      </c>
      <c r="E966" s="0" t="s">
        <v>4693</v>
      </c>
      <c r="F966" s="0" t="s">
        <v>1152</v>
      </c>
      <c r="G966" s="0" t="s">
        <v>130</v>
      </c>
      <c r="H966" s="0" t="s">
        <v>130</v>
      </c>
      <c r="I966" s="0" t="s">
        <v>131</v>
      </c>
      <c r="J966" s="0" t="s">
        <v>4224</v>
      </c>
      <c r="K966" s="0" t="s">
        <v>4225</v>
      </c>
      <c r="L966" s="0" t="s">
        <v>3697</v>
      </c>
      <c r="M966" s="0" t="s">
        <v>1155</v>
      </c>
      <c r="N966" s="0" t="s">
        <v>98</v>
      </c>
      <c r="O966" s="0" t="s">
        <v>130</v>
      </c>
      <c r="P966" s="0" t="s">
        <v>130</v>
      </c>
      <c r="Q966" s="0" t="s">
        <v>131</v>
      </c>
      <c r="R966" s="0" t="s">
        <v>4224</v>
      </c>
      <c r="S966" s="0" t="s">
        <v>4225</v>
      </c>
      <c r="T966" s="0" t="s">
        <v>3341</v>
      </c>
      <c r="U966" s="0" t="s">
        <v>3342</v>
      </c>
      <c r="V966" s="0" t="s">
        <v>3343</v>
      </c>
      <c r="W966" s="0" t="s">
        <v>3344</v>
      </c>
      <c r="X966" s="0" t="s">
        <v>3345</v>
      </c>
      <c r="Y966" s="0" t="s">
        <v>3342</v>
      </c>
      <c r="Z966" s="0" t="s">
        <v>4694</v>
      </c>
      <c r="AA966" s="0" t="s">
        <v>4460</v>
      </c>
      <c r="AB966" s="0" t="s">
        <v>4695</v>
      </c>
      <c r="AC966" s="0" t="s">
        <v>61</v>
      </c>
      <c r="AD966" s="0" t="s">
        <v>19</v>
      </c>
      <c r="AE966" s="0" t="s">
        <v>19</v>
      </c>
      <c r="AF966" s="0" t="s">
        <v>4231</v>
      </c>
      <c r="AG966" s="0" t="s">
        <v>4696</v>
      </c>
      <c r="AH966" s="0" t="s">
        <v>22</v>
      </c>
      <c r="AI966" s="0" t="s">
        <v>22</v>
      </c>
      <c r="AJ966" s="0" t="s">
        <v>22</v>
      </c>
      <c r="AK966" s="0" t="s">
        <v>22</v>
      </c>
    </row>
    <row customHeight="1" ht="11.25">
      <c r="A967" s="0" t="s">
        <v>22</v>
      </c>
      <c r="B967" s="0" t="s">
        <v>48</v>
      </c>
      <c r="C967" s="0" t="s">
        <v>50</v>
      </c>
      <c r="D967" s="0" t="s">
        <v>22</v>
      </c>
      <c r="E967" s="0" t="s">
        <v>4697</v>
      </c>
      <c r="F967" s="0" t="s">
        <v>1152</v>
      </c>
      <c r="G967" s="0" t="s">
        <v>126</v>
      </c>
      <c r="H967" s="0" t="s">
        <v>126</v>
      </c>
      <c r="I967" s="0" t="s">
        <v>127</v>
      </c>
      <c r="J967" s="0" t="s">
        <v>1192</v>
      </c>
      <c r="K967" s="0" t="s">
        <v>1193</v>
      </c>
      <c r="L967" s="0" t="s">
        <v>4698</v>
      </c>
      <c r="M967" s="0" t="s">
        <v>4699</v>
      </c>
      <c r="N967" s="0" t="s">
        <v>98</v>
      </c>
      <c r="O967" s="0" t="s">
        <v>126</v>
      </c>
      <c r="P967" s="0" t="s">
        <v>126</v>
      </c>
      <c r="Q967" s="0" t="s">
        <v>127</v>
      </c>
      <c r="R967" s="0" t="s">
        <v>1192</v>
      </c>
      <c r="S967" s="0" t="s">
        <v>1193</v>
      </c>
      <c r="T967" s="0" t="s">
        <v>3341</v>
      </c>
      <c r="U967" s="0" t="s">
        <v>3342</v>
      </c>
      <c r="V967" s="0" t="s">
        <v>3343</v>
      </c>
      <c r="W967" s="0" t="s">
        <v>3344</v>
      </c>
      <c r="X967" s="0" t="s">
        <v>3345</v>
      </c>
      <c r="Y967" s="0" t="s">
        <v>3342</v>
      </c>
      <c r="Z967" s="0" t="s">
        <v>4700</v>
      </c>
      <c r="AA967" s="0" t="s">
        <v>4701</v>
      </c>
      <c r="AB967" s="0" t="s">
        <v>4702</v>
      </c>
      <c r="AC967" s="0" t="s">
        <v>61</v>
      </c>
      <c r="AD967" s="0" t="s">
        <v>19</v>
      </c>
      <c r="AE967" s="0" t="s">
        <v>19</v>
      </c>
      <c r="AF967" s="0" t="s">
        <v>3582</v>
      </c>
      <c r="AG967" s="0" t="s">
        <v>454</v>
      </c>
      <c r="AH967" s="0" t="s">
        <v>22</v>
      </c>
      <c r="AI967" s="0" t="s">
        <v>22</v>
      </c>
      <c r="AJ967" s="0" t="s">
        <v>22</v>
      </c>
      <c r="AK967" s="0" t="s">
        <v>22</v>
      </c>
    </row>
    <row customHeight="1" ht="11.25">
      <c r="A968" s="0" t="s">
        <v>22</v>
      </c>
      <c r="B968" s="0" t="s">
        <v>48</v>
      </c>
      <c r="C968" s="0" t="s">
        <v>50</v>
      </c>
      <c r="D968" s="0" t="s">
        <v>22</v>
      </c>
      <c r="E968" s="0" t="s">
        <v>4697</v>
      </c>
      <c r="F968" s="0" t="s">
        <v>1152</v>
      </c>
      <c r="G968" s="0" t="s">
        <v>126</v>
      </c>
      <c r="H968" s="0" t="s">
        <v>126</v>
      </c>
      <c r="I968" s="0" t="s">
        <v>127</v>
      </c>
      <c r="J968" s="0" t="s">
        <v>1192</v>
      </c>
      <c r="K968" s="0" t="s">
        <v>1193</v>
      </c>
      <c r="L968" s="0" t="s">
        <v>4698</v>
      </c>
      <c r="M968" s="0" t="s">
        <v>4699</v>
      </c>
      <c r="N968" s="0" t="s">
        <v>98</v>
      </c>
      <c r="O968" s="0" t="s">
        <v>126</v>
      </c>
      <c r="P968" s="0" t="s">
        <v>126</v>
      </c>
      <c r="Q968" s="0" t="s">
        <v>127</v>
      </c>
      <c r="R968" s="0" t="s">
        <v>1192</v>
      </c>
      <c r="S968" s="0" t="s">
        <v>1193</v>
      </c>
      <c r="T968" s="0" t="s">
        <v>3341</v>
      </c>
      <c r="U968" s="0" t="s">
        <v>3342</v>
      </c>
      <c r="V968" s="0" t="s">
        <v>3343</v>
      </c>
      <c r="W968" s="0" t="s">
        <v>3344</v>
      </c>
      <c r="X968" s="0" t="s">
        <v>3345</v>
      </c>
      <c r="Y968" s="0" t="s">
        <v>3342</v>
      </c>
      <c r="Z968" s="0" t="s">
        <v>4700</v>
      </c>
      <c r="AA968" s="0" t="s">
        <v>4701</v>
      </c>
      <c r="AB968" s="0" t="s">
        <v>4702</v>
      </c>
      <c r="AC968" s="0" t="s">
        <v>61</v>
      </c>
      <c r="AD968" s="0" t="s">
        <v>19</v>
      </c>
      <c r="AE968" s="0" t="s">
        <v>19</v>
      </c>
      <c r="AF968" s="0" t="s">
        <v>3582</v>
      </c>
      <c r="AG968" s="0" t="s">
        <v>454</v>
      </c>
      <c r="AH968" s="0" t="s">
        <v>22</v>
      </c>
      <c r="AI968" s="0" t="s">
        <v>22</v>
      </c>
      <c r="AJ968" s="0" t="s">
        <v>22</v>
      </c>
      <c r="AK968" s="0" t="s">
        <v>22</v>
      </c>
    </row>
    <row customHeight="1" ht="11.25">
      <c r="A969" s="0" t="s">
        <v>22</v>
      </c>
      <c r="B969" s="0" t="s">
        <v>48</v>
      </c>
      <c r="C969" s="0" t="s">
        <v>50</v>
      </c>
      <c r="D969" s="0" t="s">
        <v>22</v>
      </c>
      <c r="E969" s="0" t="s">
        <v>4703</v>
      </c>
      <c r="F969" s="0" t="s">
        <v>1152</v>
      </c>
      <c r="G969" s="0" t="s">
        <v>1269</v>
      </c>
      <c r="H969" s="0" t="s">
        <v>1269</v>
      </c>
      <c r="I969" s="0" t="s">
        <v>1270</v>
      </c>
      <c r="J969" s="0" t="s">
        <v>1271</v>
      </c>
      <c r="K969" s="0" t="s">
        <v>1272</v>
      </c>
      <c r="L969" s="0" t="s">
        <v>4704</v>
      </c>
      <c r="M969" s="0" t="s">
        <v>1155</v>
      </c>
      <c r="N969" s="0" t="s">
        <v>98</v>
      </c>
      <c r="O969" s="0" t="s">
        <v>1269</v>
      </c>
      <c r="P969" s="0" t="s">
        <v>1269</v>
      </c>
      <c r="Q969" s="0" t="s">
        <v>1270</v>
      </c>
      <c r="R969" s="0" t="s">
        <v>1271</v>
      </c>
      <c r="S969" s="0" t="s">
        <v>1272</v>
      </c>
      <c r="T969" s="0" t="s">
        <v>3341</v>
      </c>
      <c r="U969" s="0" t="s">
        <v>3342</v>
      </c>
      <c r="V969" s="0" t="s">
        <v>3343</v>
      </c>
      <c r="W969" s="0" t="s">
        <v>3344</v>
      </c>
      <c r="X969" s="0" t="s">
        <v>3345</v>
      </c>
      <c r="Y969" s="0" t="s">
        <v>3342</v>
      </c>
      <c r="Z969" s="0" t="s">
        <v>1155</v>
      </c>
      <c r="AA969" s="0" t="s">
        <v>3347</v>
      </c>
      <c r="AB969" s="0" t="s">
        <v>4705</v>
      </c>
      <c r="AC969" s="0" t="s">
        <v>61</v>
      </c>
      <c r="AD969" s="0" t="s">
        <v>19</v>
      </c>
      <c r="AE969" s="0" t="s">
        <v>19</v>
      </c>
      <c r="AF969" s="0" t="s">
        <v>3582</v>
      </c>
      <c r="AG969" s="0" t="s">
        <v>4706</v>
      </c>
      <c r="AH969" s="0" t="s">
        <v>22</v>
      </c>
      <c r="AI969" s="0" t="s">
        <v>22</v>
      </c>
      <c r="AJ969" s="0" t="s">
        <v>22</v>
      </c>
      <c r="AK969" s="0" t="s">
        <v>22</v>
      </c>
    </row>
    <row customHeight="1" ht="11.25">
      <c r="A970" s="0" t="s">
        <v>22</v>
      </c>
      <c r="B970" s="0" t="s">
        <v>48</v>
      </c>
      <c r="C970" s="0" t="s">
        <v>50</v>
      </c>
      <c r="D970" s="0" t="s">
        <v>22</v>
      </c>
      <c r="E970" s="0" t="s">
        <v>4703</v>
      </c>
      <c r="F970" s="0" t="s">
        <v>1152</v>
      </c>
      <c r="G970" s="0" t="s">
        <v>137</v>
      </c>
      <c r="H970" s="0" t="s">
        <v>137</v>
      </c>
      <c r="I970" s="0" t="s">
        <v>138</v>
      </c>
      <c r="J970" s="0" t="s">
        <v>1271</v>
      </c>
      <c r="K970" s="0" t="s">
        <v>3351</v>
      </c>
      <c r="L970" s="0" t="s">
        <v>4704</v>
      </c>
      <c r="M970" s="0" t="s">
        <v>1155</v>
      </c>
      <c r="N970" s="0" t="s">
        <v>98</v>
      </c>
      <c r="O970" s="0" t="s">
        <v>137</v>
      </c>
      <c r="P970" s="0" t="s">
        <v>137</v>
      </c>
      <c r="Q970" s="0" t="s">
        <v>138</v>
      </c>
      <c r="R970" s="0" t="s">
        <v>1271</v>
      </c>
      <c r="S970" s="0" t="s">
        <v>3351</v>
      </c>
      <c r="T970" s="0" t="s">
        <v>3341</v>
      </c>
      <c r="U970" s="0" t="s">
        <v>3342</v>
      </c>
      <c r="V970" s="0" t="s">
        <v>3343</v>
      </c>
      <c r="W970" s="0" t="s">
        <v>3344</v>
      </c>
      <c r="X970" s="0" t="s">
        <v>3345</v>
      </c>
      <c r="Y970" s="0" t="s">
        <v>3342</v>
      </c>
      <c r="Z970" s="0" t="s">
        <v>1155</v>
      </c>
      <c r="AA970" s="0" t="s">
        <v>3347</v>
      </c>
      <c r="AB970" s="0" t="s">
        <v>4705</v>
      </c>
      <c r="AC970" s="0" t="s">
        <v>61</v>
      </c>
      <c r="AD970" s="0" t="s">
        <v>19</v>
      </c>
      <c r="AE970" s="0" t="s">
        <v>19</v>
      </c>
      <c r="AF970" s="0" t="s">
        <v>3582</v>
      </c>
      <c r="AG970" s="0" t="s">
        <v>4706</v>
      </c>
      <c r="AH970" s="0" t="s">
        <v>22</v>
      </c>
      <c r="AI970" s="0" t="s">
        <v>22</v>
      </c>
      <c r="AJ970" s="0" t="s">
        <v>22</v>
      </c>
      <c r="AK970" s="0" t="s">
        <v>22</v>
      </c>
    </row>
    <row customHeight="1" ht="11.25">
      <c r="A971" s="0" t="s">
        <v>22</v>
      </c>
      <c r="B971" s="0" t="s">
        <v>48</v>
      </c>
      <c r="C971" s="0" t="s">
        <v>50</v>
      </c>
      <c r="D971" s="0" t="s">
        <v>22</v>
      </c>
      <c r="E971" s="0" t="s">
        <v>4707</v>
      </c>
      <c r="F971" s="0" t="s">
        <v>1260</v>
      </c>
      <c r="G971" s="0" t="s">
        <v>3277</v>
      </c>
      <c r="H971" s="0" t="s">
        <v>3277</v>
      </c>
      <c r="I971" s="0" t="s">
        <v>3278</v>
      </c>
      <c r="J971" s="0" t="s">
        <v>3493</v>
      </c>
      <c r="K971" s="0" t="s">
        <v>3494</v>
      </c>
      <c r="L971" s="0" t="s">
        <v>4458</v>
      </c>
      <c r="M971" s="0" t="s">
        <v>1155</v>
      </c>
      <c r="N971" s="0" t="s">
        <v>98</v>
      </c>
      <c r="O971" s="0" t="s">
        <v>3277</v>
      </c>
      <c r="P971" s="0" t="s">
        <v>3277</v>
      </c>
      <c r="Q971" s="0" t="s">
        <v>3278</v>
      </c>
      <c r="R971" s="0" t="s">
        <v>3493</v>
      </c>
      <c r="S971" s="0" t="s">
        <v>3494</v>
      </c>
      <c r="T971" s="0" t="s">
        <v>3341</v>
      </c>
      <c r="U971" s="0" t="s">
        <v>3342</v>
      </c>
      <c r="V971" s="0" t="s">
        <v>3343</v>
      </c>
      <c r="W971" s="0" t="s">
        <v>3344</v>
      </c>
      <c r="X971" s="0" t="s">
        <v>3345</v>
      </c>
      <c r="Y971" s="0" t="s">
        <v>3342</v>
      </c>
      <c r="Z971" s="0" t="s">
        <v>4708</v>
      </c>
      <c r="AA971" s="0" t="s">
        <v>3394</v>
      </c>
      <c r="AB971" s="0" t="s">
        <v>4709</v>
      </c>
      <c r="AC971" s="0" t="s">
        <v>61</v>
      </c>
      <c r="AD971" s="0" t="s">
        <v>19</v>
      </c>
      <c r="AE971" s="0" t="s">
        <v>61</v>
      </c>
      <c r="AF971" s="0" t="s">
        <v>4363</v>
      </c>
      <c r="AG971" s="0" t="s">
        <v>4363</v>
      </c>
      <c r="AH971" s="0" t="s">
        <v>22</v>
      </c>
      <c r="AI971" s="0" t="s">
        <v>22</v>
      </c>
      <c r="AJ971" s="0" t="s">
        <v>4363</v>
      </c>
      <c r="AK971" s="0" t="s">
        <v>4363</v>
      </c>
    </row>
    <row customHeight="1" ht="11.25">
      <c r="A972" s="0" t="s">
        <v>22</v>
      </c>
      <c r="B972" s="0" t="s">
        <v>48</v>
      </c>
      <c r="C972" s="0" t="s">
        <v>50</v>
      </c>
      <c r="D972" s="0" t="s">
        <v>22</v>
      </c>
      <c r="E972" s="0" t="s">
        <v>4707</v>
      </c>
      <c r="F972" s="0" t="s">
        <v>1260</v>
      </c>
      <c r="G972" s="0" t="s">
        <v>107</v>
      </c>
      <c r="H972" s="0" t="s">
        <v>107</v>
      </c>
      <c r="I972" s="0" t="s">
        <v>108</v>
      </c>
      <c r="J972" s="0" t="s">
        <v>3493</v>
      </c>
      <c r="K972" s="0" t="s">
        <v>3514</v>
      </c>
      <c r="L972" s="0" t="s">
        <v>4458</v>
      </c>
      <c r="M972" s="0" t="s">
        <v>1155</v>
      </c>
      <c r="N972" s="0" t="s">
        <v>98</v>
      </c>
      <c r="O972" s="0" t="s">
        <v>107</v>
      </c>
      <c r="P972" s="0" t="s">
        <v>107</v>
      </c>
      <c r="Q972" s="0" t="s">
        <v>108</v>
      </c>
      <c r="R972" s="0" t="s">
        <v>3493</v>
      </c>
      <c r="S972" s="0" t="s">
        <v>3514</v>
      </c>
      <c r="T972" s="0" t="s">
        <v>3341</v>
      </c>
      <c r="U972" s="0" t="s">
        <v>3342</v>
      </c>
      <c r="V972" s="0" t="s">
        <v>3343</v>
      </c>
      <c r="W972" s="0" t="s">
        <v>3344</v>
      </c>
      <c r="X972" s="0" t="s">
        <v>3345</v>
      </c>
      <c r="Y972" s="0" t="s">
        <v>3342</v>
      </c>
      <c r="Z972" s="0" t="s">
        <v>4708</v>
      </c>
      <c r="AA972" s="0" t="s">
        <v>3394</v>
      </c>
      <c r="AB972" s="0" t="s">
        <v>4709</v>
      </c>
      <c r="AC972" s="0" t="s">
        <v>61</v>
      </c>
      <c r="AD972" s="0" t="s">
        <v>19</v>
      </c>
      <c r="AE972" s="0" t="s">
        <v>61</v>
      </c>
      <c r="AF972" s="0" t="s">
        <v>4363</v>
      </c>
      <c r="AG972" s="0" t="s">
        <v>4363</v>
      </c>
      <c r="AH972" s="0" t="s">
        <v>22</v>
      </c>
      <c r="AI972" s="0" t="s">
        <v>22</v>
      </c>
      <c r="AJ972" s="0" t="s">
        <v>4363</v>
      </c>
      <c r="AK972" s="0" t="s">
        <v>4363</v>
      </c>
    </row>
    <row customHeight="1" ht="11.25">
      <c r="A973" s="0" t="s">
        <v>22</v>
      </c>
      <c r="B973" s="0" t="s">
        <v>48</v>
      </c>
      <c r="C973" s="0" t="s">
        <v>50</v>
      </c>
      <c r="D973" s="0" t="s">
        <v>22</v>
      </c>
      <c r="E973" s="0" t="s">
        <v>4710</v>
      </c>
      <c r="F973" s="0" t="s">
        <v>1260</v>
      </c>
      <c r="G973" s="0" t="s">
        <v>3277</v>
      </c>
      <c r="H973" s="0" t="s">
        <v>3277</v>
      </c>
      <c r="I973" s="0" t="s">
        <v>3278</v>
      </c>
      <c r="J973" s="0" t="s">
        <v>3493</v>
      </c>
      <c r="K973" s="0" t="s">
        <v>3494</v>
      </c>
      <c r="L973" s="0" t="s">
        <v>3679</v>
      </c>
      <c r="M973" s="0" t="s">
        <v>1155</v>
      </c>
      <c r="N973" s="0" t="s">
        <v>98</v>
      </c>
      <c r="O973" s="0" t="s">
        <v>3277</v>
      </c>
      <c r="P973" s="0" t="s">
        <v>3277</v>
      </c>
      <c r="Q973" s="0" t="s">
        <v>3278</v>
      </c>
      <c r="R973" s="0" t="s">
        <v>3493</v>
      </c>
      <c r="S973" s="0" t="s">
        <v>3494</v>
      </c>
      <c r="T973" s="0" t="s">
        <v>3341</v>
      </c>
      <c r="U973" s="0" t="s">
        <v>3342</v>
      </c>
      <c r="V973" s="0" t="s">
        <v>3343</v>
      </c>
      <c r="W973" s="0" t="s">
        <v>3344</v>
      </c>
      <c r="X973" s="0" t="s">
        <v>3345</v>
      </c>
      <c r="Y973" s="0" t="s">
        <v>3342</v>
      </c>
      <c r="Z973" s="0" t="s">
        <v>4711</v>
      </c>
      <c r="AA973" s="0" t="s">
        <v>3394</v>
      </c>
      <c r="AB973" s="0" t="s">
        <v>4712</v>
      </c>
      <c r="AC973" s="0" t="s">
        <v>61</v>
      </c>
      <c r="AD973" s="0" t="s">
        <v>19</v>
      </c>
      <c r="AE973" s="0" t="s">
        <v>61</v>
      </c>
      <c r="AF973" s="0" t="s">
        <v>3626</v>
      </c>
      <c r="AG973" s="0" t="s">
        <v>3626</v>
      </c>
      <c r="AH973" s="0" t="s">
        <v>22</v>
      </c>
      <c r="AI973" s="0" t="s">
        <v>22</v>
      </c>
      <c r="AJ973" s="0" t="s">
        <v>3626</v>
      </c>
      <c r="AK973" s="0" t="s">
        <v>3626</v>
      </c>
    </row>
    <row customHeight="1" ht="11.25">
      <c r="A974" s="0" t="s">
        <v>22</v>
      </c>
      <c r="B974" s="0" t="s">
        <v>48</v>
      </c>
      <c r="C974" s="0" t="s">
        <v>50</v>
      </c>
      <c r="D974" s="0" t="s">
        <v>22</v>
      </c>
      <c r="E974" s="0" t="s">
        <v>4710</v>
      </c>
      <c r="F974" s="0" t="s">
        <v>1260</v>
      </c>
      <c r="G974" s="0" t="s">
        <v>107</v>
      </c>
      <c r="H974" s="0" t="s">
        <v>107</v>
      </c>
      <c r="I974" s="0" t="s">
        <v>108</v>
      </c>
      <c r="J974" s="0" t="s">
        <v>3493</v>
      </c>
      <c r="K974" s="0" t="s">
        <v>3514</v>
      </c>
      <c r="L974" s="0" t="s">
        <v>3679</v>
      </c>
      <c r="M974" s="0" t="s">
        <v>1155</v>
      </c>
      <c r="N974" s="0" t="s">
        <v>98</v>
      </c>
      <c r="O974" s="0" t="s">
        <v>107</v>
      </c>
      <c r="P974" s="0" t="s">
        <v>107</v>
      </c>
      <c r="Q974" s="0" t="s">
        <v>108</v>
      </c>
      <c r="R974" s="0" t="s">
        <v>3493</v>
      </c>
      <c r="S974" s="0" t="s">
        <v>3514</v>
      </c>
      <c r="T974" s="0" t="s">
        <v>3341</v>
      </c>
      <c r="U974" s="0" t="s">
        <v>3342</v>
      </c>
      <c r="V974" s="0" t="s">
        <v>3343</v>
      </c>
      <c r="W974" s="0" t="s">
        <v>3344</v>
      </c>
      <c r="X974" s="0" t="s">
        <v>3345</v>
      </c>
      <c r="Y974" s="0" t="s">
        <v>3342</v>
      </c>
      <c r="Z974" s="0" t="s">
        <v>4711</v>
      </c>
      <c r="AA974" s="0" t="s">
        <v>3394</v>
      </c>
      <c r="AB974" s="0" t="s">
        <v>4712</v>
      </c>
      <c r="AC974" s="0" t="s">
        <v>61</v>
      </c>
      <c r="AD974" s="0" t="s">
        <v>19</v>
      </c>
      <c r="AE974" s="0" t="s">
        <v>61</v>
      </c>
      <c r="AF974" s="0" t="s">
        <v>3626</v>
      </c>
      <c r="AG974" s="0" t="s">
        <v>3626</v>
      </c>
      <c r="AH974" s="0" t="s">
        <v>22</v>
      </c>
      <c r="AI974" s="0" t="s">
        <v>22</v>
      </c>
      <c r="AJ974" s="0" t="s">
        <v>3626</v>
      </c>
      <c r="AK974" s="0" t="s">
        <v>3626</v>
      </c>
    </row>
    <row customHeight="1" ht="11.25">
      <c r="A975" s="0" t="s">
        <v>22</v>
      </c>
      <c r="B975" s="0" t="s">
        <v>48</v>
      </c>
      <c r="C975" s="0" t="s">
        <v>50</v>
      </c>
      <c r="D975" s="0" t="s">
        <v>22</v>
      </c>
      <c r="E975" s="0" t="s">
        <v>4713</v>
      </c>
      <c r="F975" s="0" t="s">
        <v>1213</v>
      </c>
      <c r="G975" s="0" t="s">
        <v>1171</v>
      </c>
      <c r="H975" s="0" t="s">
        <v>1171</v>
      </c>
      <c r="I975" s="0" t="s">
        <v>1172</v>
      </c>
      <c r="J975" s="0" t="s">
        <v>1173</v>
      </c>
      <c r="K975" s="0" t="s">
        <v>1174</v>
      </c>
      <c r="L975" s="0" t="s">
        <v>1252</v>
      </c>
      <c r="M975" s="0" t="s">
        <v>1155</v>
      </c>
      <c r="N975" s="0" t="s">
        <v>128</v>
      </c>
      <c r="O975" s="0" t="s">
        <v>123</v>
      </c>
      <c r="P975" s="0" t="s">
        <v>123</v>
      </c>
      <c r="Q975" s="0" t="s">
        <v>124</v>
      </c>
      <c r="R975" s="0" t="s">
        <v>1153</v>
      </c>
      <c r="S975" s="0" t="s">
        <v>1154</v>
      </c>
      <c r="T975" s="0" t="s">
        <v>3341</v>
      </c>
      <c r="U975" s="0" t="s">
        <v>3342</v>
      </c>
      <c r="V975" s="0" t="s">
        <v>4714</v>
      </c>
      <c r="W975" s="0" t="s">
        <v>3344</v>
      </c>
      <c r="X975" s="0" t="s">
        <v>3345</v>
      </c>
      <c r="Y975" s="0" t="s">
        <v>3342</v>
      </c>
      <c r="Z975" s="0" t="s">
        <v>4715</v>
      </c>
      <c r="AA975" s="0" t="s">
        <v>3394</v>
      </c>
      <c r="AB975" s="0" t="s">
        <v>4716</v>
      </c>
      <c r="AC975" s="0" t="s">
        <v>19</v>
      </c>
      <c r="AD975" s="0" t="s">
        <v>61</v>
      </c>
      <c r="AE975" s="0" t="s">
        <v>19</v>
      </c>
      <c r="AF975" s="0" t="s">
        <v>22</v>
      </c>
      <c r="AG975" s="0" t="s">
        <v>22</v>
      </c>
      <c r="AH975" s="0" t="s">
        <v>3396</v>
      </c>
      <c r="AI975" s="0" t="s">
        <v>3397</v>
      </c>
      <c r="AJ975" s="0" t="s">
        <v>22</v>
      </c>
      <c r="AK975" s="0" t="s">
        <v>22</v>
      </c>
    </row>
    <row customHeight="1" ht="11.25">
      <c r="A976" s="0" t="s">
        <v>22</v>
      </c>
      <c r="B976" s="0" t="s">
        <v>48</v>
      </c>
      <c r="C976" s="0" t="s">
        <v>50</v>
      </c>
      <c r="D976" s="0" t="s">
        <v>22</v>
      </c>
      <c r="E976" s="0" t="s">
        <v>4713</v>
      </c>
      <c r="F976" s="0" t="s">
        <v>1213</v>
      </c>
      <c r="G976" s="0" t="s">
        <v>153</v>
      </c>
      <c r="H976" s="0" t="s">
        <v>153</v>
      </c>
      <c r="I976" s="0" t="s">
        <v>154</v>
      </c>
      <c r="J976" s="0" t="s">
        <v>1173</v>
      </c>
      <c r="K976" s="0" t="s">
        <v>1255</v>
      </c>
      <c r="L976" s="0" t="s">
        <v>1252</v>
      </c>
      <c r="M976" s="0" t="s">
        <v>1155</v>
      </c>
      <c r="N976" s="0" t="s">
        <v>128</v>
      </c>
      <c r="O976" s="0" t="s">
        <v>123</v>
      </c>
      <c r="P976" s="0" t="s">
        <v>123</v>
      </c>
      <c r="Q976" s="0" t="s">
        <v>124</v>
      </c>
      <c r="R976" s="0" t="s">
        <v>1153</v>
      </c>
      <c r="S976" s="0" t="s">
        <v>1154</v>
      </c>
      <c r="T976" s="0" t="s">
        <v>3341</v>
      </c>
      <c r="U976" s="0" t="s">
        <v>3342</v>
      </c>
      <c r="V976" s="0" t="s">
        <v>4714</v>
      </c>
      <c r="W976" s="0" t="s">
        <v>3344</v>
      </c>
      <c r="X976" s="0" t="s">
        <v>3345</v>
      </c>
      <c r="Y976" s="0" t="s">
        <v>3342</v>
      </c>
      <c r="Z976" s="0" t="s">
        <v>4715</v>
      </c>
      <c r="AA976" s="0" t="s">
        <v>3394</v>
      </c>
      <c r="AB976" s="0" t="s">
        <v>4716</v>
      </c>
      <c r="AC976" s="0" t="s">
        <v>19</v>
      </c>
      <c r="AD976" s="0" t="s">
        <v>61</v>
      </c>
      <c r="AE976" s="0" t="s">
        <v>19</v>
      </c>
      <c r="AF976" s="0" t="s">
        <v>22</v>
      </c>
      <c r="AG976" s="0" t="s">
        <v>22</v>
      </c>
      <c r="AH976" s="0" t="s">
        <v>3396</v>
      </c>
      <c r="AI976" s="0" t="s">
        <v>3397</v>
      </c>
      <c r="AJ976" s="0" t="s">
        <v>22</v>
      </c>
      <c r="AK976" s="0" t="s">
        <v>22</v>
      </c>
    </row>
    <row customHeight="1" ht="11.25">
      <c r="A977" s="0" t="s">
        <v>22</v>
      </c>
      <c r="B977" s="0" t="s">
        <v>48</v>
      </c>
      <c r="C977" s="0" t="s">
        <v>50</v>
      </c>
      <c r="D977" s="0" t="s">
        <v>22</v>
      </c>
      <c r="E977" s="0" t="s">
        <v>4713</v>
      </c>
      <c r="F977" s="0" t="s">
        <v>1213</v>
      </c>
      <c r="G977" s="0" t="s">
        <v>153</v>
      </c>
      <c r="H977" s="0" t="s">
        <v>153</v>
      </c>
      <c r="I977" s="0" t="s">
        <v>154</v>
      </c>
      <c r="J977" s="0" t="s">
        <v>1173</v>
      </c>
      <c r="K977" s="0" t="s">
        <v>1255</v>
      </c>
      <c r="L977" s="0" t="s">
        <v>1252</v>
      </c>
      <c r="M977" s="0" t="s">
        <v>1155</v>
      </c>
      <c r="N977" s="0" t="s">
        <v>132</v>
      </c>
      <c r="O977" s="0" t="s">
        <v>123</v>
      </c>
      <c r="P977" s="0" t="s">
        <v>123</v>
      </c>
      <c r="Q977" s="0" t="s">
        <v>124</v>
      </c>
      <c r="R977" s="0" t="s">
        <v>1201</v>
      </c>
      <c r="S977" s="0" t="s">
        <v>1202</v>
      </c>
      <c r="T977" s="0" t="s">
        <v>3341</v>
      </c>
      <c r="U977" s="0" t="s">
        <v>3342</v>
      </c>
      <c r="V977" s="0" t="s">
        <v>4714</v>
      </c>
      <c r="W977" s="0" t="s">
        <v>3344</v>
      </c>
      <c r="X977" s="0" t="s">
        <v>3345</v>
      </c>
      <c r="Y977" s="0" t="s">
        <v>3342</v>
      </c>
      <c r="Z977" s="0" t="s">
        <v>4715</v>
      </c>
      <c r="AA977" s="0" t="s">
        <v>3394</v>
      </c>
      <c r="AB977" s="0" t="s">
        <v>4716</v>
      </c>
      <c r="AC977" s="0" t="s">
        <v>19</v>
      </c>
      <c r="AD977" s="0" t="s">
        <v>61</v>
      </c>
      <c r="AE977" s="0" t="s">
        <v>19</v>
      </c>
      <c r="AF977" s="0" t="s">
        <v>22</v>
      </c>
      <c r="AG977" s="0" t="s">
        <v>22</v>
      </c>
      <c r="AH977" s="0" t="s">
        <v>3396</v>
      </c>
      <c r="AI977" s="0" t="s">
        <v>3397</v>
      </c>
      <c r="AJ977" s="0" t="s">
        <v>22</v>
      </c>
      <c r="AK977" s="0" t="s">
        <v>22</v>
      </c>
    </row>
    <row customHeight="1" ht="11.25">
      <c r="A978" s="0" t="s">
        <v>22</v>
      </c>
      <c r="B978" s="0" t="s">
        <v>48</v>
      </c>
      <c r="C978" s="0" t="s">
        <v>50</v>
      </c>
      <c r="D978" s="0" t="s">
        <v>22</v>
      </c>
      <c r="E978" s="0" t="s">
        <v>4713</v>
      </c>
      <c r="F978" s="0" t="s">
        <v>1213</v>
      </c>
      <c r="G978" s="0" t="s">
        <v>1171</v>
      </c>
      <c r="H978" s="0" t="s">
        <v>1171</v>
      </c>
      <c r="I978" s="0" t="s">
        <v>1172</v>
      </c>
      <c r="J978" s="0" t="s">
        <v>1173</v>
      </c>
      <c r="K978" s="0" t="s">
        <v>1174</v>
      </c>
      <c r="L978" s="0" t="s">
        <v>1252</v>
      </c>
      <c r="M978" s="0" t="s">
        <v>1155</v>
      </c>
      <c r="N978" s="0" t="s">
        <v>132</v>
      </c>
      <c r="O978" s="0" t="s">
        <v>123</v>
      </c>
      <c r="P978" s="0" t="s">
        <v>123</v>
      </c>
      <c r="Q978" s="0" t="s">
        <v>124</v>
      </c>
      <c r="R978" s="0" t="s">
        <v>1201</v>
      </c>
      <c r="S978" s="0" t="s">
        <v>1202</v>
      </c>
      <c r="T978" s="0" t="s">
        <v>3341</v>
      </c>
      <c r="U978" s="0" t="s">
        <v>3342</v>
      </c>
      <c r="V978" s="0" t="s">
        <v>4714</v>
      </c>
      <c r="W978" s="0" t="s">
        <v>3344</v>
      </c>
      <c r="X978" s="0" t="s">
        <v>3345</v>
      </c>
      <c r="Y978" s="0" t="s">
        <v>3342</v>
      </c>
      <c r="Z978" s="0" t="s">
        <v>4715</v>
      </c>
      <c r="AA978" s="0" t="s">
        <v>3394</v>
      </c>
      <c r="AB978" s="0" t="s">
        <v>4716</v>
      </c>
      <c r="AC978" s="0" t="s">
        <v>19</v>
      </c>
      <c r="AD978" s="0" t="s">
        <v>61</v>
      </c>
      <c r="AE978" s="0" t="s">
        <v>19</v>
      </c>
      <c r="AF978" s="0" t="s">
        <v>22</v>
      </c>
      <c r="AG978" s="0" t="s">
        <v>22</v>
      </c>
      <c r="AH978" s="0" t="s">
        <v>3396</v>
      </c>
      <c r="AI978" s="0" t="s">
        <v>3397</v>
      </c>
      <c r="AJ978" s="0" t="s">
        <v>22</v>
      </c>
      <c r="AK978" s="0" t="s">
        <v>22</v>
      </c>
    </row>
    <row customHeight="1" ht="11.25">
      <c r="A979" s="0" t="s">
        <v>22</v>
      </c>
      <c r="B979" s="0" t="s">
        <v>48</v>
      </c>
      <c r="C979" s="0" t="s">
        <v>50</v>
      </c>
      <c r="D979" s="0" t="s">
        <v>22</v>
      </c>
      <c r="E979" s="0" t="s">
        <v>4713</v>
      </c>
      <c r="F979" s="0" t="s">
        <v>1213</v>
      </c>
      <c r="G979" s="0" t="s">
        <v>1171</v>
      </c>
      <c r="H979" s="0" t="s">
        <v>1171</v>
      </c>
      <c r="I979" s="0" t="s">
        <v>1172</v>
      </c>
      <c r="J979" s="0" t="s">
        <v>1173</v>
      </c>
      <c r="K979" s="0" t="s">
        <v>1174</v>
      </c>
      <c r="L979" s="0" t="s">
        <v>1252</v>
      </c>
      <c r="M979" s="0" t="s">
        <v>1155</v>
      </c>
      <c r="N979" s="0" t="s">
        <v>98</v>
      </c>
      <c r="O979" s="0" t="s">
        <v>1171</v>
      </c>
      <c r="P979" s="0" t="s">
        <v>1171</v>
      </c>
      <c r="Q979" s="0" t="s">
        <v>1172</v>
      </c>
      <c r="R979" s="0" t="s">
        <v>1173</v>
      </c>
      <c r="S979" s="0" t="s">
        <v>1174</v>
      </c>
      <c r="T979" s="0" t="s">
        <v>3341</v>
      </c>
      <c r="U979" s="0" t="s">
        <v>3342</v>
      </c>
      <c r="V979" s="0" t="s">
        <v>4714</v>
      </c>
      <c r="W979" s="0" t="s">
        <v>3344</v>
      </c>
      <c r="X979" s="0" t="s">
        <v>3345</v>
      </c>
      <c r="Y979" s="0" t="s">
        <v>3342</v>
      </c>
      <c r="Z979" s="0" t="s">
        <v>4715</v>
      </c>
      <c r="AA979" s="0" t="s">
        <v>3394</v>
      </c>
      <c r="AB979" s="0" t="s">
        <v>4716</v>
      </c>
      <c r="AC979" s="0" t="s">
        <v>19</v>
      </c>
      <c r="AD979" s="0" t="s">
        <v>61</v>
      </c>
      <c r="AE979" s="0" t="s">
        <v>19</v>
      </c>
      <c r="AF979" s="0" t="s">
        <v>22</v>
      </c>
      <c r="AG979" s="0" t="s">
        <v>22</v>
      </c>
      <c r="AH979" s="0" t="s">
        <v>3396</v>
      </c>
      <c r="AI979" s="0" t="s">
        <v>3397</v>
      </c>
      <c r="AJ979" s="0" t="s">
        <v>22</v>
      </c>
      <c r="AK979" s="0" t="s">
        <v>22</v>
      </c>
    </row>
    <row customHeight="1" ht="11.25">
      <c r="A980" s="0" t="s">
        <v>22</v>
      </c>
      <c r="B980" s="0" t="s">
        <v>48</v>
      </c>
      <c r="C980" s="0" t="s">
        <v>50</v>
      </c>
      <c r="D980" s="0" t="s">
        <v>22</v>
      </c>
      <c r="E980" s="0" t="s">
        <v>4713</v>
      </c>
      <c r="F980" s="0" t="s">
        <v>1213</v>
      </c>
      <c r="G980" s="0" t="s">
        <v>1171</v>
      </c>
      <c r="H980" s="0" t="s">
        <v>1171</v>
      </c>
      <c r="I980" s="0" t="s">
        <v>1172</v>
      </c>
      <c r="J980" s="0" t="s">
        <v>1173</v>
      </c>
      <c r="K980" s="0" t="s">
        <v>1174</v>
      </c>
      <c r="L980" s="0" t="s">
        <v>1252</v>
      </c>
      <c r="M980" s="0" t="s">
        <v>1155</v>
      </c>
      <c r="N980" s="0" t="s">
        <v>115</v>
      </c>
      <c r="O980" s="0" t="s">
        <v>1171</v>
      </c>
      <c r="P980" s="0" t="s">
        <v>1171</v>
      </c>
      <c r="Q980" s="0" t="s">
        <v>1172</v>
      </c>
      <c r="R980" s="0" t="s">
        <v>3398</v>
      </c>
      <c r="S980" s="0" t="s">
        <v>3399</v>
      </c>
      <c r="T980" s="0" t="s">
        <v>3341</v>
      </c>
      <c r="U980" s="0" t="s">
        <v>3342</v>
      </c>
      <c r="V980" s="0" t="s">
        <v>4714</v>
      </c>
      <c r="W980" s="0" t="s">
        <v>3344</v>
      </c>
      <c r="X980" s="0" t="s">
        <v>3345</v>
      </c>
      <c r="Y980" s="0" t="s">
        <v>3342</v>
      </c>
      <c r="Z980" s="0" t="s">
        <v>4715</v>
      </c>
      <c r="AA980" s="0" t="s">
        <v>3394</v>
      </c>
      <c r="AB980" s="0" t="s">
        <v>4716</v>
      </c>
      <c r="AC980" s="0" t="s">
        <v>19</v>
      </c>
      <c r="AD980" s="0" t="s">
        <v>61</v>
      </c>
      <c r="AE980" s="0" t="s">
        <v>19</v>
      </c>
      <c r="AF980" s="0" t="s">
        <v>22</v>
      </c>
      <c r="AG980" s="0" t="s">
        <v>22</v>
      </c>
      <c r="AH980" s="0" t="s">
        <v>3396</v>
      </c>
      <c r="AI980" s="0" t="s">
        <v>3397</v>
      </c>
      <c r="AJ980" s="0" t="s">
        <v>22</v>
      </c>
      <c r="AK980" s="0" t="s">
        <v>22</v>
      </c>
    </row>
    <row customHeight="1" ht="11.25">
      <c r="A981" s="0" t="s">
        <v>22</v>
      </c>
      <c r="B981" s="0" t="s">
        <v>48</v>
      </c>
      <c r="C981" s="0" t="s">
        <v>50</v>
      </c>
      <c r="D981" s="0" t="s">
        <v>22</v>
      </c>
      <c r="E981" s="0" t="s">
        <v>4713</v>
      </c>
      <c r="F981" s="0" t="s">
        <v>1213</v>
      </c>
      <c r="G981" s="0" t="s">
        <v>1171</v>
      </c>
      <c r="H981" s="0" t="s">
        <v>1171</v>
      </c>
      <c r="I981" s="0" t="s">
        <v>1172</v>
      </c>
      <c r="J981" s="0" t="s">
        <v>1173</v>
      </c>
      <c r="K981" s="0" t="s">
        <v>1174</v>
      </c>
      <c r="L981" s="0" t="s">
        <v>1252</v>
      </c>
      <c r="M981" s="0" t="s">
        <v>1155</v>
      </c>
      <c r="N981" s="0" t="s">
        <v>90</v>
      </c>
      <c r="O981" s="0" t="s">
        <v>1171</v>
      </c>
      <c r="P981" s="0" t="s">
        <v>1171</v>
      </c>
      <c r="Q981" s="0" t="s">
        <v>1172</v>
      </c>
      <c r="R981" s="0" t="s">
        <v>3400</v>
      </c>
      <c r="S981" s="0" t="s">
        <v>3401</v>
      </c>
      <c r="T981" s="0" t="s">
        <v>3341</v>
      </c>
      <c r="U981" s="0" t="s">
        <v>3342</v>
      </c>
      <c r="V981" s="0" t="s">
        <v>4714</v>
      </c>
      <c r="W981" s="0" t="s">
        <v>3344</v>
      </c>
      <c r="X981" s="0" t="s">
        <v>3345</v>
      </c>
      <c r="Y981" s="0" t="s">
        <v>3342</v>
      </c>
      <c r="Z981" s="0" t="s">
        <v>4715</v>
      </c>
      <c r="AA981" s="0" t="s">
        <v>3394</v>
      </c>
      <c r="AB981" s="0" t="s">
        <v>4716</v>
      </c>
      <c r="AC981" s="0" t="s">
        <v>19</v>
      </c>
      <c r="AD981" s="0" t="s">
        <v>61</v>
      </c>
      <c r="AE981" s="0" t="s">
        <v>19</v>
      </c>
      <c r="AF981" s="0" t="s">
        <v>22</v>
      </c>
      <c r="AG981" s="0" t="s">
        <v>22</v>
      </c>
      <c r="AH981" s="0" t="s">
        <v>3396</v>
      </c>
      <c r="AI981" s="0" t="s">
        <v>3397</v>
      </c>
      <c r="AJ981" s="0" t="s">
        <v>22</v>
      </c>
      <c r="AK981" s="0" t="s">
        <v>22</v>
      </c>
    </row>
    <row customHeight="1" ht="11.25">
      <c r="A982" s="0" t="s">
        <v>22</v>
      </c>
      <c r="B982" s="0" t="s">
        <v>48</v>
      </c>
      <c r="C982" s="0" t="s">
        <v>50</v>
      </c>
      <c r="D982" s="0" t="s">
        <v>22</v>
      </c>
      <c r="E982" s="0" t="s">
        <v>4713</v>
      </c>
      <c r="F982" s="0" t="s">
        <v>1213</v>
      </c>
      <c r="G982" s="0" t="s">
        <v>1171</v>
      </c>
      <c r="H982" s="0" t="s">
        <v>1171</v>
      </c>
      <c r="I982" s="0" t="s">
        <v>1172</v>
      </c>
      <c r="J982" s="0" t="s">
        <v>1173</v>
      </c>
      <c r="K982" s="0" t="s">
        <v>1174</v>
      </c>
      <c r="L982" s="0" t="s">
        <v>1252</v>
      </c>
      <c r="M982" s="0" t="s">
        <v>1155</v>
      </c>
      <c r="N982" s="0" t="s">
        <v>109</v>
      </c>
      <c r="O982" s="0" t="s">
        <v>1171</v>
      </c>
      <c r="P982" s="0" t="s">
        <v>1171</v>
      </c>
      <c r="Q982" s="0" t="s">
        <v>1172</v>
      </c>
      <c r="R982" s="0" t="s">
        <v>3402</v>
      </c>
      <c r="S982" s="0" t="s">
        <v>3403</v>
      </c>
      <c r="T982" s="0" t="s">
        <v>3341</v>
      </c>
      <c r="U982" s="0" t="s">
        <v>3342</v>
      </c>
      <c r="V982" s="0" t="s">
        <v>4714</v>
      </c>
      <c r="W982" s="0" t="s">
        <v>3344</v>
      </c>
      <c r="X982" s="0" t="s">
        <v>3345</v>
      </c>
      <c r="Y982" s="0" t="s">
        <v>3342</v>
      </c>
      <c r="Z982" s="0" t="s">
        <v>4715</v>
      </c>
      <c r="AA982" s="0" t="s">
        <v>3394</v>
      </c>
      <c r="AB982" s="0" t="s">
        <v>4716</v>
      </c>
      <c r="AC982" s="0" t="s">
        <v>19</v>
      </c>
      <c r="AD982" s="0" t="s">
        <v>61</v>
      </c>
      <c r="AE982" s="0" t="s">
        <v>19</v>
      </c>
      <c r="AF982" s="0" t="s">
        <v>22</v>
      </c>
      <c r="AG982" s="0" t="s">
        <v>22</v>
      </c>
      <c r="AH982" s="0" t="s">
        <v>3396</v>
      </c>
      <c r="AI982" s="0" t="s">
        <v>3397</v>
      </c>
      <c r="AJ982" s="0" t="s">
        <v>22</v>
      </c>
      <c r="AK982" s="0" t="s">
        <v>22</v>
      </c>
    </row>
    <row customHeight="1" ht="11.25">
      <c r="A983" s="0" t="s">
        <v>22</v>
      </c>
      <c r="B983" s="0" t="s">
        <v>48</v>
      </c>
      <c r="C983" s="0" t="s">
        <v>50</v>
      </c>
      <c r="D983" s="0" t="s">
        <v>22</v>
      </c>
      <c r="E983" s="0" t="s">
        <v>4713</v>
      </c>
      <c r="F983" s="0" t="s">
        <v>1213</v>
      </c>
      <c r="G983" s="0" t="s">
        <v>1171</v>
      </c>
      <c r="H983" s="0" t="s">
        <v>1171</v>
      </c>
      <c r="I983" s="0" t="s">
        <v>1172</v>
      </c>
      <c r="J983" s="0" t="s">
        <v>1173</v>
      </c>
      <c r="K983" s="0" t="s">
        <v>1174</v>
      </c>
      <c r="L983" s="0" t="s">
        <v>1252</v>
      </c>
      <c r="M983" s="0" t="s">
        <v>1155</v>
      </c>
      <c r="N983" s="0" t="s">
        <v>92</v>
      </c>
      <c r="O983" s="0" t="s">
        <v>1171</v>
      </c>
      <c r="P983" s="0" t="s">
        <v>1171</v>
      </c>
      <c r="Q983" s="0" t="s">
        <v>1172</v>
      </c>
      <c r="R983" s="0" t="s">
        <v>3404</v>
      </c>
      <c r="S983" s="0" t="s">
        <v>3405</v>
      </c>
      <c r="T983" s="0" t="s">
        <v>3341</v>
      </c>
      <c r="U983" s="0" t="s">
        <v>3342</v>
      </c>
      <c r="V983" s="0" t="s">
        <v>4714</v>
      </c>
      <c r="W983" s="0" t="s">
        <v>3344</v>
      </c>
      <c r="X983" s="0" t="s">
        <v>3345</v>
      </c>
      <c r="Y983" s="0" t="s">
        <v>3342</v>
      </c>
      <c r="Z983" s="0" t="s">
        <v>4715</v>
      </c>
      <c r="AA983" s="0" t="s">
        <v>3394</v>
      </c>
      <c r="AB983" s="0" t="s">
        <v>4716</v>
      </c>
      <c r="AC983" s="0" t="s">
        <v>19</v>
      </c>
      <c r="AD983" s="0" t="s">
        <v>61</v>
      </c>
      <c r="AE983" s="0" t="s">
        <v>19</v>
      </c>
      <c r="AF983" s="0" t="s">
        <v>22</v>
      </c>
      <c r="AG983" s="0" t="s">
        <v>22</v>
      </c>
      <c r="AH983" s="0" t="s">
        <v>3396</v>
      </c>
      <c r="AI983" s="0" t="s">
        <v>3397</v>
      </c>
      <c r="AJ983" s="0" t="s">
        <v>22</v>
      </c>
      <c r="AK983" s="0" t="s">
        <v>22</v>
      </c>
    </row>
    <row customHeight="1" ht="11.25">
      <c r="A984" s="0" t="s">
        <v>22</v>
      </c>
      <c r="B984" s="0" t="s">
        <v>48</v>
      </c>
      <c r="C984" s="0" t="s">
        <v>50</v>
      </c>
      <c r="D984" s="0" t="s">
        <v>22</v>
      </c>
      <c r="E984" s="0" t="s">
        <v>4713</v>
      </c>
      <c r="F984" s="0" t="s">
        <v>1213</v>
      </c>
      <c r="G984" s="0" t="s">
        <v>1171</v>
      </c>
      <c r="H984" s="0" t="s">
        <v>1171</v>
      </c>
      <c r="I984" s="0" t="s">
        <v>1172</v>
      </c>
      <c r="J984" s="0" t="s">
        <v>1173</v>
      </c>
      <c r="K984" s="0" t="s">
        <v>1174</v>
      </c>
      <c r="L984" s="0" t="s">
        <v>1252</v>
      </c>
      <c r="M984" s="0" t="s">
        <v>1155</v>
      </c>
      <c r="N984" s="0" t="s">
        <v>89</v>
      </c>
      <c r="O984" s="0" t="s">
        <v>1171</v>
      </c>
      <c r="P984" s="0" t="s">
        <v>1171</v>
      </c>
      <c r="Q984" s="0" t="s">
        <v>1172</v>
      </c>
      <c r="R984" s="0" t="s">
        <v>3406</v>
      </c>
      <c r="S984" s="0" t="s">
        <v>3407</v>
      </c>
      <c r="T984" s="0" t="s">
        <v>3341</v>
      </c>
      <c r="U984" s="0" t="s">
        <v>3342</v>
      </c>
      <c r="V984" s="0" t="s">
        <v>4714</v>
      </c>
      <c r="W984" s="0" t="s">
        <v>3344</v>
      </c>
      <c r="X984" s="0" t="s">
        <v>3345</v>
      </c>
      <c r="Y984" s="0" t="s">
        <v>3342</v>
      </c>
      <c r="Z984" s="0" t="s">
        <v>4715</v>
      </c>
      <c r="AA984" s="0" t="s">
        <v>3394</v>
      </c>
      <c r="AB984" s="0" t="s">
        <v>4716</v>
      </c>
      <c r="AC984" s="0" t="s">
        <v>19</v>
      </c>
      <c r="AD984" s="0" t="s">
        <v>61</v>
      </c>
      <c r="AE984" s="0" t="s">
        <v>19</v>
      </c>
      <c r="AF984" s="0" t="s">
        <v>22</v>
      </c>
      <c r="AG984" s="0" t="s">
        <v>22</v>
      </c>
      <c r="AH984" s="0" t="s">
        <v>3396</v>
      </c>
      <c r="AI984" s="0" t="s">
        <v>3397</v>
      </c>
      <c r="AJ984" s="0" t="s">
        <v>22</v>
      </c>
      <c r="AK984" s="0" t="s">
        <v>22</v>
      </c>
    </row>
    <row customHeight="1" ht="11.25">
      <c r="A985" s="0" t="s">
        <v>22</v>
      </c>
      <c r="B985" s="0" t="s">
        <v>48</v>
      </c>
      <c r="C985" s="0" t="s">
        <v>50</v>
      </c>
      <c r="D985" s="0" t="s">
        <v>22</v>
      </c>
      <c r="E985" s="0" t="s">
        <v>4713</v>
      </c>
      <c r="F985" s="0" t="s">
        <v>1213</v>
      </c>
      <c r="G985" s="0" t="s">
        <v>1171</v>
      </c>
      <c r="H985" s="0" t="s">
        <v>1171</v>
      </c>
      <c r="I985" s="0" t="s">
        <v>1172</v>
      </c>
      <c r="J985" s="0" t="s">
        <v>1173</v>
      </c>
      <c r="K985" s="0" t="s">
        <v>1174</v>
      </c>
      <c r="L985" s="0" t="s">
        <v>1252</v>
      </c>
      <c r="M985" s="0" t="s">
        <v>1155</v>
      </c>
      <c r="N985" s="0" t="s">
        <v>112</v>
      </c>
      <c r="O985" s="0" t="s">
        <v>1171</v>
      </c>
      <c r="P985" s="0" t="s">
        <v>1171</v>
      </c>
      <c r="Q985" s="0" t="s">
        <v>1172</v>
      </c>
      <c r="R985" s="0" t="s">
        <v>3408</v>
      </c>
      <c r="S985" s="0" t="s">
        <v>3409</v>
      </c>
      <c r="T985" s="0" t="s">
        <v>3341</v>
      </c>
      <c r="U985" s="0" t="s">
        <v>3342</v>
      </c>
      <c r="V985" s="0" t="s">
        <v>4714</v>
      </c>
      <c r="W985" s="0" t="s">
        <v>3344</v>
      </c>
      <c r="X985" s="0" t="s">
        <v>3345</v>
      </c>
      <c r="Y985" s="0" t="s">
        <v>3342</v>
      </c>
      <c r="Z985" s="0" t="s">
        <v>4715</v>
      </c>
      <c r="AA985" s="0" t="s">
        <v>3394</v>
      </c>
      <c r="AB985" s="0" t="s">
        <v>4716</v>
      </c>
      <c r="AC985" s="0" t="s">
        <v>19</v>
      </c>
      <c r="AD985" s="0" t="s">
        <v>61</v>
      </c>
      <c r="AE985" s="0" t="s">
        <v>19</v>
      </c>
      <c r="AF985" s="0" t="s">
        <v>22</v>
      </c>
      <c r="AG985" s="0" t="s">
        <v>22</v>
      </c>
      <c r="AH985" s="0" t="s">
        <v>3396</v>
      </c>
      <c r="AI985" s="0" t="s">
        <v>3397</v>
      </c>
      <c r="AJ985" s="0" t="s">
        <v>22</v>
      </c>
      <c r="AK985" s="0" t="s">
        <v>22</v>
      </c>
    </row>
    <row customHeight="1" ht="11.25">
      <c r="A986" s="0" t="s">
        <v>22</v>
      </c>
      <c r="B986" s="0" t="s">
        <v>48</v>
      </c>
      <c r="C986" s="0" t="s">
        <v>50</v>
      </c>
      <c r="D986" s="0" t="s">
        <v>22</v>
      </c>
      <c r="E986" s="0" t="s">
        <v>4713</v>
      </c>
      <c r="F986" s="0" t="s">
        <v>1213</v>
      </c>
      <c r="G986" s="0" t="s">
        <v>1171</v>
      </c>
      <c r="H986" s="0" t="s">
        <v>1171</v>
      </c>
      <c r="I986" s="0" t="s">
        <v>1172</v>
      </c>
      <c r="J986" s="0" t="s">
        <v>1173</v>
      </c>
      <c r="K986" s="0" t="s">
        <v>1174</v>
      </c>
      <c r="L986" s="0" t="s">
        <v>1252</v>
      </c>
      <c r="M986" s="0" t="s">
        <v>1155</v>
      </c>
      <c r="N986" s="0" t="s">
        <v>118</v>
      </c>
      <c r="O986" s="0" t="s">
        <v>1171</v>
      </c>
      <c r="P986" s="0" t="s">
        <v>1171</v>
      </c>
      <c r="Q986" s="0" t="s">
        <v>1172</v>
      </c>
      <c r="R986" s="0" t="s">
        <v>3410</v>
      </c>
      <c r="S986" s="0" t="s">
        <v>3411</v>
      </c>
      <c r="T986" s="0" t="s">
        <v>3341</v>
      </c>
      <c r="U986" s="0" t="s">
        <v>3342</v>
      </c>
      <c r="V986" s="0" t="s">
        <v>4714</v>
      </c>
      <c r="W986" s="0" t="s">
        <v>3344</v>
      </c>
      <c r="X986" s="0" t="s">
        <v>3345</v>
      </c>
      <c r="Y986" s="0" t="s">
        <v>3342</v>
      </c>
      <c r="Z986" s="0" t="s">
        <v>4715</v>
      </c>
      <c r="AA986" s="0" t="s">
        <v>3394</v>
      </c>
      <c r="AB986" s="0" t="s">
        <v>4716</v>
      </c>
      <c r="AC986" s="0" t="s">
        <v>19</v>
      </c>
      <c r="AD986" s="0" t="s">
        <v>61</v>
      </c>
      <c r="AE986" s="0" t="s">
        <v>19</v>
      </c>
      <c r="AF986" s="0" t="s">
        <v>22</v>
      </c>
      <c r="AG986" s="0" t="s">
        <v>22</v>
      </c>
      <c r="AH986" s="0" t="s">
        <v>3396</v>
      </c>
      <c r="AI986" s="0" t="s">
        <v>3397</v>
      </c>
      <c r="AJ986" s="0" t="s">
        <v>22</v>
      </c>
      <c r="AK986" s="0" t="s">
        <v>22</v>
      </c>
    </row>
    <row customHeight="1" ht="11.25">
      <c r="A987" s="0" t="s">
        <v>22</v>
      </c>
      <c r="B987" s="0" t="s">
        <v>48</v>
      </c>
      <c r="C987" s="0" t="s">
        <v>50</v>
      </c>
      <c r="D987" s="0" t="s">
        <v>22</v>
      </c>
      <c r="E987" s="0" t="s">
        <v>4713</v>
      </c>
      <c r="F987" s="0" t="s">
        <v>1213</v>
      </c>
      <c r="G987" s="0" t="s">
        <v>1171</v>
      </c>
      <c r="H987" s="0" t="s">
        <v>1171</v>
      </c>
      <c r="I987" s="0" t="s">
        <v>1172</v>
      </c>
      <c r="J987" s="0" t="s">
        <v>1173</v>
      </c>
      <c r="K987" s="0" t="s">
        <v>1174</v>
      </c>
      <c r="L987" s="0" t="s">
        <v>1252</v>
      </c>
      <c r="M987" s="0" t="s">
        <v>1155</v>
      </c>
      <c r="N987" s="0" t="s">
        <v>101</v>
      </c>
      <c r="O987" s="0" t="s">
        <v>1171</v>
      </c>
      <c r="P987" s="0" t="s">
        <v>1171</v>
      </c>
      <c r="Q987" s="0" t="s">
        <v>1172</v>
      </c>
      <c r="R987" s="0" t="s">
        <v>3412</v>
      </c>
      <c r="S987" s="0" t="s">
        <v>3413</v>
      </c>
      <c r="T987" s="0" t="s">
        <v>3341</v>
      </c>
      <c r="U987" s="0" t="s">
        <v>3342</v>
      </c>
      <c r="V987" s="0" t="s">
        <v>4714</v>
      </c>
      <c r="W987" s="0" t="s">
        <v>3344</v>
      </c>
      <c r="X987" s="0" t="s">
        <v>3345</v>
      </c>
      <c r="Y987" s="0" t="s">
        <v>3342</v>
      </c>
      <c r="Z987" s="0" t="s">
        <v>4715</v>
      </c>
      <c r="AA987" s="0" t="s">
        <v>3394</v>
      </c>
      <c r="AB987" s="0" t="s">
        <v>4716</v>
      </c>
      <c r="AC987" s="0" t="s">
        <v>19</v>
      </c>
      <c r="AD987" s="0" t="s">
        <v>61</v>
      </c>
      <c r="AE987" s="0" t="s">
        <v>19</v>
      </c>
      <c r="AF987" s="0" t="s">
        <v>22</v>
      </c>
      <c r="AG987" s="0" t="s">
        <v>22</v>
      </c>
      <c r="AH987" s="0" t="s">
        <v>3396</v>
      </c>
      <c r="AI987" s="0" t="s">
        <v>3397</v>
      </c>
      <c r="AJ987" s="0" t="s">
        <v>22</v>
      </c>
      <c r="AK987" s="0" t="s">
        <v>22</v>
      </c>
    </row>
    <row customHeight="1" ht="11.25">
      <c r="A988" s="0" t="s">
        <v>22</v>
      </c>
      <c r="B988" s="0" t="s">
        <v>48</v>
      </c>
      <c r="C988" s="0" t="s">
        <v>50</v>
      </c>
      <c r="D988" s="0" t="s">
        <v>22</v>
      </c>
      <c r="E988" s="0" t="s">
        <v>4713</v>
      </c>
      <c r="F988" s="0" t="s">
        <v>1213</v>
      </c>
      <c r="G988" s="0" t="s">
        <v>1171</v>
      </c>
      <c r="H988" s="0" t="s">
        <v>1171</v>
      </c>
      <c r="I988" s="0" t="s">
        <v>1172</v>
      </c>
      <c r="J988" s="0" t="s">
        <v>1173</v>
      </c>
      <c r="K988" s="0" t="s">
        <v>1174</v>
      </c>
      <c r="L988" s="0" t="s">
        <v>1252</v>
      </c>
      <c r="M988" s="0" t="s">
        <v>1155</v>
      </c>
      <c r="N988" s="0" t="s">
        <v>91</v>
      </c>
      <c r="O988" s="0" t="s">
        <v>1171</v>
      </c>
      <c r="P988" s="0" t="s">
        <v>1171</v>
      </c>
      <c r="Q988" s="0" t="s">
        <v>1172</v>
      </c>
      <c r="R988" s="0" t="s">
        <v>3414</v>
      </c>
      <c r="S988" s="0" t="s">
        <v>3415</v>
      </c>
      <c r="T988" s="0" t="s">
        <v>3341</v>
      </c>
      <c r="U988" s="0" t="s">
        <v>3342</v>
      </c>
      <c r="V988" s="0" t="s">
        <v>4714</v>
      </c>
      <c r="W988" s="0" t="s">
        <v>3344</v>
      </c>
      <c r="X988" s="0" t="s">
        <v>3345</v>
      </c>
      <c r="Y988" s="0" t="s">
        <v>3342</v>
      </c>
      <c r="Z988" s="0" t="s">
        <v>4715</v>
      </c>
      <c r="AA988" s="0" t="s">
        <v>3394</v>
      </c>
      <c r="AB988" s="0" t="s">
        <v>4716</v>
      </c>
      <c r="AC988" s="0" t="s">
        <v>19</v>
      </c>
      <c r="AD988" s="0" t="s">
        <v>61</v>
      </c>
      <c r="AE988" s="0" t="s">
        <v>19</v>
      </c>
      <c r="AF988" s="0" t="s">
        <v>22</v>
      </c>
      <c r="AG988" s="0" t="s">
        <v>22</v>
      </c>
      <c r="AH988" s="0" t="s">
        <v>3396</v>
      </c>
      <c r="AI988" s="0" t="s">
        <v>3397</v>
      </c>
      <c r="AJ988" s="0" t="s">
        <v>22</v>
      </c>
      <c r="AK988" s="0" t="s">
        <v>22</v>
      </c>
    </row>
    <row customHeight="1" ht="11.25">
      <c r="A989" s="0" t="s">
        <v>22</v>
      </c>
      <c r="B989" s="0" t="s">
        <v>48</v>
      </c>
      <c r="C989" s="0" t="s">
        <v>50</v>
      </c>
      <c r="D989" s="0" t="s">
        <v>22</v>
      </c>
      <c r="E989" s="0" t="s">
        <v>4713</v>
      </c>
      <c r="F989" s="0" t="s">
        <v>1213</v>
      </c>
      <c r="G989" s="0" t="s">
        <v>153</v>
      </c>
      <c r="H989" s="0" t="s">
        <v>153</v>
      </c>
      <c r="I989" s="0" t="s">
        <v>154</v>
      </c>
      <c r="J989" s="0" t="s">
        <v>1173</v>
      </c>
      <c r="K989" s="0" t="s">
        <v>1255</v>
      </c>
      <c r="L989" s="0" t="s">
        <v>1252</v>
      </c>
      <c r="M989" s="0" t="s">
        <v>1155</v>
      </c>
      <c r="N989" s="0" t="s">
        <v>98</v>
      </c>
      <c r="O989" s="0" t="s">
        <v>153</v>
      </c>
      <c r="P989" s="0" t="s">
        <v>153</v>
      </c>
      <c r="Q989" s="0" t="s">
        <v>154</v>
      </c>
      <c r="R989" s="0" t="s">
        <v>1173</v>
      </c>
      <c r="S989" s="0" t="s">
        <v>1255</v>
      </c>
      <c r="T989" s="0" t="s">
        <v>3341</v>
      </c>
      <c r="U989" s="0" t="s">
        <v>3342</v>
      </c>
      <c r="V989" s="0" t="s">
        <v>4714</v>
      </c>
      <c r="W989" s="0" t="s">
        <v>3344</v>
      </c>
      <c r="X989" s="0" t="s">
        <v>3345</v>
      </c>
      <c r="Y989" s="0" t="s">
        <v>3342</v>
      </c>
      <c r="Z989" s="0" t="s">
        <v>4715</v>
      </c>
      <c r="AA989" s="0" t="s">
        <v>3394</v>
      </c>
      <c r="AB989" s="0" t="s">
        <v>4716</v>
      </c>
      <c r="AC989" s="0" t="s">
        <v>19</v>
      </c>
      <c r="AD989" s="0" t="s">
        <v>61</v>
      </c>
      <c r="AE989" s="0" t="s">
        <v>19</v>
      </c>
      <c r="AF989" s="0" t="s">
        <v>22</v>
      </c>
      <c r="AG989" s="0" t="s">
        <v>22</v>
      </c>
      <c r="AH989" s="0" t="s">
        <v>3396</v>
      </c>
      <c r="AI989" s="0" t="s">
        <v>3397</v>
      </c>
      <c r="AJ989" s="0" t="s">
        <v>22</v>
      </c>
      <c r="AK989" s="0" t="s">
        <v>22</v>
      </c>
    </row>
    <row customHeight="1" ht="11.25">
      <c r="A990" s="0" t="s">
        <v>22</v>
      </c>
      <c r="B990" s="0" t="s">
        <v>48</v>
      </c>
      <c r="C990" s="0" t="s">
        <v>50</v>
      </c>
      <c r="D990" s="0" t="s">
        <v>22</v>
      </c>
      <c r="E990" s="0" t="s">
        <v>4713</v>
      </c>
      <c r="F990" s="0" t="s">
        <v>1213</v>
      </c>
      <c r="G990" s="0" t="s">
        <v>153</v>
      </c>
      <c r="H990" s="0" t="s">
        <v>153</v>
      </c>
      <c r="I990" s="0" t="s">
        <v>154</v>
      </c>
      <c r="J990" s="0" t="s">
        <v>1173</v>
      </c>
      <c r="K990" s="0" t="s">
        <v>1255</v>
      </c>
      <c r="L990" s="0" t="s">
        <v>1252</v>
      </c>
      <c r="M990" s="0" t="s">
        <v>1155</v>
      </c>
      <c r="N990" s="0" t="s">
        <v>115</v>
      </c>
      <c r="O990" s="0" t="s">
        <v>153</v>
      </c>
      <c r="P990" s="0" t="s">
        <v>153</v>
      </c>
      <c r="Q990" s="0" t="s">
        <v>154</v>
      </c>
      <c r="R990" s="0" t="s">
        <v>3398</v>
      </c>
      <c r="S990" s="0" t="s">
        <v>3416</v>
      </c>
      <c r="T990" s="0" t="s">
        <v>3341</v>
      </c>
      <c r="U990" s="0" t="s">
        <v>3342</v>
      </c>
      <c r="V990" s="0" t="s">
        <v>4714</v>
      </c>
      <c r="W990" s="0" t="s">
        <v>3344</v>
      </c>
      <c r="X990" s="0" t="s">
        <v>3345</v>
      </c>
      <c r="Y990" s="0" t="s">
        <v>3342</v>
      </c>
      <c r="Z990" s="0" t="s">
        <v>4715</v>
      </c>
      <c r="AA990" s="0" t="s">
        <v>3394</v>
      </c>
      <c r="AB990" s="0" t="s">
        <v>4716</v>
      </c>
      <c r="AC990" s="0" t="s">
        <v>19</v>
      </c>
      <c r="AD990" s="0" t="s">
        <v>61</v>
      </c>
      <c r="AE990" s="0" t="s">
        <v>19</v>
      </c>
      <c r="AF990" s="0" t="s">
        <v>22</v>
      </c>
      <c r="AG990" s="0" t="s">
        <v>22</v>
      </c>
      <c r="AH990" s="0" t="s">
        <v>3396</v>
      </c>
      <c r="AI990" s="0" t="s">
        <v>3397</v>
      </c>
      <c r="AJ990" s="0" t="s">
        <v>22</v>
      </c>
      <c r="AK990" s="0" t="s">
        <v>22</v>
      </c>
    </row>
    <row customHeight="1" ht="11.25">
      <c r="A991" s="0" t="s">
        <v>22</v>
      </c>
      <c r="B991" s="0" t="s">
        <v>48</v>
      </c>
      <c r="C991" s="0" t="s">
        <v>50</v>
      </c>
      <c r="D991" s="0" t="s">
        <v>22</v>
      </c>
      <c r="E991" s="0" t="s">
        <v>4713</v>
      </c>
      <c r="F991" s="0" t="s">
        <v>1213</v>
      </c>
      <c r="G991" s="0" t="s">
        <v>153</v>
      </c>
      <c r="H991" s="0" t="s">
        <v>153</v>
      </c>
      <c r="I991" s="0" t="s">
        <v>154</v>
      </c>
      <c r="J991" s="0" t="s">
        <v>1173</v>
      </c>
      <c r="K991" s="0" t="s">
        <v>1255</v>
      </c>
      <c r="L991" s="0" t="s">
        <v>1252</v>
      </c>
      <c r="M991" s="0" t="s">
        <v>1155</v>
      </c>
      <c r="N991" s="0" t="s">
        <v>90</v>
      </c>
      <c r="O991" s="0" t="s">
        <v>153</v>
      </c>
      <c r="P991" s="0" t="s">
        <v>153</v>
      </c>
      <c r="Q991" s="0" t="s">
        <v>154</v>
      </c>
      <c r="R991" s="0" t="s">
        <v>3400</v>
      </c>
      <c r="S991" s="0" t="s">
        <v>3417</v>
      </c>
      <c r="T991" s="0" t="s">
        <v>3341</v>
      </c>
      <c r="U991" s="0" t="s">
        <v>3342</v>
      </c>
      <c r="V991" s="0" t="s">
        <v>4714</v>
      </c>
      <c r="W991" s="0" t="s">
        <v>3344</v>
      </c>
      <c r="X991" s="0" t="s">
        <v>3345</v>
      </c>
      <c r="Y991" s="0" t="s">
        <v>3342</v>
      </c>
      <c r="Z991" s="0" t="s">
        <v>4715</v>
      </c>
      <c r="AA991" s="0" t="s">
        <v>3394</v>
      </c>
      <c r="AB991" s="0" t="s">
        <v>4716</v>
      </c>
      <c r="AC991" s="0" t="s">
        <v>19</v>
      </c>
      <c r="AD991" s="0" t="s">
        <v>61</v>
      </c>
      <c r="AE991" s="0" t="s">
        <v>19</v>
      </c>
      <c r="AF991" s="0" t="s">
        <v>22</v>
      </c>
      <c r="AG991" s="0" t="s">
        <v>22</v>
      </c>
      <c r="AH991" s="0" t="s">
        <v>3396</v>
      </c>
      <c r="AI991" s="0" t="s">
        <v>3397</v>
      </c>
      <c r="AJ991" s="0" t="s">
        <v>22</v>
      </c>
      <c r="AK991" s="0" t="s">
        <v>22</v>
      </c>
    </row>
    <row customHeight="1" ht="11.25">
      <c r="A992" s="0" t="s">
        <v>22</v>
      </c>
      <c r="B992" s="0" t="s">
        <v>48</v>
      </c>
      <c r="C992" s="0" t="s">
        <v>50</v>
      </c>
      <c r="D992" s="0" t="s">
        <v>22</v>
      </c>
      <c r="E992" s="0" t="s">
        <v>4713</v>
      </c>
      <c r="F992" s="0" t="s">
        <v>1213</v>
      </c>
      <c r="G992" s="0" t="s">
        <v>153</v>
      </c>
      <c r="H992" s="0" t="s">
        <v>153</v>
      </c>
      <c r="I992" s="0" t="s">
        <v>154</v>
      </c>
      <c r="J992" s="0" t="s">
        <v>1173</v>
      </c>
      <c r="K992" s="0" t="s">
        <v>1255</v>
      </c>
      <c r="L992" s="0" t="s">
        <v>1252</v>
      </c>
      <c r="M992" s="0" t="s">
        <v>1155</v>
      </c>
      <c r="N992" s="0" t="s">
        <v>109</v>
      </c>
      <c r="O992" s="0" t="s">
        <v>153</v>
      </c>
      <c r="P992" s="0" t="s">
        <v>153</v>
      </c>
      <c r="Q992" s="0" t="s">
        <v>154</v>
      </c>
      <c r="R992" s="0" t="s">
        <v>3402</v>
      </c>
      <c r="S992" s="0" t="s">
        <v>3418</v>
      </c>
      <c r="T992" s="0" t="s">
        <v>3341</v>
      </c>
      <c r="U992" s="0" t="s">
        <v>3342</v>
      </c>
      <c r="V992" s="0" t="s">
        <v>4714</v>
      </c>
      <c r="W992" s="0" t="s">
        <v>3344</v>
      </c>
      <c r="X992" s="0" t="s">
        <v>3345</v>
      </c>
      <c r="Y992" s="0" t="s">
        <v>3342</v>
      </c>
      <c r="Z992" s="0" t="s">
        <v>4715</v>
      </c>
      <c r="AA992" s="0" t="s">
        <v>3394</v>
      </c>
      <c r="AB992" s="0" t="s">
        <v>4716</v>
      </c>
      <c r="AC992" s="0" t="s">
        <v>19</v>
      </c>
      <c r="AD992" s="0" t="s">
        <v>61</v>
      </c>
      <c r="AE992" s="0" t="s">
        <v>19</v>
      </c>
      <c r="AF992" s="0" t="s">
        <v>22</v>
      </c>
      <c r="AG992" s="0" t="s">
        <v>22</v>
      </c>
      <c r="AH992" s="0" t="s">
        <v>3396</v>
      </c>
      <c r="AI992" s="0" t="s">
        <v>3397</v>
      </c>
      <c r="AJ992" s="0" t="s">
        <v>22</v>
      </c>
      <c r="AK992" s="0" t="s">
        <v>22</v>
      </c>
    </row>
    <row customHeight="1" ht="11.25">
      <c r="A993" s="0" t="s">
        <v>22</v>
      </c>
      <c r="B993" s="0" t="s">
        <v>48</v>
      </c>
      <c r="C993" s="0" t="s">
        <v>50</v>
      </c>
      <c r="D993" s="0" t="s">
        <v>22</v>
      </c>
      <c r="E993" s="0" t="s">
        <v>4713</v>
      </c>
      <c r="F993" s="0" t="s">
        <v>1213</v>
      </c>
      <c r="G993" s="0" t="s">
        <v>153</v>
      </c>
      <c r="H993" s="0" t="s">
        <v>153</v>
      </c>
      <c r="I993" s="0" t="s">
        <v>154</v>
      </c>
      <c r="J993" s="0" t="s">
        <v>1173</v>
      </c>
      <c r="K993" s="0" t="s">
        <v>1255</v>
      </c>
      <c r="L993" s="0" t="s">
        <v>1252</v>
      </c>
      <c r="M993" s="0" t="s">
        <v>1155</v>
      </c>
      <c r="N993" s="0" t="s">
        <v>92</v>
      </c>
      <c r="O993" s="0" t="s">
        <v>153</v>
      </c>
      <c r="P993" s="0" t="s">
        <v>153</v>
      </c>
      <c r="Q993" s="0" t="s">
        <v>154</v>
      </c>
      <c r="R993" s="0" t="s">
        <v>3404</v>
      </c>
      <c r="S993" s="0" t="s">
        <v>3419</v>
      </c>
      <c r="T993" s="0" t="s">
        <v>3341</v>
      </c>
      <c r="U993" s="0" t="s">
        <v>3342</v>
      </c>
      <c r="V993" s="0" t="s">
        <v>4714</v>
      </c>
      <c r="W993" s="0" t="s">
        <v>3344</v>
      </c>
      <c r="X993" s="0" t="s">
        <v>3345</v>
      </c>
      <c r="Y993" s="0" t="s">
        <v>3342</v>
      </c>
      <c r="Z993" s="0" t="s">
        <v>4715</v>
      </c>
      <c r="AA993" s="0" t="s">
        <v>3394</v>
      </c>
      <c r="AB993" s="0" t="s">
        <v>4716</v>
      </c>
      <c r="AC993" s="0" t="s">
        <v>19</v>
      </c>
      <c r="AD993" s="0" t="s">
        <v>61</v>
      </c>
      <c r="AE993" s="0" t="s">
        <v>19</v>
      </c>
      <c r="AF993" s="0" t="s">
        <v>22</v>
      </c>
      <c r="AG993" s="0" t="s">
        <v>22</v>
      </c>
      <c r="AH993" s="0" t="s">
        <v>3396</v>
      </c>
      <c r="AI993" s="0" t="s">
        <v>3397</v>
      </c>
      <c r="AJ993" s="0" t="s">
        <v>22</v>
      </c>
      <c r="AK993" s="0" t="s">
        <v>22</v>
      </c>
    </row>
    <row customHeight="1" ht="11.25">
      <c r="A994" s="0" t="s">
        <v>22</v>
      </c>
      <c r="B994" s="0" t="s">
        <v>48</v>
      </c>
      <c r="C994" s="0" t="s">
        <v>50</v>
      </c>
      <c r="D994" s="0" t="s">
        <v>22</v>
      </c>
      <c r="E994" s="0" t="s">
        <v>4713</v>
      </c>
      <c r="F994" s="0" t="s">
        <v>1213</v>
      </c>
      <c r="G994" s="0" t="s">
        <v>153</v>
      </c>
      <c r="H994" s="0" t="s">
        <v>153</v>
      </c>
      <c r="I994" s="0" t="s">
        <v>154</v>
      </c>
      <c r="J994" s="0" t="s">
        <v>1173</v>
      </c>
      <c r="K994" s="0" t="s">
        <v>1255</v>
      </c>
      <c r="L994" s="0" t="s">
        <v>1252</v>
      </c>
      <c r="M994" s="0" t="s">
        <v>1155</v>
      </c>
      <c r="N994" s="0" t="s">
        <v>89</v>
      </c>
      <c r="O994" s="0" t="s">
        <v>153</v>
      </c>
      <c r="P994" s="0" t="s">
        <v>153</v>
      </c>
      <c r="Q994" s="0" t="s">
        <v>154</v>
      </c>
      <c r="R994" s="0" t="s">
        <v>3406</v>
      </c>
      <c r="S994" s="0" t="s">
        <v>3420</v>
      </c>
      <c r="T994" s="0" t="s">
        <v>3341</v>
      </c>
      <c r="U994" s="0" t="s">
        <v>3342</v>
      </c>
      <c r="V994" s="0" t="s">
        <v>4714</v>
      </c>
      <c r="W994" s="0" t="s">
        <v>3344</v>
      </c>
      <c r="X994" s="0" t="s">
        <v>3345</v>
      </c>
      <c r="Y994" s="0" t="s">
        <v>3342</v>
      </c>
      <c r="Z994" s="0" t="s">
        <v>4715</v>
      </c>
      <c r="AA994" s="0" t="s">
        <v>3394</v>
      </c>
      <c r="AB994" s="0" t="s">
        <v>4716</v>
      </c>
      <c r="AC994" s="0" t="s">
        <v>19</v>
      </c>
      <c r="AD994" s="0" t="s">
        <v>61</v>
      </c>
      <c r="AE994" s="0" t="s">
        <v>19</v>
      </c>
      <c r="AF994" s="0" t="s">
        <v>22</v>
      </c>
      <c r="AG994" s="0" t="s">
        <v>22</v>
      </c>
      <c r="AH994" s="0" t="s">
        <v>3396</v>
      </c>
      <c r="AI994" s="0" t="s">
        <v>3397</v>
      </c>
      <c r="AJ994" s="0" t="s">
        <v>22</v>
      </c>
      <c r="AK994" s="0" t="s">
        <v>22</v>
      </c>
    </row>
    <row customHeight="1" ht="11.25">
      <c r="A995" s="0" t="s">
        <v>22</v>
      </c>
      <c r="B995" s="0" t="s">
        <v>48</v>
      </c>
      <c r="C995" s="0" t="s">
        <v>50</v>
      </c>
      <c r="D995" s="0" t="s">
        <v>22</v>
      </c>
      <c r="E995" s="0" t="s">
        <v>4713</v>
      </c>
      <c r="F995" s="0" t="s">
        <v>1213</v>
      </c>
      <c r="G995" s="0" t="s">
        <v>153</v>
      </c>
      <c r="H995" s="0" t="s">
        <v>153</v>
      </c>
      <c r="I995" s="0" t="s">
        <v>154</v>
      </c>
      <c r="J995" s="0" t="s">
        <v>1173</v>
      </c>
      <c r="K995" s="0" t="s">
        <v>1255</v>
      </c>
      <c r="L995" s="0" t="s">
        <v>1252</v>
      </c>
      <c r="M995" s="0" t="s">
        <v>1155</v>
      </c>
      <c r="N995" s="0" t="s">
        <v>112</v>
      </c>
      <c r="O995" s="0" t="s">
        <v>153</v>
      </c>
      <c r="P995" s="0" t="s">
        <v>153</v>
      </c>
      <c r="Q995" s="0" t="s">
        <v>154</v>
      </c>
      <c r="R995" s="0" t="s">
        <v>3408</v>
      </c>
      <c r="S995" s="0" t="s">
        <v>3421</v>
      </c>
      <c r="T995" s="0" t="s">
        <v>3341</v>
      </c>
      <c r="U995" s="0" t="s">
        <v>3342</v>
      </c>
      <c r="V995" s="0" t="s">
        <v>4714</v>
      </c>
      <c r="W995" s="0" t="s">
        <v>3344</v>
      </c>
      <c r="X995" s="0" t="s">
        <v>3345</v>
      </c>
      <c r="Y995" s="0" t="s">
        <v>3342</v>
      </c>
      <c r="Z995" s="0" t="s">
        <v>4715</v>
      </c>
      <c r="AA995" s="0" t="s">
        <v>3394</v>
      </c>
      <c r="AB995" s="0" t="s">
        <v>4716</v>
      </c>
      <c r="AC995" s="0" t="s">
        <v>19</v>
      </c>
      <c r="AD995" s="0" t="s">
        <v>61</v>
      </c>
      <c r="AE995" s="0" t="s">
        <v>19</v>
      </c>
      <c r="AF995" s="0" t="s">
        <v>22</v>
      </c>
      <c r="AG995" s="0" t="s">
        <v>22</v>
      </c>
      <c r="AH995" s="0" t="s">
        <v>3396</v>
      </c>
      <c r="AI995" s="0" t="s">
        <v>3397</v>
      </c>
      <c r="AJ995" s="0" t="s">
        <v>22</v>
      </c>
      <c r="AK995" s="0" t="s">
        <v>22</v>
      </c>
    </row>
    <row customHeight="1" ht="11.25">
      <c r="A996" s="0" t="s">
        <v>22</v>
      </c>
      <c r="B996" s="0" t="s">
        <v>48</v>
      </c>
      <c r="C996" s="0" t="s">
        <v>50</v>
      </c>
      <c r="D996" s="0" t="s">
        <v>22</v>
      </c>
      <c r="E996" s="0" t="s">
        <v>4713</v>
      </c>
      <c r="F996" s="0" t="s">
        <v>1213</v>
      </c>
      <c r="G996" s="0" t="s">
        <v>153</v>
      </c>
      <c r="H996" s="0" t="s">
        <v>153</v>
      </c>
      <c r="I996" s="0" t="s">
        <v>154</v>
      </c>
      <c r="J996" s="0" t="s">
        <v>1173</v>
      </c>
      <c r="K996" s="0" t="s">
        <v>1255</v>
      </c>
      <c r="L996" s="0" t="s">
        <v>1252</v>
      </c>
      <c r="M996" s="0" t="s">
        <v>1155</v>
      </c>
      <c r="N996" s="0" t="s">
        <v>118</v>
      </c>
      <c r="O996" s="0" t="s">
        <v>153</v>
      </c>
      <c r="P996" s="0" t="s">
        <v>153</v>
      </c>
      <c r="Q996" s="0" t="s">
        <v>154</v>
      </c>
      <c r="R996" s="0" t="s">
        <v>3410</v>
      </c>
      <c r="S996" s="0" t="s">
        <v>3422</v>
      </c>
      <c r="T996" s="0" t="s">
        <v>3341</v>
      </c>
      <c r="U996" s="0" t="s">
        <v>3342</v>
      </c>
      <c r="V996" s="0" t="s">
        <v>4714</v>
      </c>
      <c r="W996" s="0" t="s">
        <v>3344</v>
      </c>
      <c r="X996" s="0" t="s">
        <v>3345</v>
      </c>
      <c r="Y996" s="0" t="s">
        <v>3342</v>
      </c>
      <c r="Z996" s="0" t="s">
        <v>4715</v>
      </c>
      <c r="AA996" s="0" t="s">
        <v>3394</v>
      </c>
      <c r="AB996" s="0" t="s">
        <v>4716</v>
      </c>
      <c r="AC996" s="0" t="s">
        <v>19</v>
      </c>
      <c r="AD996" s="0" t="s">
        <v>61</v>
      </c>
      <c r="AE996" s="0" t="s">
        <v>19</v>
      </c>
      <c r="AF996" s="0" t="s">
        <v>22</v>
      </c>
      <c r="AG996" s="0" t="s">
        <v>22</v>
      </c>
      <c r="AH996" s="0" t="s">
        <v>3396</v>
      </c>
      <c r="AI996" s="0" t="s">
        <v>3397</v>
      </c>
      <c r="AJ996" s="0" t="s">
        <v>22</v>
      </c>
      <c r="AK996" s="0" t="s">
        <v>22</v>
      </c>
    </row>
    <row customHeight="1" ht="11.25">
      <c r="A997" s="0" t="s">
        <v>22</v>
      </c>
      <c r="B997" s="0" t="s">
        <v>48</v>
      </c>
      <c r="C997" s="0" t="s">
        <v>50</v>
      </c>
      <c r="D997" s="0" t="s">
        <v>22</v>
      </c>
      <c r="E997" s="0" t="s">
        <v>4713</v>
      </c>
      <c r="F997" s="0" t="s">
        <v>1213</v>
      </c>
      <c r="G997" s="0" t="s">
        <v>153</v>
      </c>
      <c r="H997" s="0" t="s">
        <v>153</v>
      </c>
      <c r="I997" s="0" t="s">
        <v>154</v>
      </c>
      <c r="J997" s="0" t="s">
        <v>1173</v>
      </c>
      <c r="K997" s="0" t="s">
        <v>1255</v>
      </c>
      <c r="L997" s="0" t="s">
        <v>1252</v>
      </c>
      <c r="M997" s="0" t="s">
        <v>1155</v>
      </c>
      <c r="N997" s="0" t="s">
        <v>101</v>
      </c>
      <c r="O997" s="0" t="s">
        <v>153</v>
      </c>
      <c r="P997" s="0" t="s">
        <v>153</v>
      </c>
      <c r="Q997" s="0" t="s">
        <v>154</v>
      </c>
      <c r="R997" s="0" t="s">
        <v>3412</v>
      </c>
      <c r="S997" s="0" t="s">
        <v>3423</v>
      </c>
      <c r="T997" s="0" t="s">
        <v>3341</v>
      </c>
      <c r="U997" s="0" t="s">
        <v>3342</v>
      </c>
      <c r="V997" s="0" t="s">
        <v>4714</v>
      </c>
      <c r="W997" s="0" t="s">
        <v>3344</v>
      </c>
      <c r="X997" s="0" t="s">
        <v>3345</v>
      </c>
      <c r="Y997" s="0" t="s">
        <v>3342</v>
      </c>
      <c r="Z997" s="0" t="s">
        <v>4715</v>
      </c>
      <c r="AA997" s="0" t="s">
        <v>3394</v>
      </c>
      <c r="AB997" s="0" t="s">
        <v>4716</v>
      </c>
      <c r="AC997" s="0" t="s">
        <v>19</v>
      </c>
      <c r="AD997" s="0" t="s">
        <v>61</v>
      </c>
      <c r="AE997" s="0" t="s">
        <v>19</v>
      </c>
      <c r="AF997" s="0" t="s">
        <v>22</v>
      </c>
      <c r="AG997" s="0" t="s">
        <v>22</v>
      </c>
      <c r="AH997" s="0" t="s">
        <v>3396</v>
      </c>
      <c r="AI997" s="0" t="s">
        <v>3397</v>
      </c>
      <c r="AJ997" s="0" t="s">
        <v>22</v>
      </c>
      <c r="AK997" s="0" t="s">
        <v>22</v>
      </c>
    </row>
    <row customHeight="1" ht="11.25">
      <c r="A998" s="0" t="s">
        <v>22</v>
      </c>
      <c r="B998" s="0" t="s">
        <v>48</v>
      </c>
      <c r="C998" s="0" t="s">
        <v>50</v>
      </c>
      <c r="D998" s="0" t="s">
        <v>22</v>
      </c>
      <c r="E998" s="0" t="s">
        <v>4713</v>
      </c>
      <c r="F998" s="0" t="s">
        <v>1213</v>
      </c>
      <c r="G998" s="0" t="s">
        <v>153</v>
      </c>
      <c r="H998" s="0" t="s">
        <v>153</v>
      </c>
      <c r="I998" s="0" t="s">
        <v>154</v>
      </c>
      <c r="J998" s="0" t="s">
        <v>1173</v>
      </c>
      <c r="K998" s="0" t="s">
        <v>1255</v>
      </c>
      <c r="L998" s="0" t="s">
        <v>1252</v>
      </c>
      <c r="M998" s="0" t="s">
        <v>1155</v>
      </c>
      <c r="N998" s="0" t="s">
        <v>91</v>
      </c>
      <c r="O998" s="0" t="s">
        <v>153</v>
      </c>
      <c r="P998" s="0" t="s">
        <v>153</v>
      </c>
      <c r="Q998" s="0" t="s">
        <v>154</v>
      </c>
      <c r="R998" s="0" t="s">
        <v>3414</v>
      </c>
      <c r="S998" s="0" t="s">
        <v>3424</v>
      </c>
      <c r="T998" s="0" t="s">
        <v>3341</v>
      </c>
      <c r="U998" s="0" t="s">
        <v>3342</v>
      </c>
      <c r="V998" s="0" t="s">
        <v>4714</v>
      </c>
      <c r="W998" s="0" t="s">
        <v>3344</v>
      </c>
      <c r="X998" s="0" t="s">
        <v>3345</v>
      </c>
      <c r="Y998" s="0" t="s">
        <v>3342</v>
      </c>
      <c r="Z998" s="0" t="s">
        <v>4715</v>
      </c>
      <c r="AA998" s="0" t="s">
        <v>3394</v>
      </c>
      <c r="AB998" s="0" t="s">
        <v>4716</v>
      </c>
      <c r="AC998" s="0" t="s">
        <v>19</v>
      </c>
      <c r="AD998" s="0" t="s">
        <v>61</v>
      </c>
      <c r="AE998" s="0" t="s">
        <v>19</v>
      </c>
      <c r="AF998" s="0" t="s">
        <v>22</v>
      </c>
      <c r="AG998" s="0" t="s">
        <v>22</v>
      </c>
      <c r="AH998" s="0" t="s">
        <v>3396</v>
      </c>
      <c r="AI998" s="0" t="s">
        <v>3397</v>
      </c>
      <c r="AJ998" s="0" t="s">
        <v>22</v>
      </c>
      <c r="AK998" s="0" t="s">
        <v>22</v>
      </c>
    </row>
    <row customHeight="1" ht="11.25">
      <c r="A999" s="0" t="s">
        <v>22</v>
      </c>
      <c r="B999" s="0" t="s">
        <v>48</v>
      </c>
      <c r="C999" s="0" t="s">
        <v>50</v>
      </c>
      <c r="D999" s="0" t="s">
        <v>22</v>
      </c>
      <c r="E999" s="0" t="s">
        <v>4717</v>
      </c>
      <c r="F999" s="0" t="s">
        <v>1184</v>
      </c>
      <c r="G999" s="0" t="s">
        <v>3290</v>
      </c>
      <c r="H999" s="0" t="s">
        <v>3290</v>
      </c>
      <c r="I999" s="0" t="s">
        <v>3291</v>
      </c>
      <c r="J999" s="0" t="s">
        <v>4718</v>
      </c>
      <c r="K999" s="0" t="s">
        <v>4719</v>
      </c>
      <c r="L999" s="0" t="s">
        <v>4720</v>
      </c>
      <c r="M999" s="0" t="s">
        <v>1155</v>
      </c>
      <c r="N999" s="0" t="s">
        <v>98</v>
      </c>
      <c r="O999" s="0" t="s">
        <v>3290</v>
      </c>
      <c r="P999" s="0" t="s">
        <v>3290</v>
      </c>
      <c r="Q999" s="0" t="s">
        <v>3291</v>
      </c>
      <c r="R999" s="0" t="s">
        <v>4718</v>
      </c>
      <c r="S999" s="0" t="s">
        <v>4719</v>
      </c>
      <c r="T999" s="0" t="s">
        <v>4506</v>
      </c>
      <c r="U999" s="0" t="s">
        <v>4175</v>
      </c>
      <c r="V999" s="0" t="s">
        <v>4721</v>
      </c>
      <c r="W999" s="0" t="s">
        <v>3344</v>
      </c>
      <c r="X999" s="0" t="s">
        <v>4174</v>
      </c>
      <c r="Y999" s="0" t="s">
        <v>4175</v>
      </c>
      <c r="Z999" s="0" t="s">
        <v>1155</v>
      </c>
      <c r="AA999" s="0" t="s">
        <v>4722</v>
      </c>
      <c r="AB999" s="0" t="s">
        <v>4723</v>
      </c>
      <c r="AC999" s="0" t="s">
        <v>61</v>
      </c>
      <c r="AD999" s="0" t="s">
        <v>61</v>
      </c>
      <c r="AE999" s="0" t="s">
        <v>61</v>
      </c>
      <c r="AF999" s="0" t="s">
        <v>4724</v>
      </c>
      <c r="AG999" s="0" t="s">
        <v>4725</v>
      </c>
      <c r="AH999" s="0" t="s">
        <v>4724</v>
      </c>
      <c r="AI999" s="0" t="s">
        <v>4725</v>
      </c>
      <c r="AJ999" s="0" t="s">
        <v>4724</v>
      </c>
      <c r="AK999" s="0" t="s">
        <v>4725</v>
      </c>
    </row>
    <row customHeight="1" ht="11.25">
      <c r="A1000" s="0" t="s">
        <v>22</v>
      </c>
      <c r="B1000" s="0" t="s">
        <v>48</v>
      </c>
      <c r="C1000" s="0" t="s">
        <v>50</v>
      </c>
      <c r="D1000" s="0" t="s">
        <v>22</v>
      </c>
      <c r="E1000" s="0" t="s">
        <v>4717</v>
      </c>
      <c r="F1000" s="0" t="s">
        <v>1184</v>
      </c>
      <c r="G1000" s="0" t="s">
        <v>160</v>
      </c>
      <c r="H1000" s="0" t="s">
        <v>160</v>
      </c>
      <c r="I1000" s="0" t="s">
        <v>161</v>
      </c>
      <c r="J1000" s="0" t="s">
        <v>4718</v>
      </c>
      <c r="K1000" s="0" t="s">
        <v>4726</v>
      </c>
      <c r="L1000" s="0" t="s">
        <v>4720</v>
      </c>
      <c r="M1000" s="0" t="s">
        <v>1155</v>
      </c>
      <c r="N1000" s="0" t="s">
        <v>98</v>
      </c>
      <c r="O1000" s="0" t="s">
        <v>160</v>
      </c>
      <c r="P1000" s="0" t="s">
        <v>160</v>
      </c>
      <c r="Q1000" s="0" t="s">
        <v>161</v>
      </c>
      <c r="R1000" s="0" t="s">
        <v>4718</v>
      </c>
      <c r="S1000" s="0" t="s">
        <v>4726</v>
      </c>
      <c r="T1000" s="0" t="s">
        <v>4506</v>
      </c>
      <c r="U1000" s="0" t="s">
        <v>4175</v>
      </c>
      <c r="V1000" s="0" t="s">
        <v>4721</v>
      </c>
      <c r="W1000" s="0" t="s">
        <v>3344</v>
      </c>
      <c r="X1000" s="0" t="s">
        <v>4174</v>
      </c>
      <c r="Y1000" s="0" t="s">
        <v>4175</v>
      </c>
      <c r="Z1000" s="0" t="s">
        <v>1155</v>
      </c>
      <c r="AA1000" s="0" t="s">
        <v>4722</v>
      </c>
      <c r="AB1000" s="0" t="s">
        <v>4723</v>
      </c>
      <c r="AC1000" s="0" t="s">
        <v>61</v>
      </c>
      <c r="AD1000" s="0" t="s">
        <v>61</v>
      </c>
      <c r="AE1000" s="0" t="s">
        <v>61</v>
      </c>
      <c r="AF1000" s="0" t="s">
        <v>4724</v>
      </c>
      <c r="AG1000" s="0" t="s">
        <v>4725</v>
      </c>
      <c r="AH1000" s="0" t="s">
        <v>4724</v>
      </c>
      <c r="AI1000" s="0" t="s">
        <v>4725</v>
      </c>
      <c r="AJ1000" s="0" t="s">
        <v>4724</v>
      </c>
      <c r="AK1000" s="0" t="s">
        <v>4725</v>
      </c>
    </row>
    <row customHeight="1" ht="11.25">
      <c r="A1001" s="0" t="s">
        <v>22</v>
      </c>
      <c r="B1001" s="0" t="s">
        <v>48</v>
      </c>
      <c r="C1001" s="0" t="s">
        <v>50</v>
      </c>
      <c r="D1001" s="0" t="s">
        <v>22</v>
      </c>
      <c r="E1001" s="0" t="s">
        <v>4727</v>
      </c>
      <c r="F1001" s="0" t="s">
        <v>1152</v>
      </c>
      <c r="G1001" s="0" t="s">
        <v>1206</v>
      </c>
      <c r="H1001" s="0" t="s">
        <v>1206</v>
      </c>
      <c r="I1001" s="0" t="s">
        <v>1207</v>
      </c>
      <c r="J1001" s="0" t="s">
        <v>1208</v>
      </c>
      <c r="K1001" s="0" t="s">
        <v>1209</v>
      </c>
      <c r="L1001" s="0" t="s">
        <v>4728</v>
      </c>
      <c r="M1001" s="0" t="s">
        <v>4729</v>
      </c>
      <c r="N1001" s="0" t="s">
        <v>98</v>
      </c>
      <c r="O1001" s="0" t="s">
        <v>1206</v>
      </c>
      <c r="P1001" s="0" t="s">
        <v>1206</v>
      </c>
      <c r="Q1001" s="0" t="s">
        <v>1207</v>
      </c>
      <c r="R1001" s="0" t="s">
        <v>1208</v>
      </c>
      <c r="S1001" s="0" t="s">
        <v>1209</v>
      </c>
      <c r="T1001" s="0" t="s">
        <v>4730</v>
      </c>
      <c r="U1001" s="0" t="s">
        <v>4175</v>
      </c>
      <c r="V1001" s="0" t="s">
        <v>3343</v>
      </c>
      <c r="W1001" s="0" t="s">
        <v>3344</v>
      </c>
      <c r="X1001" s="0" t="s">
        <v>3345</v>
      </c>
      <c r="Y1001" s="0" t="s">
        <v>3342</v>
      </c>
      <c r="Z1001" s="0" t="s">
        <v>4731</v>
      </c>
      <c r="AA1001" s="0" t="s">
        <v>4732</v>
      </c>
      <c r="AB1001" s="0" t="s">
        <v>4733</v>
      </c>
      <c r="AC1001" s="0" t="s">
        <v>61</v>
      </c>
      <c r="AD1001" s="0" t="s">
        <v>19</v>
      </c>
      <c r="AE1001" s="0" t="s">
        <v>19</v>
      </c>
      <c r="AF1001" s="0" t="s">
        <v>4734</v>
      </c>
      <c r="AG1001" s="0" t="s">
        <v>4735</v>
      </c>
      <c r="AH1001" s="0" t="s">
        <v>22</v>
      </c>
      <c r="AI1001" s="0" t="s">
        <v>22</v>
      </c>
      <c r="AJ1001" s="0" t="s">
        <v>22</v>
      </c>
      <c r="AK1001" s="0" t="s">
        <v>22</v>
      </c>
    </row>
    <row customHeight="1" ht="11.25">
      <c r="A1002" s="0" t="s">
        <v>22</v>
      </c>
      <c r="B1002" s="0" t="s">
        <v>48</v>
      </c>
      <c r="C1002" s="0" t="s">
        <v>50</v>
      </c>
      <c r="D1002" s="0" t="s">
        <v>22</v>
      </c>
      <c r="E1002" s="0" t="s">
        <v>4727</v>
      </c>
      <c r="F1002" s="0" t="s">
        <v>1152</v>
      </c>
      <c r="G1002" s="0" t="s">
        <v>1206</v>
      </c>
      <c r="H1002" s="0" t="s">
        <v>1206</v>
      </c>
      <c r="I1002" s="0" t="s">
        <v>1207</v>
      </c>
      <c r="J1002" s="0" t="s">
        <v>4736</v>
      </c>
      <c r="K1002" s="0" t="s">
        <v>4737</v>
      </c>
      <c r="L1002" s="0" t="s">
        <v>1301</v>
      </c>
      <c r="M1002" s="0" t="s">
        <v>4738</v>
      </c>
      <c r="N1002" s="0" t="s">
        <v>98</v>
      </c>
      <c r="O1002" s="0" t="s">
        <v>1206</v>
      </c>
      <c r="P1002" s="0" t="s">
        <v>1206</v>
      </c>
      <c r="Q1002" s="0" t="s">
        <v>1207</v>
      </c>
      <c r="R1002" s="0" t="s">
        <v>4736</v>
      </c>
      <c r="S1002" s="0" t="s">
        <v>4737</v>
      </c>
      <c r="T1002" s="0" t="s">
        <v>3341</v>
      </c>
      <c r="U1002" s="0" t="s">
        <v>3342</v>
      </c>
      <c r="V1002" s="0" t="s">
        <v>3343</v>
      </c>
      <c r="W1002" s="0" t="s">
        <v>3344</v>
      </c>
      <c r="X1002" s="0" t="s">
        <v>3345</v>
      </c>
      <c r="Y1002" s="0" t="s">
        <v>3342</v>
      </c>
      <c r="Z1002" s="0" t="s">
        <v>4739</v>
      </c>
      <c r="AA1002" s="0" t="s">
        <v>4740</v>
      </c>
      <c r="AB1002" s="0" t="s">
        <v>4741</v>
      </c>
      <c r="AC1002" s="0" t="s">
        <v>61</v>
      </c>
      <c r="AD1002" s="0" t="s">
        <v>19</v>
      </c>
      <c r="AE1002" s="0" t="s">
        <v>19</v>
      </c>
      <c r="AF1002" s="0" t="s">
        <v>175</v>
      </c>
      <c r="AG1002" s="0" t="s">
        <v>175</v>
      </c>
      <c r="AH1002" s="0" t="s">
        <v>22</v>
      </c>
      <c r="AI1002" s="0" t="s">
        <v>22</v>
      </c>
      <c r="AJ1002" s="0" t="s">
        <v>22</v>
      </c>
      <c r="AK1002" s="0" t="s">
        <v>22</v>
      </c>
    </row>
    <row customHeight="1" ht="11.25">
      <c r="A1003" s="0" t="s">
        <v>22</v>
      </c>
      <c r="B1003" s="0" t="s">
        <v>48</v>
      </c>
      <c r="C1003" s="0" t="s">
        <v>50</v>
      </c>
      <c r="D1003" s="0" t="s">
        <v>22</v>
      </c>
      <c r="E1003" s="0" t="s">
        <v>4727</v>
      </c>
      <c r="F1003" s="0" t="s">
        <v>1152</v>
      </c>
      <c r="G1003" s="0" t="s">
        <v>1206</v>
      </c>
      <c r="H1003" s="0" t="s">
        <v>1206</v>
      </c>
      <c r="I1003" s="0" t="s">
        <v>1207</v>
      </c>
      <c r="J1003" s="0" t="s">
        <v>4742</v>
      </c>
      <c r="K1003" s="0" t="s">
        <v>4743</v>
      </c>
      <c r="L1003" s="0" t="s">
        <v>4742</v>
      </c>
      <c r="M1003" s="0" t="s">
        <v>1155</v>
      </c>
      <c r="N1003" s="0" t="s">
        <v>98</v>
      </c>
      <c r="O1003" s="0" t="s">
        <v>1206</v>
      </c>
      <c r="P1003" s="0" t="s">
        <v>1206</v>
      </c>
      <c r="Q1003" s="0" t="s">
        <v>1207</v>
      </c>
      <c r="R1003" s="0" t="s">
        <v>4742</v>
      </c>
      <c r="S1003" s="0" t="s">
        <v>4743</v>
      </c>
      <c r="T1003" s="0" t="s">
        <v>3341</v>
      </c>
      <c r="U1003" s="0" t="s">
        <v>3342</v>
      </c>
      <c r="V1003" s="0" t="s">
        <v>3343</v>
      </c>
      <c r="W1003" s="0" t="s">
        <v>3344</v>
      </c>
      <c r="X1003" s="0" t="s">
        <v>3345</v>
      </c>
      <c r="Y1003" s="0" t="s">
        <v>3342</v>
      </c>
      <c r="Z1003" s="0" t="s">
        <v>4744</v>
      </c>
      <c r="AA1003" s="0" t="s">
        <v>4740</v>
      </c>
      <c r="AB1003" s="0" t="s">
        <v>4745</v>
      </c>
      <c r="AC1003" s="0" t="s">
        <v>61</v>
      </c>
      <c r="AD1003" s="0" t="s">
        <v>19</v>
      </c>
      <c r="AE1003" s="0" t="s">
        <v>19</v>
      </c>
      <c r="AF1003" s="0" t="s">
        <v>4746</v>
      </c>
      <c r="AG1003" s="0" t="s">
        <v>4746</v>
      </c>
      <c r="AH1003" s="0" t="s">
        <v>22</v>
      </c>
      <c r="AI1003" s="0" t="s">
        <v>22</v>
      </c>
      <c r="AJ1003" s="0" t="s">
        <v>22</v>
      </c>
      <c r="AK1003" s="0" t="s">
        <v>22</v>
      </c>
    </row>
    <row customHeight="1" ht="11.25">
      <c r="A1004" s="0" t="s">
        <v>22</v>
      </c>
      <c r="B1004" s="0" t="s">
        <v>48</v>
      </c>
      <c r="C1004" s="0" t="s">
        <v>50</v>
      </c>
      <c r="D1004" s="0" t="s">
        <v>22</v>
      </c>
      <c r="E1004" s="0" t="s">
        <v>4727</v>
      </c>
      <c r="F1004" s="0" t="s">
        <v>1152</v>
      </c>
      <c r="G1004" s="0" t="s">
        <v>1206</v>
      </c>
      <c r="H1004" s="0" t="s">
        <v>1206</v>
      </c>
      <c r="I1004" s="0" t="s">
        <v>1207</v>
      </c>
      <c r="J1004" s="0" t="s">
        <v>4747</v>
      </c>
      <c r="K1004" s="0" t="s">
        <v>4748</v>
      </c>
      <c r="L1004" s="0" t="s">
        <v>3578</v>
      </c>
      <c r="M1004" s="0" t="s">
        <v>3555</v>
      </c>
      <c r="N1004" s="0" t="s">
        <v>98</v>
      </c>
      <c r="O1004" s="0" t="s">
        <v>1206</v>
      </c>
      <c r="P1004" s="0" t="s">
        <v>1206</v>
      </c>
      <c r="Q1004" s="0" t="s">
        <v>1207</v>
      </c>
      <c r="R1004" s="0" t="s">
        <v>4747</v>
      </c>
      <c r="S1004" s="0" t="s">
        <v>4748</v>
      </c>
      <c r="T1004" s="0" t="s">
        <v>3341</v>
      </c>
      <c r="U1004" s="0" t="s">
        <v>3342</v>
      </c>
      <c r="V1004" s="0" t="s">
        <v>3343</v>
      </c>
      <c r="W1004" s="0" t="s">
        <v>3344</v>
      </c>
      <c r="X1004" s="0" t="s">
        <v>3345</v>
      </c>
      <c r="Y1004" s="0" t="s">
        <v>3342</v>
      </c>
      <c r="Z1004" s="0" t="s">
        <v>4749</v>
      </c>
      <c r="AA1004" s="0" t="s">
        <v>4740</v>
      </c>
      <c r="AB1004" s="0" t="s">
        <v>4750</v>
      </c>
      <c r="AC1004" s="0" t="s">
        <v>61</v>
      </c>
      <c r="AD1004" s="0" t="s">
        <v>19</v>
      </c>
      <c r="AE1004" s="0" t="s">
        <v>19</v>
      </c>
      <c r="AF1004" s="0" t="s">
        <v>4746</v>
      </c>
      <c r="AG1004" s="0" t="s">
        <v>4735</v>
      </c>
      <c r="AH1004" s="0" t="s">
        <v>22</v>
      </c>
      <c r="AI1004" s="0" t="s">
        <v>22</v>
      </c>
      <c r="AJ1004" s="0" t="s">
        <v>22</v>
      </c>
      <c r="AK1004" s="0" t="s">
        <v>22</v>
      </c>
    </row>
    <row customHeight="1" ht="11.25">
      <c r="A1005" s="0" t="s">
        <v>22</v>
      </c>
      <c r="B1005" s="0" t="s">
        <v>48</v>
      </c>
      <c r="C1005" s="0" t="s">
        <v>50</v>
      </c>
      <c r="D1005" s="0" t="s">
        <v>22</v>
      </c>
      <c r="E1005" s="0" t="s">
        <v>4727</v>
      </c>
      <c r="F1005" s="0" t="s">
        <v>1152</v>
      </c>
      <c r="G1005" s="0" t="s">
        <v>113</v>
      </c>
      <c r="H1005" s="0" t="s">
        <v>113</v>
      </c>
      <c r="I1005" s="0" t="s">
        <v>114</v>
      </c>
      <c r="J1005" s="0" t="s">
        <v>1208</v>
      </c>
      <c r="K1005" s="0" t="s">
        <v>4751</v>
      </c>
      <c r="L1005" s="0" t="s">
        <v>4728</v>
      </c>
      <c r="M1005" s="0" t="s">
        <v>4729</v>
      </c>
      <c r="N1005" s="0" t="s">
        <v>98</v>
      </c>
      <c r="O1005" s="0" t="s">
        <v>113</v>
      </c>
      <c r="P1005" s="0" t="s">
        <v>113</v>
      </c>
      <c r="Q1005" s="0" t="s">
        <v>114</v>
      </c>
      <c r="R1005" s="0" t="s">
        <v>1208</v>
      </c>
      <c r="S1005" s="0" t="s">
        <v>4751</v>
      </c>
      <c r="T1005" s="0" t="s">
        <v>4730</v>
      </c>
      <c r="U1005" s="0" t="s">
        <v>4175</v>
      </c>
      <c r="V1005" s="0" t="s">
        <v>3343</v>
      </c>
      <c r="W1005" s="0" t="s">
        <v>3344</v>
      </c>
      <c r="X1005" s="0" t="s">
        <v>3345</v>
      </c>
      <c r="Y1005" s="0" t="s">
        <v>3342</v>
      </c>
      <c r="Z1005" s="0" t="s">
        <v>4731</v>
      </c>
      <c r="AA1005" s="0" t="s">
        <v>4732</v>
      </c>
      <c r="AB1005" s="0" t="s">
        <v>4733</v>
      </c>
      <c r="AC1005" s="0" t="s">
        <v>61</v>
      </c>
      <c r="AD1005" s="0" t="s">
        <v>19</v>
      </c>
      <c r="AE1005" s="0" t="s">
        <v>19</v>
      </c>
      <c r="AF1005" s="0" t="s">
        <v>4734</v>
      </c>
      <c r="AG1005" s="0" t="s">
        <v>4735</v>
      </c>
      <c r="AH1005" s="0" t="s">
        <v>22</v>
      </c>
      <c r="AI1005" s="0" t="s">
        <v>22</v>
      </c>
      <c r="AJ1005" s="0" t="s">
        <v>22</v>
      </c>
      <c r="AK1005" s="0" t="s">
        <v>22</v>
      </c>
    </row>
    <row customHeight="1" ht="11.25">
      <c r="A1006" s="0" t="s">
        <v>22</v>
      </c>
      <c r="B1006" s="0" t="s">
        <v>48</v>
      </c>
      <c r="C1006" s="0" t="s">
        <v>50</v>
      </c>
      <c r="D1006" s="0" t="s">
        <v>22</v>
      </c>
      <c r="E1006" s="0" t="s">
        <v>4727</v>
      </c>
      <c r="F1006" s="0" t="s">
        <v>1152</v>
      </c>
      <c r="G1006" s="0" t="s">
        <v>113</v>
      </c>
      <c r="H1006" s="0" t="s">
        <v>113</v>
      </c>
      <c r="I1006" s="0" t="s">
        <v>114</v>
      </c>
      <c r="J1006" s="0" t="s">
        <v>4736</v>
      </c>
      <c r="K1006" s="0" t="s">
        <v>4752</v>
      </c>
      <c r="L1006" s="0" t="s">
        <v>1301</v>
      </c>
      <c r="M1006" s="0" t="s">
        <v>4738</v>
      </c>
      <c r="N1006" s="0" t="s">
        <v>98</v>
      </c>
      <c r="O1006" s="0" t="s">
        <v>113</v>
      </c>
      <c r="P1006" s="0" t="s">
        <v>113</v>
      </c>
      <c r="Q1006" s="0" t="s">
        <v>114</v>
      </c>
      <c r="R1006" s="0" t="s">
        <v>4736</v>
      </c>
      <c r="S1006" s="0" t="s">
        <v>4752</v>
      </c>
      <c r="T1006" s="0" t="s">
        <v>3341</v>
      </c>
      <c r="U1006" s="0" t="s">
        <v>3342</v>
      </c>
      <c r="V1006" s="0" t="s">
        <v>3343</v>
      </c>
      <c r="W1006" s="0" t="s">
        <v>3344</v>
      </c>
      <c r="X1006" s="0" t="s">
        <v>3345</v>
      </c>
      <c r="Y1006" s="0" t="s">
        <v>3342</v>
      </c>
      <c r="Z1006" s="0" t="s">
        <v>4739</v>
      </c>
      <c r="AA1006" s="0" t="s">
        <v>4740</v>
      </c>
      <c r="AB1006" s="0" t="s">
        <v>4741</v>
      </c>
      <c r="AC1006" s="0" t="s">
        <v>61</v>
      </c>
      <c r="AD1006" s="0" t="s">
        <v>19</v>
      </c>
      <c r="AE1006" s="0" t="s">
        <v>19</v>
      </c>
      <c r="AF1006" s="0" t="s">
        <v>175</v>
      </c>
      <c r="AG1006" s="0" t="s">
        <v>175</v>
      </c>
      <c r="AH1006" s="0" t="s">
        <v>22</v>
      </c>
      <c r="AI1006" s="0" t="s">
        <v>22</v>
      </c>
      <c r="AJ1006" s="0" t="s">
        <v>22</v>
      </c>
      <c r="AK1006" s="0" t="s">
        <v>22</v>
      </c>
    </row>
    <row customHeight="1" ht="11.25">
      <c r="A1007" s="0" t="s">
        <v>22</v>
      </c>
      <c r="B1007" s="0" t="s">
        <v>48</v>
      </c>
      <c r="C1007" s="0" t="s">
        <v>50</v>
      </c>
      <c r="D1007" s="0" t="s">
        <v>22</v>
      </c>
      <c r="E1007" s="0" t="s">
        <v>4727</v>
      </c>
      <c r="F1007" s="0" t="s">
        <v>1152</v>
      </c>
      <c r="G1007" s="0" t="s">
        <v>113</v>
      </c>
      <c r="H1007" s="0" t="s">
        <v>113</v>
      </c>
      <c r="I1007" s="0" t="s">
        <v>114</v>
      </c>
      <c r="J1007" s="0" t="s">
        <v>4742</v>
      </c>
      <c r="K1007" s="0" t="s">
        <v>4753</v>
      </c>
      <c r="L1007" s="0" t="s">
        <v>4742</v>
      </c>
      <c r="M1007" s="0" t="s">
        <v>1155</v>
      </c>
      <c r="N1007" s="0" t="s">
        <v>98</v>
      </c>
      <c r="O1007" s="0" t="s">
        <v>113</v>
      </c>
      <c r="P1007" s="0" t="s">
        <v>113</v>
      </c>
      <c r="Q1007" s="0" t="s">
        <v>114</v>
      </c>
      <c r="R1007" s="0" t="s">
        <v>4742</v>
      </c>
      <c r="S1007" s="0" t="s">
        <v>4753</v>
      </c>
      <c r="T1007" s="0" t="s">
        <v>3341</v>
      </c>
      <c r="U1007" s="0" t="s">
        <v>3342</v>
      </c>
      <c r="V1007" s="0" t="s">
        <v>3343</v>
      </c>
      <c r="W1007" s="0" t="s">
        <v>3344</v>
      </c>
      <c r="X1007" s="0" t="s">
        <v>3345</v>
      </c>
      <c r="Y1007" s="0" t="s">
        <v>3342</v>
      </c>
      <c r="Z1007" s="0" t="s">
        <v>4744</v>
      </c>
      <c r="AA1007" s="0" t="s">
        <v>4740</v>
      </c>
      <c r="AB1007" s="0" t="s">
        <v>4745</v>
      </c>
      <c r="AC1007" s="0" t="s">
        <v>61</v>
      </c>
      <c r="AD1007" s="0" t="s">
        <v>19</v>
      </c>
      <c r="AE1007" s="0" t="s">
        <v>19</v>
      </c>
      <c r="AF1007" s="0" t="s">
        <v>4746</v>
      </c>
      <c r="AG1007" s="0" t="s">
        <v>4746</v>
      </c>
      <c r="AH1007" s="0" t="s">
        <v>22</v>
      </c>
      <c r="AI1007" s="0" t="s">
        <v>22</v>
      </c>
      <c r="AJ1007" s="0" t="s">
        <v>22</v>
      </c>
      <c r="AK1007" s="0" t="s">
        <v>22</v>
      </c>
    </row>
    <row customHeight="1" ht="11.25">
      <c r="A1008" s="0" t="s">
        <v>22</v>
      </c>
      <c r="B1008" s="0" t="s">
        <v>48</v>
      </c>
      <c r="C1008" s="0" t="s">
        <v>50</v>
      </c>
      <c r="D1008" s="0" t="s">
        <v>22</v>
      </c>
      <c r="E1008" s="0" t="s">
        <v>4727</v>
      </c>
      <c r="F1008" s="0" t="s">
        <v>1152</v>
      </c>
      <c r="G1008" s="0" t="s">
        <v>113</v>
      </c>
      <c r="H1008" s="0" t="s">
        <v>113</v>
      </c>
      <c r="I1008" s="0" t="s">
        <v>114</v>
      </c>
      <c r="J1008" s="0" t="s">
        <v>4747</v>
      </c>
      <c r="K1008" s="0" t="s">
        <v>4754</v>
      </c>
      <c r="L1008" s="0" t="s">
        <v>3578</v>
      </c>
      <c r="M1008" s="0" t="s">
        <v>3555</v>
      </c>
      <c r="N1008" s="0" t="s">
        <v>98</v>
      </c>
      <c r="O1008" s="0" t="s">
        <v>113</v>
      </c>
      <c r="P1008" s="0" t="s">
        <v>113</v>
      </c>
      <c r="Q1008" s="0" t="s">
        <v>114</v>
      </c>
      <c r="R1008" s="0" t="s">
        <v>4747</v>
      </c>
      <c r="S1008" s="0" t="s">
        <v>4754</v>
      </c>
      <c r="T1008" s="0" t="s">
        <v>3341</v>
      </c>
      <c r="U1008" s="0" t="s">
        <v>3342</v>
      </c>
      <c r="V1008" s="0" t="s">
        <v>3343</v>
      </c>
      <c r="W1008" s="0" t="s">
        <v>3344</v>
      </c>
      <c r="X1008" s="0" t="s">
        <v>3345</v>
      </c>
      <c r="Y1008" s="0" t="s">
        <v>3342</v>
      </c>
      <c r="Z1008" s="0" t="s">
        <v>4749</v>
      </c>
      <c r="AA1008" s="0" t="s">
        <v>4740</v>
      </c>
      <c r="AB1008" s="0" t="s">
        <v>4750</v>
      </c>
      <c r="AC1008" s="0" t="s">
        <v>61</v>
      </c>
      <c r="AD1008" s="0" t="s">
        <v>19</v>
      </c>
      <c r="AE1008" s="0" t="s">
        <v>19</v>
      </c>
      <c r="AF1008" s="0" t="s">
        <v>4746</v>
      </c>
      <c r="AG1008" s="0" t="s">
        <v>4735</v>
      </c>
      <c r="AH1008" s="0" t="s">
        <v>22</v>
      </c>
      <c r="AI1008" s="0" t="s">
        <v>22</v>
      </c>
      <c r="AJ1008" s="0" t="s">
        <v>22</v>
      </c>
      <c r="AK1008" s="0" t="s">
        <v>22</v>
      </c>
    </row>
    <row customHeight="1" ht="11.25">
      <c r="A1009" s="0" t="s">
        <v>22</v>
      </c>
      <c r="B1009" s="0" t="s">
        <v>48</v>
      </c>
      <c r="C1009" s="0" t="s">
        <v>50</v>
      </c>
      <c r="D1009" s="0" t="s">
        <v>22</v>
      </c>
      <c r="E1009" s="0" t="s">
        <v>4755</v>
      </c>
      <c r="F1009" s="0" t="s">
        <v>1152</v>
      </c>
      <c r="G1009" s="0" t="s">
        <v>1269</v>
      </c>
      <c r="H1009" s="0" t="s">
        <v>1269</v>
      </c>
      <c r="I1009" s="0" t="s">
        <v>1270</v>
      </c>
      <c r="J1009" s="0" t="s">
        <v>1271</v>
      </c>
      <c r="K1009" s="0" t="s">
        <v>1272</v>
      </c>
      <c r="L1009" s="0" t="s">
        <v>1273</v>
      </c>
      <c r="M1009" s="0" t="s">
        <v>1155</v>
      </c>
      <c r="N1009" s="0" t="s">
        <v>98</v>
      </c>
      <c r="O1009" s="0" t="s">
        <v>1269</v>
      </c>
      <c r="P1009" s="0" t="s">
        <v>1269</v>
      </c>
      <c r="Q1009" s="0" t="s">
        <v>1270</v>
      </c>
      <c r="R1009" s="0" t="s">
        <v>1271</v>
      </c>
      <c r="S1009" s="0" t="s">
        <v>1272</v>
      </c>
      <c r="T1009" s="0" t="s">
        <v>3341</v>
      </c>
      <c r="U1009" s="0" t="s">
        <v>3342</v>
      </c>
      <c r="V1009" s="0" t="s">
        <v>3343</v>
      </c>
      <c r="W1009" s="0" t="s">
        <v>3344</v>
      </c>
      <c r="X1009" s="0" t="s">
        <v>3345</v>
      </c>
      <c r="Y1009" s="0" t="s">
        <v>3342</v>
      </c>
      <c r="Z1009" s="0" t="s">
        <v>4756</v>
      </c>
      <c r="AA1009" s="0" t="s">
        <v>4757</v>
      </c>
      <c r="AB1009" s="0" t="s">
        <v>4758</v>
      </c>
      <c r="AC1009" s="0" t="s">
        <v>61</v>
      </c>
      <c r="AD1009" s="0" t="s">
        <v>19</v>
      </c>
      <c r="AE1009" s="0" t="s">
        <v>19</v>
      </c>
      <c r="AF1009" s="0" t="s">
        <v>4759</v>
      </c>
      <c r="AG1009" s="0" t="s">
        <v>4706</v>
      </c>
      <c r="AH1009" s="0" t="s">
        <v>22</v>
      </c>
      <c r="AI1009" s="0" t="s">
        <v>22</v>
      </c>
      <c r="AJ1009" s="0" t="s">
        <v>22</v>
      </c>
      <c r="AK1009" s="0" t="s">
        <v>22</v>
      </c>
    </row>
    <row customHeight="1" ht="11.25">
      <c r="A1010" s="0" t="s">
        <v>22</v>
      </c>
      <c r="B1010" s="0" t="s">
        <v>48</v>
      </c>
      <c r="C1010" s="0" t="s">
        <v>50</v>
      </c>
      <c r="D1010" s="0" t="s">
        <v>22</v>
      </c>
      <c r="E1010" s="0" t="s">
        <v>4755</v>
      </c>
      <c r="F1010" s="0" t="s">
        <v>1152</v>
      </c>
      <c r="G1010" s="0" t="s">
        <v>137</v>
      </c>
      <c r="H1010" s="0" t="s">
        <v>137</v>
      </c>
      <c r="I1010" s="0" t="s">
        <v>138</v>
      </c>
      <c r="J1010" s="0" t="s">
        <v>1271</v>
      </c>
      <c r="K1010" s="0" t="s">
        <v>3351</v>
      </c>
      <c r="L1010" s="0" t="s">
        <v>1273</v>
      </c>
      <c r="M1010" s="0" t="s">
        <v>1155</v>
      </c>
      <c r="N1010" s="0" t="s">
        <v>98</v>
      </c>
      <c r="O1010" s="0" t="s">
        <v>137</v>
      </c>
      <c r="P1010" s="0" t="s">
        <v>137</v>
      </c>
      <c r="Q1010" s="0" t="s">
        <v>138</v>
      </c>
      <c r="R1010" s="0" t="s">
        <v>1271</v>
      </c>
      <c r="S1010" s="0" t="s">
        <v>3351</v>
      </c>
      <c r="T1010" s="0" t="s">
        <v>3341</v>
      </c>
      <c r="U1010" s="0" t="s">
        <v>3342</v>
      </c>
      <c r="V1010" s="0" t="s">
        <v>3343</v>
      </c>
      <c r="W1010" s="0" t="s">
        <v>3344</v>
      </c>
      <c r="X1010" s="0" t="s">
        <v>3345</v>
      </c>
      <c r="Y1010" s="0" t="s">
        <v>3342</v>
      </c>
      <c r="Z1010" s="0" t="s">
        <v>4756</v>
      </c>
      <c r="AA1010" s="0" t="s">
        <v>4757</v>
      </c>
      <c r="AB1010" s="0" t="s">
        <v>4758</v>
      </c>
      <c r="AC1010" s="0" t="s">
        <v>61</v>
      </c>
      <c r="AD1010" s="0" t="s">
        <v>19</v>
      </c>
      <c r="AE1010" s="0" t="s">
        <v>19</v>
      </c>
      <c r="AF1010" s="0" t="s">
        <v>4759</v>
      </c>
      <c r="AG1010" s="0" t="s">
        <v>4706</v>
      </c>
      <c r="AH1010" s="0" t="s">
        <v>22</v>
      </c>
      <c r="AI1010" s="0" t="s">
        <v>22</v>
      </c>
      <c r="AJ1010" s="0" t="s">
        <v>22</v>
      </c>
      <c r="AK1010" s="0" t="s">
        <v>22</v>
      </c>
    </row>
    <row customHeight="1" ht="11.25">
      <c r="A1011" s="0" t="s">
        <v>22</v>
      </c>
      <c r="B1011" s="0" t="s">
        <v>48</v>
      </c>
      <c r="C1011" s="0" t="s">
        <v>50</v>
      </c>
      <c r="D1011" s="0" t="s">
        <v>22</v>
      </c>
      <c r="E1011" s="0" t="s">
        <v>4760</v>
      </c>
      <c r="F1011" s="0" t="s">
        <v>1152</v>
      </c>
      <c r="G1011" s="0" t="s">
        <v>116</v>
      </c>
      <c r="H1011" s="0" t="s">
        <v>116</v>
      </c>
      <c r="I1011" s="0" t="s">
        <v>117</v>
      </c>
      <c r="J1011" s="0" t="s">
        <v>4504</v>
      </c>
      <c r="K1011" s="0" t="s">
        <v>4505</v>
      </c>
      <c r="L1011" s="0" t="s">
        <v>3495</v>
      </c>
      <c r="M1011" s="0" t="s">
        <v>1155</v>
      </c>
      <c r="N1011" s="0" t="s">
        <v>98</v>
      </c>
      <c r="O1011" s="0" t="s">
        <v>116</v>
      </c>
      <c r="P1011" s="0" t="s">
        <v>116</v>
      </c>
      <c r="Q1011" s="0" t="s">
        <v>117</v>
      </c>
      <c r="R1011" s="0" t="s">
        <v>4504</v>
      </c>
      <c r="S1011" s="0" t="s">
        <v>4505</v>
      </c>
      <c r="T1011" s="0" t="s">
        <v>4506</v>
      </c>
      <c r="U1011" s="0" t="s">
        <v>4507</v>
      </c>
      <c r="V1011" s="0" t="s">
        <v>3387</v>
      </c>
      <c r="W1011" s="0" t="s">
        <v>3344</v>
      </c>
      <c r="X1011" s="0" t="s">
        <v>4174</v>
      </c>
      <c r="Y1011" s="0" t="s">
        <v>4196</v>
      </c>
      <c r="Z1011" s="0" t="s">
        <v>98</v>
      </c>
      <c r="AA1011" s="0" t="s">
        <v>4509</v>
      </c>
      <c r="AB1011" s="0" t="s">
        <v>4510</v>
      </c>
      <c r="AC1011" s="0" t="s">
        <v>61</v>
      </c>
      <c r="AD1011" s="0" t="s">
        <v>19</v>
      </c>
      <c r="AE1011" s="0" t="s">
        <v>19</v>
      </c>
      <c r="AF1011" s="0" t="s">
        <v>3646</v>
      </c>
      <c r="AG1011" s="0" t="s">
        <v>4761</v>
      </c>
      <c r="AH1011" s="0" t="s">
        <v>22</v>
      </c>
      <c r="AI1011" s="0" t="s">
        <v>22</v>
      </c>
      <c r="AJ1011" s="0" t="s">
        <v>22</v>
      </c>
      <c r="AK1011" s="0" t="s">
        <v>22</v>
      </c>
    </row>
    <row customHeight="1" ht="11.25">
      <c r="A1012" s="0" t="s">
        <v>22</v>
      </c>
      <c r="B1012" s="0" t="s">
        <v>48</v>
      </c>
      <c r="C1012" s="0" t="s">
        <v>50</v>
      </c>
      <c r="D1012" s="0" t="s">
        <v>22</v>
      </c>
      <c r="E1012" s="0" t="s">
        <v>4760</v>
      </c>
      <c r="F1012" s="0" t="s">
        <v>1152</v>
      </c>
      <c r="G1012" s="0" t="s">
        <v>116</v>
      </c>
      <c r="H1012" s="0" t="s">
        <v>116</v>
      </c>
      <c r="I1012" s="0" t="s">
        <v>117</v>
      </c>
      <c r="J1012" s="0" t="s">
        <v>4504</v>
      </c>
      <c r="K1012" s="0" t="s">
        <v>4505</v>
      </c>
      <c r="L1012" s="0" t="s">
        <v>3495</v>
      </c>
      <c r="M1012" s="0" t="s">
        <v>1155</v>
      </c>
      <c r="N1012" s="0" t="s">
        <v>98</v>
      </c>
      <c r="O1012" s="0" t="s">
        <v>116</v>
      </c>
      <c r="P1012" s="0" t="s">
        <v>116</v>
      </c>
      <c r="Q1012" s="0" t="s">
        <v>117</v>
      </c>
      <c r="R1012" s="0" t="s">
        <v>4504</v>
      </c>
      <c r="S1012" s="0" t="s">
        <v>4505</v>
      </c>
      <c r="T1012" s="0" t="s">
        <v>4506</v>
      </c>
      <c r="U1012" s="0" t="s">
        <v>4507</v>
      </c>
      <c r="V1012" s="0" t="s">
        <v>3387</v>
      </c>
      <c r="W1012" s="0" t="s">
        <v>3344</v>
      </c>
      <c r="X1012" s="0" t="s">
        <v>4174</v>
      </c>
      <c r="Y1012" s="0" t="s">
        <v>4196</v>
      </c>
      <c r="Z1012" s="0" t="s">
        <v>98</v>
      </c>
      <c r="AA1012" s="0" t="s">
        <v>4509</v>
      </c>
      <c r="AB1012" s="0" t="s">
        <v>4510</v>
      </c>
      <c r="AC1012" s="0" t="s">
        <v>61</v>
      </c>
      <c r="AD1012" s="0" t="s">
        <v>19</v>
      </c>
      <c r="AE1012" s="0" t="s">
        <v>19</v>
      </c>
      <c r="AF1012" s="0" t="s">
        <v>3646</v>
      </c>
      <c r="AG1012" s="0" t="s">
        <v>4761</v>
      </c>
      <c r="AH1012" s="0" t="s">
        <v>22</v>
      </c>
      <c r="AI1012" s="0" t="s">
        <v>22</v>
      </c>
      <c r="AJ1012" s="0" t="s">
        <v>22</v>
      </c>
      <c r="AK1012" s="0" t="s">
        <v>22</v>
      </c>
    </row>
    <row customHeight="1" ht="11.25">
      <c r="A1013" s="0" t="s">
        <v>22</v>
      </c>
      <c r="B1013" s="0" t="s">
        <v>48</v>
      </c>
      <c r="C1013" s="0" t="s">
        <v>50</v>
      </c>
      <c r="D1013" s="0" t="s">
        <v>22</v>
      </c>
      <c r="E1013" s="0" t="s">
        <v>4762</v>
      </c>
      <c r="F1013" s="0" t="s">
        <v>1260</v>
      </c>
      <c r="G1013" s="0" t="s">
        <v>3290</v>
      </c>
      <c r="H1013" s="0" t="s">
        <v>3290</v>
      </c>
      <c r="I1013" s="0" t="s">
        <v>3291</v>
      </c>
      <c r="J1013" s="0" t="s">
        <v>4718</v>
      </c>
      <c r="K1013" s="0" t="s">
        <v>4719</v>
      </c>
      <c r="L1013" s="0" t="s">
        <v>4763</v>
      </c>
      <c r="M1013" s="0" t="s">
        <v>1155</v>
      </c>
      <c r="N1013" s="0" t="s">
        <v>98</v>
      </c>
      <c r="O1013" s="0" t="s">
        <v>3290</v>
      </c>
      <c r="P1013" s="0" t="s">
        <v>3290</v>
      </c>
      <c r="Q1013" s="0" t="s">
        <v>3291</v>
      </c>
      <c r="R1013" s="0" t="s">
        <v>4718</v>
      </c>
      <c r="S1013" s="0" t="s">
        <v>4719</v>
      </c>
      <c r="T1013" s="0" t="s">
        <v>4506</v>
      </c>
      <c r="U1013" s="0" t="s">
        <v>4175</v>
      </c>
      <c r="V1013" s="0" t="s">
        <v>4721</v>
      </c>
      <c r="W1013" s="0" t="s">
        <v>3344</v>
      </c>
      <c r="X1013" s="0" t="s">
        <v>4174</v>
      </c>
      <c r="Y1013" s="0" t="s">
        <v>4175</v>
      </c>
      <c r="Z1013" s="0" t="s">
        <v>1155</v>
      </c>
      <c r="AA1013" s="0" t="s">
        <v>4722</v>
      </c>
      <c r="AB1013" s="0" t="s">
        <v>4723</v>
      </c>
      <c r="AC1013" s="0" t="s">
        <v>61</v>
      </c>
      <c r="AD1013" s="0" t="s">
        <v>19</v>
      </c>
      <c r="AE1013" s="0" t="s">
        <v>61</v>
      </c>
      <c r="AF1013" s="0" t="s">
        <v>4724</v>
      </c>
      <c r="AG1013" s="0" t="s">
        <v>4725</v>
      </c>
      <c r="AH1013" s="0" t="s">
        <v>22</v>
      </c>
      <c r="AI1013" s="0" t="s">
        <v>22</v>
      </c>
      <c r="AJ1013" s="0" t="s">
        <v>4724</v>
      </c>
      <c r="AK1013" s="0" t="s">
        <v>4725</v>
      </c>
    </row>
    <row customHeight="1" ht="11.25">
      <c r="A1014" s="0" t="s">
        <v>22</v>
      </c>
      <c r="B1014" s="0" t="s">
        <v>48</v>
      </c>
      <c r="C1014" s="0" t="s">
        <v>50</v>
      </c>
      <c r="D1014" s="0" t="s">
        <v>22</v>
      </c>
      <c r="E1014" s="0" t="s">
        <v>4762</v>
      </c>
      <c r="F1014" s="0" t="s">
        <v>1260</v>
      </c>
      <c r="G1014" s="0" t="s">
        <v>160</v>
      </c>
      <c r="H1014" s="0" t="s">
        <v>160</v>
      </c>
      <c r="I1014" s="0" t="s">
        <v>161</v>
      </c>
      <c r="J1014" s="0" t="s">
        <v>4718</v>
      </c>
      <c r="K1014" s="0" t="s">
        <v>4726</v>
      </c>
      <c r="L1014" s="0" t="s">
        <v>4763</v>
      </c>
      <c r="M1014" s="0" t="s">
        <v>1155</v>
      </c>
      <c r="N1014" s="0" t="s">
        <v>98</v>
      </c>
      <c r="O1014" s="0" t="s">
        <v>160</v>
      </c>
      <c r="P1014" s="0" t="s">
        <v>160</v>
      </c>
      <c r="Q1014" s="0" t="s">
        <v>161</v>
      </c>
      <c r="R1014" s="0" t="s">
        <v>4718</v>
      </c>
      <c r="S1014" s="0" t="s">
        <v>4726</v>
      </c>
      <c r="T1014" s="0" t="s">
        <v>4506</v>
      </c>
      <c r="U1014" s="0" t="s">
        <v>4175</v>
      </c>
      <c r="V1014" s="0" t="s">
        <v>4721</v>
      </c>
      <c r="W1014" s="0" t="s">
        <v>3344</v>
      </c>
      <c r="X1014" s="0" t="s">
        <v>4174</v>
      </c>
      <c r="Y1014" s="0" t="s">
        <v>4175</v>
      </c>
      <c r="Z1014" s="0" t="s">
        <v>1155</v>
      </c>
      <c r="AA1014" s="0" t="s">
        <v>4722</v>
      </c>
      <c r="AB1014" s="0" t="s">
        <v>4723</v>
      </c>
      <c r="AC1014" s="0" t="s">
        <v>61</v>
      </c>
      <c r="AD1014" s="0" t="s">
        <v>19</v>
      </c>
      <c r="AE1014" s="0" t="s">
        <v>61</v>
      </c>
      <c r="AF1014" s="0" t="s">
        <v>4724</v>
      </c>
      <c r="AG1014" s="0" t="s">
        <v>4725</v>
      </c>
      <c r="AH1014" s="0" t="s">
        <v>22</v>
      </c>
      <c r="AI1014" s="0" t="s">
        <v>22</v>
      </c>
      <c r="AJ1014" s="0" t="s">
        <v>4724</v>
      </c>
      <c r="AK1014" s="0" t="s">
        <v>4725</v>
      </c>
    </row>
    <row customHeight="1" ht="11.25">
      <c r="A1015" s="0" t="s">
        <v>22</v>
      </c>
      <c r="B1015" s="0" t="s">
        <v>48</v>
      </c>
      <c r="C1015" s="0" t="s">
        <v>50</v>
      </c>
      <c r="D1015" s="0" t="s">
        <v>22</v>
      </c>
      <c r="E1015" s="0" t="s">
        <v>4764</v>
      </c>
      <c r="F1015" s="0" t="s">
        <v>1260</v>
      </c>
      <c r="G1015" s="0" t="s">
        <v>3288</v>
      </c>
      <c r="H1015" s="0" t="s">
        <v>3288</v>
      </c>
      <c r="I1015" s="0" t="s">
        <v>3289</v>
      </c>
      <c r="J1015" s="0" t="s">
        <v>3576</v>
      </c>
      <c r="K1015" s="0" t="s">
        <v>3577</v>
      </c>
      <c r="L1015" s="0" t="s">
        <v>4765</v>
      </c>
      <c r="M1015" s="0" t="s">
        <v>1155</v>
      </c>
      <c r="N1015" s="0" t="s">
        <v>98</v>
      </c>
      <c r="O1015" s="0" t="s">
        <v>3288</v>
      </c>
      <c r="P1015" s="0" t="s">
        <v>3288</v>
      </c>
      <c r="Q1015" s="0" t="s">
        <v>3289</v>
      </c>
      <c r="R1015" s="0" t="s">
        <v>3576</v>
      </c>
      <c r="S1015" s="0" t="s">
        <v>3577</v>
      </c>
      <c r="T1015" s="0" t="s">
        <v>3341</v>
      </c>
      <c r="U1015" s="0" t="s">
        <v>3342</v>
      </c>
      <c r="V1015" s="0" t="s">
        <v>3343</v>
      </c>
      <c r="W1015" s="0" t="s">
        <v>3344</v>
      </c>
      <c r="X1015" s="0" t="s">
        <v>3345</v>
      </c>
      <c r="Y1015" s="0" t="s">
        <v>3342</v>
      </c>
      <c r="Z1015" s="0" t="s">
        <v>4766</v>
      </c>
      <c r="AA1015" s="0" t="s">
        <v>3580</v>
      </c>
      <c r="AB1015" s="0" t="s">
        <v>4767</v>
      </c>
      <c r="AC1015" s="0" t="s">
        <v>61</v>
      </c>
      <c r="AD1015" s="0" t="s">
        <v>19</v>
      </c>
      <c r="AE1015" s="0" t="s">
        <v>61</v>
      </c>
      <c r="AF1015" s="0" t="s">
        <v>4247</v>
      </c>
      <c r="AG1015" s="0" t="s">
        <v>4768</v>
      </c>
      <c r="AH1015" s="0" t="s">
        <v>22</v>
      </c>
      <c r="AI1015" s="0" t="s">
        <v>22</v>
      </c>
      <c r="AJ1015" s="0" t="s">
        <v>4247</v>
      </c>
      <c r="AK1015" s="0" t="s">
        <v>4768</v>
      </c>
    </row>
    <row customHeight="1" ht="11.25">
      <c r="A1016" s="0" t="s">
        <v>22</v>
      </c>
      <c r="B1016" s="0" t="s">
        <v>48</v>
      </c>
      <c r="C1016" s="0" t="s">
        <v>50</v>
      </c>
      <c r="D1016" s="0" t="s">
        <v>22</v>
      </c>
      <c r="E1016" s="0" t="s">
        <v>4764</v>
      </c>
      <c r="F1016" s="0" t="s">
        <v>1260</v>
      </c>
      <c r="G1016" s="0" t="s">
        <v>156</v>
      </c>
      <c r="H1016" s="0" t="s">
        <v>156</v>
      </c>
      <c r="I1016" s="0" t="s">
        <v>157</v>
      </c>
      <c r="J1016" s="0" t="s">
        <v>3576</v>
      </c>
      <c r="K1016" s="0" t="s">
        <v>3585</v>
      </c>
      <c r="L1016" s="0" t="s">
        <v>4765</v>
      </c>
      <c r="M1016" s="0" t="s">
        <v>1155</v>
      </c>
      <c r="N1016" s="0" t="s">
        <v>98</v>
      </c>
      <c r="O1016" s="0" t="s">
        <v>156</v>
      </c>
      <c r="P1016" s="0" t="s">
        <v>156</v>
      </c>
      <c r="Q1016" s="0" t="s">
        <v>157</v>
      </c>
      <c r="R1016" s="0" t="s">
        <v>3576</v>
      </c>
      <c r="S1016" s="0" t="s">
        <v>3585</v>
      </c>
      <c r="T1016" s="0" t="s">
        <v>3341</v>
      </c>
      <c r="U1016" s="0" t="s">
        <v>3342</v>
      </c>
      <c r="V1016" s="0" t="s">
        <v>3343</v>
      </c>
      <c r="W1016" s="0" t="s">
        <v>3344</v>
      </c>
      <c r="X1016" s="0" t="s">
        <v>3345</v>
      </c>
      <c r="Y1016" s="0" t="s">
        <v>3342</v>
      </c>
      <c r="Z1016" s="0" t="s">
        <v>4766</v>
      </c>
      <c r="AA1016" s="0" t="s">
        <v>3580</v>
      </c>
      <c r="AB1016" s="0" t="s">
        <v>4767</v>
      </c>
      <c r="AC1016" s="0" t="s">
        <v>61</v>
      </c>
      <c r="AD1016" s="0" t="s">
        <v>19</v>
      </c>
      <c r="AE1016" s="0" t="s">
        <v>61</v>
      </c>
      <c r="AF1016" s="0" t="s">
        <v>4247</v>
      </c>
      <c r="AG1016" s="0" t="s">
        <v>4768</v>
      </c>
      <c r="AH1016" s="0" t="s">
        <v>22</v>
      </c>
      <c r="AI1016" s="0" t="s">
        <v>22</v>
      </c>
      <c r="AJ1016" s="0" t="s">
        <v>4247</v>
      </c>
      <c r="AK1016" s="0" t="s">
        <v>4768</v>
      </c>
    </row>
    <row customHeight="1" ht="11.25">
      <c r="A1017" s="0" t="s">
        <v>22</v>
      </c>
      <c r="B1017" s="0" t="s">
        <v>48</v>
      </c>
      <c r="C1017" s="0" t="s">
        <v>50</v>
      </c>
      <c r="D1017" s="0" t="s">
        <v>22</v>
      </c>
      <c r="E1017" s="0" t="s">
        <v>4769</v>
      </c>
      <c r="F1017" s="0" t="s">
        <v>1152</v>
      </c>
      <c r="G1017" s="0" t="s">
        <v>126</v>
      </c>
      <c r="H1017" s="0" t="s">
        <v>126</v>
      </c>
      <c r="I1017" s="0" t="s">
        <v>127</v>
      </c>
      <c r="J1017" s="0" t="s">
        <v>1192</v>
      </c>
      <c r="K1017" s="0" t="s">
        <v>1193</v>
      </c>
      <c r="L1017" s="0" t="s">
        <v>4698</v>
      </c>
      <c r="M1017" s="0" t="s">
        <v>4770</v>
      </c>
      <c r="N1017" s="0" t="s">
        <v>98</v>
      </c>
      <c r="O1017" s="0" t="s">
        <v>126</v>
      </c>
      <c r="P1017" s="0" t="s">
        <v>126</v>
      </c>
      <c r="Q1017" s="0" t="s">
        <v>127</v>
      </c>
      <c r="R1017" s="0" t="s">
        <v>1192</v>
      </c>
      <c r="S1017" s="0" t="s">
        <v>1193</v>
      </c>
      <c r="T1017" s="0" t="s">
        <v>3341</v>
      </c>
      <c r="U1017" s="0" t="s">
        <v>3342</v>
      </c>
      <c r="V1017" s="0" t="s">
        <v>3343</v>
      </c>
      <c r="W1017" s="0" t="s">
        <v>3344</v>
      </c>
      <c r="X1017" s="0" t="s">
        <v>3345</v>
      </c>
      <c r="Y1017" s="0" t="s">
        <v>3342</v>
      </c>
      <c r="Z1017" s="0" t="s">
        <v>4771</v>
      </c>
      <c r="AA1017" s="0" t="s">
        <v>4701</v>
      </c>
      <c r="AB1017" s="0" t="s">
        <v>4772</v>
      </c>
      <c r="AC1017" s="0" t="s">
        <v>61</v>
      </c>
      <c r="AD1017" s="0" t="s">
        <v>19</v>
      </c>
      <c r="AE1017" s="0" t="s">
        <v>19</v>
      </c>
      <c r="AF1017" s="0" t="s">
        <v>4278</v>
      </c>
      <c r="AG1017" s="0" t="s">
        <v>4625</v>
      </c>
      <c r="AH1017" s="0" t="s">
        <v>22</v>
      </c>
      <c r="AI1017" s="0" t="s">
        <v>22</v>
      </c>
      <c r="AJ1017" s="0" t="s">
        <v>22</v>
      </c>
      <c r="AK1017" s="0" t="s">
        <v>22</v>
      </c>
    </row>
    <row customHeight="1" ht="11.25">
      <c r="A1018" s="0" t="s">
        <v>22</v>
      </c>
      <c r="B1018" s="0" t="s">
        <v>48</v>
      </c>
      <c r="C1018" s="0" t="s">
        <v>50</v>
      </c>
      <c r="D1018" s="0" t="s">
        <v>22</v>
      </c>
      <c r="E1018" s="0" t="s">
        <v>4769</v>
      </c>
      <c r="F1018" s="0" t="s">
        <v>1152</v>
      </c>
      <c r="G1018" s="0" t="s">
        <v>126</v>
      </c>
      <c r="H1018" s="0" t="s">
        <v>126</v>
      </c>
      <c r="I1018" s="0" t="s">
        <v>127</v>
      </c>
      <c r="J1018" s="0" t="s">
        <v>1192</v>
      </c>
      <c r="K1018" s="0" t="s">
        <v>1193</v>
      </c>
      <c r="L1018" s="0" t="s">
        <v>4698</v>
      </c>
      <c r="M1018" s="0" t="s">
        <v>4770</v>
      </c>
      <c r="N1018" s="0" t="s">
        <v>98</v>
      </c>
      <c r="O1018" s="0" t="s">
        <v>126</v>
      </c>
      <c r="P1018" s="0" t="s">
        <v>126</v>
      </c>
      <c r="Q1018" s="0" t="s">
        <v>127</v>
      </c>
      <c r="R1018" s="0" t="s">
        <v>1192</v>
      </c>
      <c r="S1018" s="0" t="s">
        <v>1193</v>
      </c>
      <c r="T1018" s="0" t="s">
        <v>3341</v>
      </c>
      <c r="U1018" s="0" t="s">
        <v>3342</v>
      </c>
      <c r="V1018" s="0" t="s">
        <v>3343</v>
      </c>
      <c r="W1018" s="0" t="s">
        <v>3344</v>
      </c>
      <c r="X1018" s="0" t="s">
        <v>3345</v>
      </c>
      <c r="Y1018" s="0" t="s">
        <v>3342</v>
      </c>
      <c r="Z1018" s="0" t="s">
        <v>4771</v>
      </c>
      <c r="AA1018" s="0" t="s">
        <v>4701</v>
      </c>
      <c r="AB1018" s="0" t="s">
        <v>4772</v>
      </c>
      <c r="AC1018" s="0" t="s">
        <v>61</v>
      </c>
      <c r="AD1018" s="0" t="s">
        <v>19</v>
      </c>
      <c r="AE1018" s="0" t="s">
        <v>19</v>
      </c>
      <c r="AF1018" s="0" t="s">
        <v>4278</v>
      </c>
      <c r="AG1018" s="0" t="s">
        <v>4625</v>
      </c>
      <c r="AH1018" s="0" t="s">
        <v>22</v>
      </c>
      <c r="AI1018" s="0" t="s">
        <v>22</v>
      </c>
      <c r="AJ1018" s="0" t="s">
        <v>22</v>
      </c>
      <c r="AK1018" s="0" t="s">
        <v>22</v>
      </c>
    </row>
    <row customHeight="1" ht="11.25">
      <c r="A1019" s="0" t="s">
        <v>22</v>
      </c>
      <c r="B1019" s="0" t="s">
        <v>48</v>
      </c>
      <c r="C1019" s="0" t="s">
        <v>50</v>
      </c>
      <c r="D1019" s="0" t="s">
        <v>22</v>
      </c>
      <c r="E1019" s="0" t="s">
        <v>4773</v>
      </c>
      <c r="F1019" s="0" t="s">
        <v>1213</v>
      </c>
      <c r="G1019" s="0" t="s">
        <v>1171</v>
      </c>
      <c r="H1019" s="0" t="s">
        <v>1171</v>
      </c>
      <c r="I1019" s="0" t="s">
        <v>1172</v>
      </c>
      <c r="J1019" s="0" t="s">
        <v>3707</v>
      </c>
      <c r="K1019" s="0" t="s">
        <v>3708</v>
      </c>
      <c r="L1019" s="0" t="s">
        <v>4407</v>
      </c>
      <c r="M1019" s="0" t="s">
        <v>2000</v>
      </c>
      <c r="N1019" s="0" t="s">
        <v>98</v>
      </c>
      <c r="O1019" s="0" t="s">
        <v>1171</v>
      </c>
      <c r="P1019" s="0" t="s">
        <v>1171</v>
      </c>
      <c r="Q1019" s="0" t="s">
        <v>1172</v>
      </c>
      <c r="R1019" s="0" t="s">
        <v>3707</v>
      </c>
      <c r="S1019" s="0" t="s">
        <v>3708</v>
      </c>
      <c r="T1019" s="0" t="s">
        <v>3341</v>
      </c>
      <c r="U1019" s="0" t="s">
        <v>3342</v>
      </c>
      <c r="V1019" s="0" t="s">
        <v>3343</v>
      </c>
      <c r="W1019" s="0" t="s">
        <v>3344</v>
      </c>
      <c r="X1019" s="0" t="s">
        <v>3345</v>
      </c>
      <c r="Y1019" s="0" t="s">
        <v>3342</v>
      </c>
      <c r="Z1019" s="0" t="s">
        <v>4774</v>
      </c>
      <c r="AA1019" s="0" t="s">
        <v>4775</v>
      </c>
      <c r="AB1019" s="0" t="s">
        <v>4776</v>
      </c>
      <c r="AC1019" s="0" t="s">
        <v>19</v>
      </c>
      <c r="AD1019" s="0" t="s">
        <v>61</v>
      </c>
      <c r="AE1019" s="0" t="s">
        <v>19</v>
      </c>
      <c r="AF1019" s="0" t="s">
        <v>22</v>
      </c>
      <c r="AG1019" s="0" t="s">
        <v>22</v>
      </c>
      <c r="AH1019" s="0" t="s">
        <v>4777</v>
      </c>
      <c r="AI1019" s="0" t="s">
        <v>4778</v>
      </c>
      <c r="AJ1019" s="0" t="s">
        <v>22</v>
      </c>
      <c r="AK1019" s="0" t="s">
        <v>22</v>
      </c>
    </row>
    <row customHeight="1" ht="11.25">
      <c r="A1020" s="0" t="s">
        <v>22</v>
      </c>
      <c r="B1020" s="0" t="s">
        <v>48</v>
      </c>
      <c r="C1020" s="0" t="s">
        <v>50</v>
      </c>
      <c r="D1020" s="0" t="s">
        <v>22</v>
      </c>
      <c r="E1020" s="0" t="s">
        <v>4773</v>
      </c>
      <c r="F1020" s="0" t="s">
        <v>1213</v>
      </c>
      <c r="G1020" s="0" t="s">
        <v>153</v>
      </c>
      <c r="H1020" s="0" t="s">
        <v>153</v>
      </c>
      <c r="I1020" s="0" t="s">
        <v>154</v>
      </c>
      <c r="J1020" s="0" t="s">
        <v>3707</v>
      </c>
      <c r="K1020" s="0" t="s">
        <v>3713</v>
      </c>
      <c r="L1020" s="0" t="s">
        <v>4407</v>
      </c>
      <c r="M1020" s="0" t="s">
        <v>2000</v>
      </c>
      <c r="N1020" s="0" t="s">
        <v>98</v>
      </c>
      <c r="O1020" s="0" t="s">
        <v>153</v>
      </c>
      <c r="P1020" s="0" t="s">
        <v>153</v>
      </c>
      <c r="Q1020" s="0" t="s">
        <v>154</v>
      </c>
      <c r="R1020" s="0" t="s">
        <v>3707</v>
      </c>
      <c r="S1020" s="0" t="s">
        <v>3713</v>
      </c>
      <c r="T1020" s="0" t="s">
        <v>3341</v>
      </c>
      <c r="U1020" s="0" t="s">
        <v>3342</v>
      </c>
      <c r="V1020" s="0" t="s">
        <v>3343</v>
      </c>
      <c r="W1020" s="0" t="s">
        <v>3344</v>
      </c>
      <c r="X1020" s="0" t="s">
        <v>3345</v>
      </c>
      <c r="Y1020" s="0" t="s">
        <v>3342</v>
      </c>
      <c r="Z1020" s="0" t="s">
        <v>4774</v>
      </c>
      <c r="AA1020" s="0" t="s">
        <v>4775</v>
      </c>
      <c r="AB1020" s="0" t="s">
        <v>4776</v>
      </c>
      <c r="AC1020" s="0" t="s">
        <v>19</v>
      </c>
      <c r="AD1020" s="0" t="s">
        <v>61</v>
      </c>
      <c r="AE1020" s="0" t="s">
        <v>19</v>
      </c>
      <c r="AF1020" s="0" t="s">
        <v>22</v>
      </c>
      <c r="AG1020" s="0" t="s">
        <v>22</v>
      </c>
      <c r="AH1020" s="0" t="s">
        <v>4777</v>
      </c>
      <c r="AI1020" s="0" t="s">
        <v>4778</v>
      </c>
      <c r="AJ1020" s="0" t="s">
        <v>22</v>
      </c>
      <c r="AK1020" s="0" t="s">
        <v>22</v>
      </c>
    </row>
    <row customHeight="1" ht="11.25">
      <c r="A1021" s="0" t="s">
        <v>22</v>
      </c>
      <c r="B1021" s="0" t="s">
        <v>48</v>
      </c>
      <c r="C1021" s="0" t="s">
        <v>50</v>
      </c>
      <c r="D1021" s="0" t="s">
        <v>22</v>
      </c>
      <c r="E1021" s="0" t="s">
        <v>1244</v>
      </c>
      <c r="F1021" s="0" t="s">
        <v>1184</v>
      </c>
      <c r="G1021" s="0" t="s">
        <v>149</v>
      </c>
      <c r="H1021" s="0" t="s">
        <v>149</v>
      </c>
      <c r="I1021" s="0" t="s">
        <v>150</v>
      </c>
      <c r="J1021" s="0" t="s">
        <v>1245</v>
      </c>
      <c r="K1021" s="0" t="s">
        <v>1246</v>
      </c>
      <c r="L1021" s="0" t="s">
        <v>1247</v>
      </c>
      <c r="M1021" s="0" t="s">
        <v>148</v>
      </c>
      <c r="N1021" s="0" t="s">
        <v>98</v>
      </c>
      <c r="O1021" s="0" t="s">
        <v>149</v>
      </c>
      <c r="P1021" s="0" t="s">
        <v>149</v>
      </c>
      <c r="Q1021" s="0" t="s">
        <v>150</v>
      </c>
      <c r="R1021" s="0" t="s">
        <v>1245</v>
      </c>
      <c r="S1021" s="0" t="s">
        <v>1246</v>
      </c>
      <c r="T1021" s="0" t="s">
        <v>3341</v>
      </c>
      <c r="U1021" s="0" t="s">
        <v>3342</v>
      </c>
      <c r="V1021" s="0" t="s">
        <v>3343</v>
      </c>
      <c r="W1021" s="0" t="s">
        <v>3344</v>
      </c>
      <c r="X1021" s="0" t="s">
        <v>3345</v>
      </c>
      <c r="Y1021" s="0" t="s">
        <v>3342</v>
      </c>
      <c r="Z1021" s="0" t="s">
        <v>4779</v>
      </c>
      <c r="AA1021" s="0" t="s">
        <v>3779</v>
      </c>
      <c r="AB1021" s="0" t="s">
        <v>4780</v>
      </c>
      <c r="AC1021" s="0" t="s">
        <v>61</v>
      </c>
      <c r="AD1021" s="0" t="s">
        <v>61</v>
      </c>
      <c r="AE1021" s="0" t="s">
        <v>61</v>
      </c>
      <c r="AF1021" s="0" t="s">
        <v>3582</v>
      </c>
      <c r="AG1021" s="0" t="s">
        <v>3582</v>
      </c>
      <c r="AH1021" s="0" t="s">
        <v>3582</v>
      </c>
      <c r="AI1021" s="0" t="s">
        <v>3582</v>
      </c>
      <c r="AJ1021" s="0" t="s">
        <v>3974</v>
      </c>
      <c r="AK1021" s="0" t="s">
        <v>3974</v>
      </c>
    </row>
    <row customHeight="1" ht="11.25">
      <c r="A1022" s="0" t="s">
        <v>22</v>
      </c>
      <c r="B1022" s="0" t="s">
        <v>48</v>
      </c>
      <c r="C1022" s="0" t="s">
        <v>50</v>
      </c>
      <c r="D1022" s="0" t="s">
        <v>22</v>
      </c>
      <c r="E1022" s="0" t="s">
        <v>1244</v>
      </c>
      <c r="F1022" s="0" t="s">
        <v>1184</v>
      </c>
      <c r="G1022" s="0" t="s">
        <v>149</v>
      </c>
      <c r="H1022" s="0" t="s">
        <v>149</v>
      </c>
      <c r="I1022" s="0" t="s">
        <v>150</v>
      </c>
      <c r="J1022" s="0" t="s">
        <v>1245</v>
      </c>
      <c r="K1022" s="0" t="s">
        <v>1246</v>
      </c>
      <c r="L1022" s="0" t="s">
        <v>1247</v>
      </c>
      <c r="M1022" s="0" t="s">
        <v>148</v>
      </c>
      <c r="N1022" s="0" t="s">
        <v>98</v>
      </c>
      <c r="O1022" s="0" t="s">
        <v>149</v>
      </c>
      <c r="P1022" s="0" t="s">
        <v>149</v>
      </c>
      <c r="Q1022" s="0" t="s">
        <v>150</v>
      </c>
      <c r="R1022" s="0" t="s">
        <v>1245</v>
      </c>
      <c r="S1022" s="0" t="s">
        <v>1246</v>
      </c>
      <c r="T1022" s="0" t="s">
        <v>3341</v>
      </c>
      <c r="U1022" s="0" t="s">
        <v>3342</v>
      </c>
      <c r="V1022" s="0" t="s">
        <v>3343</v>
      </c>
      <c r="W1022" s="0" t="s">
        <v>3344</v>
      </c>
      <c r="X1022" s="0" t="s">
        <v>3345</v>
      </c>
      <c r="Y1022" s="0" t="s">
        <v>3342</v>
      </c>
      <c r="Z1022" s="0" t="s">
        <v>4779</v>
      </c>
      <c r="AA1022" s="0" t="s">
        <v>3779</v>
      </c>
      <c r="AB1022" s="0" t="s">
        <v>4780</v>
      </c>
      <c r="AC1022" s="0" t="s">
        <v>61</v>
      </c>
      <c r="AD1022" s="0" t="s">
        <v>61</v>
      </c>
      <c r="AE1022" s="0" t="s">
        <v>61</v>
      </c>
      <c r="AF1022" s="0" t="s">
        <v>3582</v>
      </c>
      <c r="AG1022" s="0" t="s">
        <v>3582</v>
      </c>
      <c r="AH1022" s="0" t="s">
        <v>3582</v>
      </c>
      <c r="AI1022" s="0" t="s">
        <v>3582</v>
      </c>
      <c r="AJ1022" s="0" t="s">
        <v>3974</v>
      </c>
      <c r="AK1022" s="0" t="s">
        <v>3974</v>
      </c>
    </row>
    <row customHeight="1" ht="11.25">
      <c r="A1023" s="0" t="s">
        <v>22</v>
      </c>
      <c r="B1023" s="0" t="s">
        <v>48</v>
      </c>
      <c r="C1023" s="0" t="s">
        <v>50</v>
      </c>
      <c r="D1023" s="0" t="s">
        <v>22</v>
      </c>
      <c r="E1023" s="0" t="s">
        <v>1279</v>
      </c>
      <c r="F1023" s="0" t="s">
        <v>1213</v>
      </c>
      <c r="G1023" s="0" t="s">
        <v>110</v>
      </c>
      <c r="H1023" s="0" t="s">
        <v>110</v>
      </c>
      <c r="I1023" s="0" t="s">
        <v>111</v>
      </c>
      <c r="J1023" s="0" t="s">
        <v>1240</v>
      </c>
      <c r="K1023" s="0" t="s">
        <v>1241</v>
      </c>
      <c r="L1023" s="0" t="s">
        <v>1280</v>
      </c>
      <c r="M1023" s="0" t="s">
        <v>1155</v>
      </c>
      <c r="N1023" s="0" t="s">
        <v>98</v>
      </c>
      <c r="O1023" s="0" t="s">
        <v>110</v>
      </c>
      <c r="P1023" s="0" t="s">
        <v>110</v>
      </c>
      <c r="Q1023" s="0" t="s">
        <v>111</v>
      </c>
      <c r="R1023" s="0" t="s">
        <v>1240</v>
      </c>
      <c r="S1023" s="0" t="s">
        <v>1241</v>
      </c>
      <c r="T1023" s="0" t="s">
        <v>3341</v>
      </c>
      <c r="U1023" s="0" t="s">
        <v>3342</v>
      </c>
      <c r="V1023" s="0" t="s">
        <v>3343</v>
      </c>
      <c r="W1023" s="0" t="s">
        <v>3344</v>
      </c>
      <c r="X1023" s="0" t="s">
        <v>3345</v>
      </c>
      <c r="Y1023" s="0" t="s">
        <v>3342</v>
      </c>
      <c r="Z1023" s="0" t="s">
        <v>1155</v>
      </c>
      <c r="AA1023" s="0" t="s">
        <v>4781</v>
      </c>
      <c r="AB1023" s="0" t="s">
        <v>4782</v>
      </c>
      <c r="AC1023" s="0" t="s">
        <v>19</v>
      </c>
      <c r="AD1023" s="0" t="s">
        <v>61</v>
      </c>
      <c r="AE1023" s="0" t="s">
        <v>19</v>
      </c>
      <c r="AF1023" s="0" t="s">
        <v>22</v>
      </c>
      <c r="AG1023" s="0" t="s">
        <v>22</v>
      </c>
      <c r="AH1023" s="0" t="s">
        <v>4783</v>
      </c>
      <c r="AI1023" s="0" t="s">
        <v>4783</v>
      </c>
      <c r="AJ1023" s="0" t="s">
        <v>22</v>
      </c>
      <c r="AK1023" s="0" t="s">
        <v>22</v>
      </c>
    </row>
    <row customHeight="1" ht="11.25">
      <c r="A1024" s="0" t="s">
        <v>22</v>
      </c>
      <c r="B1024" s="0" t="s">
        <v>48</v>
      </c>
      <c r="C1024" s="0" t="s">
        <v>50</v>
      </c>
      <c r="D1024" s="0" t="s">
        <v>22</v>
      </c>
      <c r="E1024" s="0" t="s">
        <v>1279</v>
      </c>
      <c r="F1024" s="0" t="s">
        <v>1213</v>
      </c>
      <c r="G1024" s="0" t="s">
        <v>110</v>
      </c>
      <c r="H1024" s="0" t="s">
        <v>110</v>
      </c>
      <c r="I1024" s="0" t="s">
        <v>111</v>
      </c>
      <c r="J1024" s="0" t="s">
        <v>1240</v>
      </c>
      <c r="K1024" s="0" t="s">
        <v>1241</v>
      </c>
      <c r="L1024" s="0" t="s">
        <v>1280</v>
      </c>
      <c r="M1024" s="0" t="s">
        <v>1155</v>
      </c>
      <c r="N1024" s="0" t="s">
        <v>98</v>
      </c>
      <c r="O1024" s="0" t="s">
        <v>110</v>
      </c>
      <c r="P1024" s="0" t="s">
        <v>110</v>
      </c>
      <c r="Q1024" s="0" t="s">
        <v>111</v>
      </c>
      <c r="R1024" s="0" t="s">
        <v>1240</v>
      </c>
      <c r="S1024" s="0" t="s">
        <v>1241</v>
      </c>
      <c r="T1024" s="0" t="s">
        <v>3341</v>
      </c>
      <c r="U1024" s="0" t="s">
        <v>3342</v>
      </c>
      <c r="V1024" s="0" t="s">
        <v>3343</v>
      </c>
      <c r="W1024" s="0" t="s">
        <v>3344</v>
      </c>
      <c r="X1024" s="0" t="s">
        <v>3345</v>
      </c>
      <c r="Y1024" s="0" t="s">
        <v>3342</v>
      </c>
      <c r="Z1024" s="0" t="s">
        <v>1155</v>
      </c>
      <c r="AA1024" s="0" t="s">
        <v>4781</v>
      </c>
      <c r="AB1024" s="0" t="s">
        <v>4782</v>
      </c>
      <c r="AC1024" s="0" t="s">
        <v>19</v>
      </c>
      <c r="AD1024" s="0" t="s">
        <v>61</v>
      </c>
      <c r="AE1024" s="0" t="s">
        <v>19</v>
      </c>
      <c r="AF1024" s="0" t="s">
        <v>22</v>
      </c>
      <c r="AG1024" s="0" t="s">
        <v>22</v>
      </c>
      <c r="AH1024" s="0" t="s">
        <v>4783</v>
      </c>
      <c r="AI1024" s="0" t="s">
        <v>4783</v>
      </c>
      <c r="AJ1024" s="0" t="s">
        <v>22</v>
      </c>
      <c r="AK1024" s="0" t="s">
        <v>22</v>
      </c>
    </row>
    <row customHeight="1" ht="11.25">
      <c r="A1025" s="0" t="s">
        <v>22</v>
      </c>
      <c r="B1025" s="0" t="s">
        <v>48</v>
      </c>
      <c r="C1025" s="0" t="s">
        <v>50</v>
      </c>
      <c r="D1025" s="0" t="s">
        <v>22</v>
      </c>
      <c r="E1025" s="0" t="s">
        <v>4784</v>
      </c>
      <c r="F1025" s="0" t="s">
        <v>1213</v>
      </c>
      <c r="G1025" s="0" t="s">
        <v>3292</v>
      </c>
      <c r="H1025" s="0" t="s">
        <v>3292</v>
      </c>
      <c r="I1025" s="0" t="s">
        <v>3293</v>
      </c>
      <c r="J1025" s="0" t="s">
        <v>3611</v>
      </c>
      <c r="K1025" s="0" t="s">
        <v>3612</v>
      </c>
      <c r="L1025" s="0" t="s">
        <v>3635</v>
      </c>
      <c r="M1025" s="0" t="s">
        <v>1155</v>
      </c>
      <c r="N1025" s="0" t="s">
        <v>98</v>
      </c>
      <c r="O1025" s="0" t="s">
        <v>3292</v>
      </c>
      <c r="P1025" s="0" t="s">
        <v>3292</v>
      </c>
      <c r="Q1025" s="0" t="s">
        <v>3293</v>
      </c>
      <c r="R1025" s="0" t="s">
        <v>3611</v>
      </c>
      <c r="S1025" s="0" t="s">
        <v>3612</v>
      </c>
      <c r="T1025" s="0" t="s">
        <v>3341</v>
      </c>
      <c r="U1025" s="0" t="s">
        <v>3342</v>
      </c>
      <c r="V1025" s="0" t="s">
        <v>3343</v>
      </c>
      <c r="W1025" s="0" t="s">
        <v>3344</v>
      </c>
      <c r="X1025" s="0" t="s">
        <v>3345</v>
      </c>
      <c r="Y1025" s="0" t="s">
        <v>3342</v>
      </c>
      <c r="Z1025" s="0" t="s">
        <v>4785</v>
      </c>
      <c r="AA1025" s="0" t="s">
        <v>3580</v>
      </c>
      <c r="AB1025" s="0" t="s">
        <v>4786</v>
      </c>
      <c r="AC1025" s="0" t="s">
        <v>19</v>
      </c>
      <c r="AD1025" s="0" t="s">
        <v>61</v>
      </c>
      <c r="AE1025" s="0" t="s">
        <v>19</v>
      </c>
      <c r="AF1025" s="0" t="s">
        <v>22</v>
      </c>
      <c r="AG1025" s="0" t="s">
        <v>22</v>
      </c>
      <c r="AH1025" s="0" t="s">
        <v>4787</v>
      </c>
      <c r="AI1025" s="0" t="s">
        <v>4788</v>
      </c>
      <c r="AJ1025" s="0" t="s">
        <v>22</v>
      </c>
      <c r="AK1025" s="0" t="s">
        <v>22</v>
      </c>
    </row>
    <row customHeight="1" ht="11.25">
      <c r="A1026" s="0" t="s">
        <v>22</v>
      </c>
      <c r="B1026" s="0" t="s">
        <v>48</v>
      </c>
      <c r="C1026" s="0" t="s">
        <v>50</v>
      </c>
      <c r="D1026" s="0" t="s">
        <v>22</v>
      </c>
      <c r="E1026" s="0" t="s">
        <v>4784</v>
      </c>
      <c r="F1026" s="0" t="s">
        <v>1213</v>
      </c>
      <c r="G1026" s="0" t="s">
        <v>167</v>
      </c>
      <c r="H1026" s="0" t="s">
        <v>167</v>
      </c>
      <c r="I1026" s="0" t="s">
        <v>168</v>
      </c>
      <c r="J1026" s="0" t="s">
        <v>3611</v>
      </c>
      <c r="K1026" s="0" t="s">
        <v>3619</v>
      </c>
      <c r="L1026" s="0" t="s">
        <v>3635</v>
      </c>
      <c r="M1026" s="0" t="s">
        <v>1155</v>
      </c>
      <c r="N1026" s="0" t="s">
        <v>98</v>
      </c>
      <c r="O1026" s="0" t="s">
        <v>167</v>
      </c>
      <c r="P1026" s="0" t="s">
        <v>167</v>
      </c>
      <c r="Q1026" s="0" t="s">
        <v>168</v>
      </c>
      <c r="R1026" s="0" t="s">
        <v>3611</v>
      </c>
      <c r="S1026" s="0" t="s">
        <v>3619</v>
      </c>
      <c r="T1026" s="0" t="s">
        <v>3341</v>
      </c>
      <c r="U1026" s="0" t="s">
        <v>3342</v>
      </c>
      <c r="V1026" s="0" t="s">
        <v>3343</v>
      </c>
      <c r="W1026" s="0" t="s">
        <v>3344</v>
      </c>
      <c r="X1026" s="0" t="s">
        <v>3345</v>
      </c>
      <c r="Y1026" s="0" t="s">
        <v>3342</v>
      </c>
      <c r="Z1026" s="0" t="s">
        <v>4785</v>
      </c>
      <c r="AA1026" s="0" t="s">
        <v>3580</v>
      </c>
      <c r="AB1026" s="0" t="s">
        <v>4786</v>
      </c>
      <c r="AC1026" s="0" t="s">
        <v>19</v>
      </c>
      <c r="AD1026" s="0" t="s">
        <v>61</v>
      </c>
      <c r="AE1026" s="0" t="s">
        <v>19</v>
      </c>
      <c r="AF1026" s="0" t="s">
        <v>22</v>
      </c>
      <c r="AG1026" s="0" t="s">
        <v>22</v>
      </c>
      <c r="AH1026" s="0" t="s">
        <v>4787</v>
      </c>
      <c r="AI1026" s="0" t="s">
        <v>4788</v>
      </c>
      <c r="AJ1026" s="0" t="s">
        <v>22</v>
      </c>
      <c r="AK1026" s="0" t="s">
        <v>22</v>
      </c>
    </row>
    <row customHeight="1" ht="11.25">
      <c r="A1027" s="0" t="s">
        <v>22</v>
      </c>
      <c r="B1027" s="0" t="s">
        <v>48</v>
      </c>
      <c r="C1027" s="0" t="s">
        <v>50</v>
      </c>
      <c r="D1027" s="0" t="s">
        <v>22</v>
      </c>
      <c r="E1027" s="0" t="s">
        <v>4789</v>
      </c>
      <c r="F1027" s="0" t="s">
        <v>1283</v>
      </c>
      <c r="G1027" s="0" t="s">
        <v>103</v>
      </c>
      <c r="H1027" s="0" t="s">
        <v>103</v>
      </c>
      <c r="I1027" s="0" t="s">
        <v>104</v>
      </c>
      <c r="J1027" s="0" t="s">
        <v>4790</v>
      </c>
      <c r="K1027" s="0" t="s">
        <v>4791</v>
      </c>
      <c r="L1027" s="0" t="s">
        <v>4792</v>
      </c>
      <c r="M1027" s="0" t="s">
        <v>1155</v>
      </c>
      <c r="N1027" s="0" t="s">
        <v>98</v>
      </c>
      <c r="O1027" s="0" t="s">
        <v>103</v>
      </c>
      <c r="P1027" s="0" t="s">
        <v>103</v>
      </c>
      <c r="Q1027" s="0" t="s">
        <v>104</v>
      </c>
      <c r="R1027" s="0" t="s">
        <v>4790</v>
      </c>
      <c r="S1027" s="0" t="s">
        <v>4791</v>
      </c>
      <c r="T1027" s="0" t="s">
        <v>3341</v>
      </c>
      <c r="U1027" s="0" t="s">
        <v>3342</v>
      </c>
      <c r="V1027" s="0" t="s">
        <v>3343</v>
      </c>
      <c r="W1027" s="0" t="s">
        <v>3344</v>
      </c>
      <c r="X1027" s="0" t="s">
        <v>3345</v>
      </c>
      <c r="Y1027" s="0" t="s">
        <v>3342</v>
      </c>
      <c r="Z1027" s="0" t="s">
        <v>1155</v>
      </c>
      <c r="AA1027" s="0" t="s">
        <v>4793</v>
      </c>
      <c r="AB1027" s="0" t="s">
        <v>4794</v>
      </c>
      <c r="AC1027" s="0" t="s">
        <v>19</v>
      </c>
      <c r="AD1027" s="0" t="s">
        <v>61</v>
      </c>
      <c r="AE1027" s="0" t="s">
        <v>61</v>
      </c>
      <c r="AF1027" s="0" t="s">
        <v>22</v>
      </c>
      <c r="AG1027" s="0" t="s">
        <v>22</v>
      </c>
      <c r="AH1027" s="0" t="s">
        <v>4795</v>
      </c>
      <c r="AI1027" s="0" t="s">
        <v>90</v>
      </c>
      <c r="AJ1027" s="0" t="s">
        <v>4795</v>
      </c>
      <c r="AK1027" s="0" t="s">
        <v>90</v>
      </c>
    </row>
    <row customHeight="1" ht="11.25">
      <c r="A1028" s="0" t="s">
        <v>22</v>
      </c>
      <c r="B1028" s="0" t="s">
        <v>48</v>
      </c>
      <c r="C1028" s="0" t="s">
        <v>50</v>
      </c>
      <c r="D1028" s="0" t="s">
        <v>22</v>
      </c>
      <c r="E1028" s="0" t="s">
        <v>4789</v>
      </c>
      <c r="F1028" s="0" t="s">
        <v>1283</v>
      </c>
      <c r="G1028" s="0" t="s">
        <v>103</v>
      </c>
      <c r="H1028" s="0" t="s">
        <v>103</v>
      </c>
      <c r="I1028" s="0" t="s">
        <v>104</v>
      </c>
      <c r="J1028" s="0" t="s">
        <v>4790</v>
      </c>
      <c r="K1028" s="0" t="s">
        <v>4791</v>
      </c>
      <c r="L1028" s="0" t="s">
        <v>4792</v>
      </c>
      <c r="M1028" s="0" t="s">
        <v>1155</v>
      </c>
      <c r="N1028" s="0" t="s">
        <v>98</v>
      </c>
      <c r="O1028" s="0" t="s">
        <v>103</v>
      </c>
      <c r="P1028" s="0" t="s">
        <v>103</v>
      </c>
      <c r="Q1028" s="0" t="s">
        <v>104</v>
      </c>
      <c r="R1028" s="0" t="s">
        <v>4790</v>
      </c>
      <c r="S1028" s="0" t="s">
        <v>4791</v>
      </c>
      <c r="T1028" s="0" t="s">
        <v>3341</v>
      </c>
      <c r="U1028" s="0" t="s">
        <v>3342</v>
      </c>
      <c r="V1028" s="0" t="s">
        <v>3343</v>
      </c>
      <c r="W1028" s="0" t="s">
        <v>3344</v>
      </c>
      <c r="X1028" s="0" t="s">
        <v>3345</v>
      </c>
      <c r="Y1028" s="0" t="s">
        <v>3342</v>
      </c>
      <c r="Z1028" s="0" t="s">
        <v>1155</v>
      </c>
      <c r="AA1028" s="0" t="s">
        <v>4793</v>
      </c>
      <c r="AB1028" s="0" t="s">
        <v>4794</v>
      </c>
      <c r="AC1028" s="0" t="s">
        <v>19</v>
      </c>
      <c r="AD1028" s="0" t="s">
        <v>61</v>
      </c>
      <c r="AE1028" s="0" t="s">
        <v>61</v>
      </c>
      <c r="AF1028" s="0" t="s">
        <v>22</v>
      </c>
      <c r="AG1028" s="0" t="s">
        <v>22</v>
      </c>
      <c r="AH1028" s="0" t="s">
        <v>4795</v>
      </c>
      <c r="AI1028" s="0" t="s">
        <v>90</v>
      </c>
      <c r="AJ1028" s="0" t="s">
        <v>4795</v>
      </c>
      <c r="AK1028" s="0" t="s">
        <v>90</v>
      </c>
    </row>
    <row customHeight="1" ht="11.25">
      <c r="A1029" s="0" t="s">
        <v>22</v>
      </c>
      <c r="B1029" s="0" t="s">
        <v>48</v>
      </c>
      <c r="C1029" s="0" t="s">
        <v>50</v>
      </c>
      <c r="D1029" s="0" t="s">
        <v>22</v>
      </c>
      <c r="E1029" s="0" t="s">
        <v>4796</v>
      </c>
      <c r="F1029" s="0" t="s">
        <v>1213</v>
      </c>
      <c r="G1029" s="0" t="s">
        <v>110</v>
      </c>
      <c r="H1029" s="0" t="s">
        <v>110</v>
      </c>
      <c r="I1029" s="0" t="s">
        <v>111</v>
      </c>
      <c r="J1029" s="0" t="s">
        <v>1276</v>
      </c>
      <c r="K1029" s="0" t="s">
        <v>1277</v>
      </c>
      <c r="L1029" s="0" t="s">
        <v>1155</v>
      </c>
      <c r="M1029" s="0" t="s">
        <v>1155</v>
      </c>
      <c r="N1029" s="0" t="s">
        <v>98</v>
      </c>
      <c r="O1029" s="0" t="s">
        <v>110</v>
      </c>
      <c r="P1029" s="0" t="s">
        <v>110</v>
      </c>
      <c r="Q1029" s="0" t="s">
        <v>111</v>
      </c>
      <c r="R1029" s="0" t="s">
        <v>1276</v>
      </c>
      <c r="S1029" s="0" t="s">
        <v>1277</v>
      </c>
      <c r="T1029" s="0" t="s">
        <v>3341</v>
      </c>
      <c r="U1029" s="0" t="s">
        <v>3342</v>
      </c>
      <c r="V1029" s="0" t="s">
        <v>3343</v>
      </c>
      <c r="W1029" s="0" t="s">
        <v>3344</v>
      </c>
      <c r="X1029" s="0" t="s">
        <v>4174</v>
      </c>
      <c r="Y1029" s="0" t="s">
        <v>4196</v>
      </c>
      <c r="Z1029" s="0" t="s">
        <v>4197</v>
      </c>
      <c r="AA1029" s="0" t="s">
        <v>4198</v>
      </c>
      <c r="AB1029" s="0" t="s">
        <v>4797</v>
      </c>
      <c r="AC1029" s="0" t="s">
        <v>19</v>
      </c>
      <c r="AD1029" s="0" t="s">
        <v>61</v>
      </c>
      <c r="AE1029" s="0" t="s">
        <v>19</v>
      </c>
      <c r="AF1029" s="0" t="s">
        <v>22</v>
      </c>
      <c r="AG1029" s="0" t="s">
        <v>22</v>
      </c>
      <c r="AH1029" s="0" t="s">
        <v>172</v>
      </c>
      <c r="AI1029" s="0" t="s">
        <v>172</v>
      </c>
      <c r="AJ1029" s="0" t="s">
        <v>22</v>
      </c>
      <c r="AK1029" s="0" t="s">
        <v>22</v>
      </c>
    </row>
    <row customHeight="1" ht="11.25">
      <c r="A1030" s="0" t="s">
        <v>22</v>
      </c>
      <c r="B1030" s="0" t="s">
        <v>48</v>
      </c>
      <c r="C1030" s="0" t="s">
        <v>50</v>
      </c>
      <c r="D1030" s="0" t="s">
        <v>22</v>
      </c>
      <c r="E1030" s="0" t="s">
        <v>4796</v>
      </c>
      <c r="F1030" s="0" t="s">
        <v>1213</v>
      </c>
      <c r="G1030" s="0" t="s">
        <v>110</v>
      </c>
      <c r="H1030" s="0" t="s">
        <v>110</v>
      </c>
      <c r="I1030" s="0" t="s">
        <v>111</v>
      </c>
      <c r="J1030" s="0" t="s">
        <v>1276</v>
      </c>
      <c r="K1030" s="0" t="s">
        <v>1277</v>
      </c>
      <c r="L1030" s="0" t="s">
        <v>1155</v>
      </c>
      <c r="M1030" s="0" t="s">
        <v>1155</v>
      </c>
      <c r="N1030" s="0" t="s">
        <v>98</v>
      </c>
      <c r="O1030" s="0" t="s">
        <v>110</v>
      </c>
      <c r="P1030" s="0" t="s">
        <v>110</v>
      </c>
      <c r="Q1030" s="0" t="s">
        <v>111</v>
      </c>
      <c r="R1030" s="0" t="s">
        <v>1276</v>
      </c>
      <c r="S1030" s="0" t="s">
        <v>1277</v>
      </c>
      <c r="T1030" s="0" t="s">
        <v>3341</v>
      </c>
      <c r="U1030" s="0" t="s">
        <v>3342</v>
      </c>
      <c r="V1030" s="0" t="s">
        <v>3343</v>
      </c>
      <c r="W1030" s="0" t="s">
        <v>3344</v>
      </c>
      <c r="X1030" s="0" t="s">
        <v>4174</v>
      </c>
      <c r="Y1030" s="0" t="s">
        <v>4196</v>
      </c>
      <c r="Z1030" s="0" t="s">
        <v>4197</v>
      </c>
      <c r="AA1030" s="0" t="s">
        <v>4198</v>
      </c>
      <c r="AB1030" s="0" t="s">
        <v>4797</v>
      </c>
      <c r="AC1030" s="0" t="s">
        <v>19</v>
      </c>
      <c r="AD1030" s="0" t="s">
        <v>61</v>
      </c>
      <c r="AE1030" s="0" t="s">
        <v>19</v>
      </c>
      <c r="AF1030" s="0" t="s">
        <v>22</v>
      </c>
      <c r="AG1030" s="0" t="s">
        <v>22</v>
      </c>
      <c r="AH1030" s="0" t="s">
        <v>172</v>
      </c>
      <c r="AI1030" s="0" t="s">
        <v>172</v>
      </c>
      <c r="AJ1030" s="0" t="s">
        <v>22</v>
      </c>
      <c r="AK1030" s="0" t="s">
        <v>22</v>
      </c>
    </row>
    <row customHeight="1" ht="11.25">
      <c r="A1031" s="0" t="s">
        <v>22</v>
      </c>
      <c r="B1031" s="0" t="s">
        <v>48</v>
      </c>
      <c r="C1031" s="0" t="s">
        <v>50</v>
      </c>
      <c r="D1031" s="0" t="s">
        <v>22</v>
      </c>
      <c r="E1031" s="0" t="s">
        <v>1183</v>
      </c>
      <c r="F1031" s="0" t="s">
        <v>1184</v>
      </c>
      <c r="G1031" s="0" t="s">
        <v>103</v>
      </c>
      <c r="H1031" s="0" t="s">
        <v>103</v>
      </c>
      <c r="I1031" s="0" t="s">
        <v>104</v>
      </c>
      <c r="J1031" s="0" t="s">
        <v>1185</v>
      </c>
      <c r="K1031" s="0" t="s">
        <v>1186</v>
      </c>
      <c r="L1031" s="0" t="s">
        <v>1187</v>
      </c>
      <c r="M1031" s="0" t="s">
        <v>1155</v>
      </c>
      <c r="N1031" s="0" t="s">
        <v>98</v>
      </c>
      <c r="O1031" s="0" t="s">
        <v>103</v>
      </c>
      <c r="P1031" s="0" t="s">
        <v>103</v>
      </c>
      <c r="Q1031" s="0" t="s">
        <v>104</v>
      </c>
      <c r="R1031" s="0" t="s">
        <v>1185</v>
      </c>
      <c r="S1031" s="0" t="s">
        <v>1186</v>
      </c>
      <c r="T1031" s="0" t="s">
        <v>3341</v>
      </c>
      <c r="U1031" s="0" t="s">
        <v>3342</v>
      </c>
      <c r="V1031" s="0" t="s">
        <v>4798</v>
      </c>
      <c r="W1031" s="0" t="s">
        <v>3344</v>
      </c>
      <c r="X1031" s="0" t="s">
        <v>3345</v>
      </c>
      <c r="Y1031" s="0" t="s">
        <v>3342</v>
      </c>
      <c r="Z1031" s="0" t="s">
        <v>4799</v>
      </c>
      <c r="AA1031" s="0" t="s">
        <v>4800</v>
      </c>
      <c r="AB1031" s="0" t="s">
        <v>4801</v>
      </c>
      <c r="AC1031" s="0" t="s">
        <v>61</v>
      </c>
      <c r="AD1031" s="0" t="s">
        <v>61</v>
      </c>
      <c r="AE1031" s="0" t="s">
        <v>61</v>
      </c>
      <c r="AF1031" s="0" t="s">
        <v>4802</v>
      </c>
      <c r="AG1031" s="0" t="s">
        <v>4247</v>
      </c>
      <c r="AH1031" s="0" t="s">
        <v>4802</v>
      </c>
      <c r="AI1031" s="0" t="s">
        <v>4247</v>
      </c>
      <c r="AJ1031" s="0" t="s">
        <v>4802</v>
      </c>
      <c r="AK1031" s="0" t="s">
        <v>4247</v>
      </c>
    </row>
    <row customHeight="1" ht="11.25">
      <c r="A1032" s="0" t="s">
        <v>22</v>
      </c>
      <c r="B1032" s="0" t="s">
        <v>48</v>
      </c>
      <c r="C1032" s="0" t="s">
        <v>50</v>
      </c>
      <c r="D1032" s="0" t="s">
        <v>22</v>
      </c>
      <c r="E1032" s="0" t="s">
        <v>1183</v>
      </c>
      <c r="F1032" s="0" t="s">
        <v>1184</v>
      </c>
      <c r="G1032" s="0" t="s">
        <v>103</v>
      </c>
      <c r="H1032" s="0" t="s">
        <v>103</v>
      </c>
      <c r="I1032" s="0" t="s">
        <v>104</v>
      </c>
      <c r="J1032" s="0" t="s">
        <v>1185</v>
      </c>
      <c r="K1032" s="0" t="s">
        <v>1186</v>
      </c>
      <c r="L1032" s="0" t="s">
        <v>1187</v>
      </c>
      <c r="M1032" s="0" t="s">
        <v>1155</v>
      </c>
      <c r="N1032" s="0" t="s">
        <v>98</v>
      </c>
      <c r="O1032" s="0" t="s">
        <v>103</v>
      </c>
      <c r="P1032" s="0" t="s">
        <v>103</v>
      </c>
      <c r="Q1032" s="0" t="s">
        <v>104</v>
      </c>
      <c r="R1032" s="0" t="s">
        <v>1185</v>
      </c>
      <c r="S1032" s="0" t="s">
        <v>1186</v>
      </c>
      <c r="T1032" s="0" t="s">
        <v>3341</v>
      </c>
      <c r="U1032" s="0" t="s">
        <v>3342</v>
      </c>
      <c r="V1032" s="0" t="s">
        <v>4798</v>
      </c>
      <c r="W1032" s="0" t="s">
        <v>3344</v>
      </c>
      <c r="X1032" s="0" t="s">
        <v>3345</v>
      </c>
      <c r="Y1032" s="0" t="s">
        <v>3342</v>
      </c>
      <c r="Z1032" s="0" t="s">
        <v>4799</v>
      </c>
      <c r="AA1032" s="0" t="s">
        <v>4800</v>
      </c>
      <c r="AB1032" s="0" t="s">
        <v>4801</v>
      </c>
      <c r="AC1032" s="0" t="s">
        <v>61</v>
      </c>
      <c r="AD1032" s="0" t="s">
        <v>61</v>
      </c>
      <c r="AE1032" s="0" t="s">
        <v>61</v>
      </c>
      <c r="AF1032" s="0" t="s">
        <v>4802</v>
      </c>
      <c r="AG1032" s="0" t="s">
        <v>4247</v>
      </c>
      <c r="AH1032" s="0" t="s">
        <v>4802</v>
      </c>
      <c r="AI1032" s="0" t="s">
        <v>4247</v>
      </c>
      <c r="AJ1032" s="0" t="s">
        <v>4802</v>
      </c>
      <c r="AK1032" s="0" t="s">
        <v>4247</v>
      </c>
    </row>
    <row customHeight="1" ht="11.25">
      <c r="A1033" s="0" t="s">
        <v>22</v>
      </c>
      <c r="B1033" s="0" t="s">
        <v>48</v>
      </c>
      <c r="C1033" s="0" t="s">
        <v>50</v>
      </c>
      <c r="D1033" s="0" t="s">
        <v>22</v>
      </c>
      <c r="E1033" s="0" t="s">
        <v>4803</v>
      </c>
      <c r="F1033" s="0" t="s">
        <v>1213</v>
      </c>
      <c r="G1033" s="0" t="s">
        <v>1171</v>
      </c>
      <c r="H1033" s="0" t="s">
        <v>1171</v>
      </c>
      <c r="I1033" s="0" t="s">
        <v>1172</v>
      </c>
      <c r="J1033" s="0" t="s">
        <v>3689</v>
      </c>
      <c r="K1033" s="0" t="s">
        <v>3690</v>
      </c>
      <c r="L1033" s="0" t="s">
        <v>4637</v>
      </c>
      <c r="M1033" s="0" t="s">
        <v>1155</v>
      </c>
      <c r="N1033" s="0" t="s">
        <v>98</v>
      </c>
      <c r="O1033" s="0" t="s">
        <v>1171</v>
      </c>
      <c r="P1033" s="0" t="s">
        <v>1171</v>
      </c>
      <c r="Q1033" s="0" t="s">
        <v>1172</v>
      </c>
      <c r="R1033" s="0" t="s">
        <v>3689</v>
      </c>
      <c r="S1033" s="0" t="s">
        <v>3690</v>
      </c>
      <c r="T1033" s="0" t="s">
        <v>3341</v>
      </c>
      <c r="U1033" s="0" t="s">
        <v>3342</v>
      </c>
      <c r="V1033" s="0" t="s">
        <v>3343</v>
      </c>
      <c r="W1033" s="0" t="s">
        <v>3344</v>
      </c>
      <c r="X1033" s="0" t="s">
        <v>3345</v>
      </c>
      <c r="Y1033" s="0" t="s">
        <v>3342</v>
      </c>
      <c r="Z1033" s="0" t="s">
        <v>4804</v>
      </c>
      <c r="AA1033" s="0" t="s">
        <v>3693</v>
      </c>
      <c r="AB1033" s="0" t="s">
        <v>4805</v>
      </c>
      <c r="AC1033" s="0" t="s">
        <v>19</v>
      </c>
      <c r="AD1033" s="0" t="s">
        <v>61</v>
      </c>
      <c r="AE1033" s="0" t="s">
        <v>19</v>
      </c>
      <c r="AF1033" s="0" t="s">
        <v>22</v>
      </c>
      <c r="AG1033" s="0" t="s">
        <v>22</v>
      </c>
      <c r="AH1033" s="0" t="s">
        <v>4640</v>
      </c>
      <c r="AI1033" s="0" t="s">
        <v>4641</v>
      </c>
      <c r="AJ1033" s="0" t="s">
        <v>22</v>
      </c>
      <c r="AK1033" s="0" t="s">
        <v>22</v>
      </c>
    </row>
    <row customHeight="1" ht="11.25">
      <c r="A1034" s="0" t="s">
        <v>22</v>
      </c>
      <c r="B1034" s="0" t="s">
        <v>48</v>
      </c>
      <c r="C1034" s="0" t="s">
        <v>50</v>
      </c>
      <c r="D1034" s="0" t="s">
        <v>22</v>
      </c>
      <c r="E1034" s="0" t="s">
        <v>4803</v>
      </c>
      <c r="F1034" s="0" t="s">
        <v>1213</v>
      </c>
      <c r="G1034" s="0" t="s">
        <v>153</v>
      </c>
      <c r="H1034" s="0" t="s">
        <v>153</v>
      </c>
      <c r="I1034" s="0" t="s">
        <v>154</v>
      </c>
      <c r="J1034" s="0" t="s">
        <v>3689</v>
      </c>
      <c r="K1034" s="0" t="s">
        <v>3695</v>
      </c>
      <c r="L1034" s="0" t="s">
        <v>4637</v>
      </c>
      <c r="M1034" s="0" t="s">
        <v>1155</v>
      </c>
      <c r="N1034" s="0" t="s">
        <v>98</v>
      </c>
      <c r="O1034" s="0" t="s">
        <v>153</v>
      </c>
      <c r="P1034" s="0" t="s">
        <v>153</v>
      </c>
      <c r="Q1034" s="0" t="s">
        <v>154</v>
      </c>
      <c r="R1034" s="0" t="s">
        <v>3689</v>
      </c>
      <c r="S1034" s="0" t="s">
        <v>3695</v>
      </c>
      <c r="T1034" s="0" t="s">
        <v>3341</v>
      </c>
      <c r="U1034" s="0" t="s">
        <v>3342</v>
      </c>
      <c r="V1034" s="0" t="s">
        <v>3343</v>
      </c>
      <c r="W1034" s="0" t="s">
        <v>3344</v>
      </c>
      <c r="X1034" s="0" t="s">
        <v>3345</v>
      </c>
      <c r="Y1034" s="0" t="s">
        <v>3342</v>
      </c>
      <c r="Z1034" s="0" t="s">
        <v>4804</v>
      </c>
      <c r="AA1034" s="0" t="s">
        <v>3693</v>
      </c>
      <c r="AB1034" s="0" t="s">
        <v>4805</v>
      </c>
      <c r="AC1034" s="0" t="s">
        <v>19</v>
      </c>
      <c r="AD1034" s="0" t="s">
        <v>61</v>
      </c>
      <c r="AE1034" s="0" t="s">
        <v>19</v>
      </c>
      <c r="AF1034" s="0" t="s">
        <v>22</v>
      </c>
      <c r="AG1034" s="0" t="s">
        <v>22</v>
      </c>
      <c r="AH1034" s="0" t="s">
        <v>4640</v>
      </c>
      <c r="AI1034" s="0" t="s">
        <v>4641</v>
      </c>
      <c r="AJ1034" s="0" t="s">
        <v>22</v>
      </c>
      <c r="AK1034" s="0" t="s">
        <v>22</v>
      </c>
    </row>
    <row customHeight="1" ht="11.25">
      <c r="A1035" s="0" t="s">
        <v>22</v>
      </c>
      <c r="B1035" s="0" t="s">
        <v>48</v>
      </c>
      <c r="C1035" s="0" t="s">
        <v>50</v>
      </c>
      <c r="D1035" s="0" t="s">
        <v>22</v>
      </c>
      <c r="E1035" s="0" t="s">
        <v>4806</v>
      </c>
      <c r="F1035" s="0" t="s">
        <v>1213</v>
      </c>
      <c r="G1035" s="0" t="s">
        <v>116</v>
      </c>
      <c r="H1035" s="0" t="s">
        <v>116</v>
      </c>
      <c r="I1035" s="0" t="s">
        <v>117</v>
      </c>
      <c r="J1035" s="0" t="s">
        <v>4504</v>
      </c>
      <c r="K1035" s="0" t="s">
        <v>4505</v>
      </c>
      <c r="L1035" s="0" t="s">
        <v>4807</v>
      </c>
      <c r="M1035" s="0" t="s">
        <v>1155</v>
      </c>
      <c r="N1035" s="0" t="s">
        <v>98</v>
      </c>
      <c r="O1035" s="0" t="s">
        <v>116</v>
      </c>
      <c r="P1035" s="0" t="s">
        <v>116</v>
      </c>
      <c r="Q1035" s="0" t="s">
        <v>117</v>
      </c>
      <c r="R1035" s="0" t="s">
        <v>4504</v>
      </c>
      <c r="S1035" s="0" t="s">
        <v>4505</v>
      </c>
      <c r="T1035" s="0" t="s">
        <v>4506</v>
      </c>
      <c r="U1035" s="0" t="s">
        <v>4507</v>
      </c>
      <c r="V1035" s="0" t="s">
        <v>3387</v>
      </c>
      <c r="W1035" s="0" t="s">
        <v>3344</v>
      </c>
      <c r="X1035" s="0" t="s">
        <v>4174</v>
      </c>
      <c r="Y1035" s="0" t="s">
        <v>4196</v>
      </c>
      <c r="Z1035" s="0" t="s">
        <v>98</v>
      </c>
      <c r="AA1035" s="0" t="s">
        <v>4509</v>
      </c>
      <c r="AB1035" s="0" t="s">
        <v>4510</v>
      </c>
      <c r="AC1035" s="0" t="s">
        <v>19</v>
      </c>
      <c r="AD1035" s="0" t="s">
        <v>61</v>
      </c>
      <c r="AE1035" s="0" t="s">
        <v>19</v>
      </c>
      <c r="AF1035" s="0" t="s">
        <v>22</v>
      </c>
      <c r="AG1035" s="0" t="s">
        <v>22</v>
      </c>
      <c r="AH1035" s="0" t="s">
        <v>3646</v>
      </c>
      <c r="AI1035" s="0" t="s">
        <v>4761</v>
      </c>
      <c r="AJ1035" s="0" t="s">
        <v>22</v>
      </c>
      <c r="AK1035" s="0" t="s">
        <v>22</v>
      </c>
    </row>
    <row customHeight="1" ht="11.25">
      <c r="A1036" s="0" t="s">
        <v>22</v>
      </c>
      <c r="B1036" s="0" t="s">
        <v>48</v>
      </c>
      <c r="C1036" s="0" t="s">
        <v>50</v>
      </c>
      <c r="D1036" s="0" t="s">
        <v>22</v>
      </c>
      <c r="E1036" s="0" t="s">
        <v>4806</v>
      </c>
      <c r="F1036" s="0" t="s">
        <v>1213</v>
      </c>
      <c r="G1036" s="0" t="s">
        <v>116</v>
      </c>
      <c r="H1036" s="0" t="s">
        <v>116</v>
      </c>
      <c r="I1036" s="0" t="s">
        <v>117</v>
      </c>
      <c r="J1036" s="0" t="s">
        <v>4504</v>
      </c>
      <c r="K1036" s="0" t="s">
        <v>4505</v>
      </c>
      <c r="L1036" s="0" t="s">
        <v>4807</v>
      </c>
      <c r="M1036" s="0" t="s">
        <v>1155</v>
      </c>
      <c r="N1036" s="0" t="s">
        <v>98</v>
      </c>
      <c r="O1036" s="0" t="s">
        <v>116</v>
      </c>
      <c r="P1036" s="0" t="s">
        <v>116</v>
      </c>
      <c r="Q1036" s="0" t="s">
        <v>117</v>
      </c>
      <c r="R1036" s="0" t="s">
        <v>4504</v>
      </c>
      <c r="S1036" s="0" t="s">
        <v>4505</v>
      </c>
      <c r="T1036" s="0" t="s">
        <v>4506</v>
      </c>
      <c r="U1036" s="0" t="s">
        <v>4507</v>
      </c>
      <c r="V1036" s="0" t="s">
        <v>3387</v>
      </c>
      <c r="W1036" s="0" t="s">
        <v>3344</v>
      </c>
      <c r="X1036" s="0" t="s">
        <v>4174</v>
      </c>
      <c r="Y1036" s="0" t="s">
        <v>4196</v>
      </c>
      <c r="Z1036" s="0" t="s">
        <v>98</v>
      </c>
      <c r="AA1036" s="0" t="s">
        <v>4509</v>
      </c>
      <c r="AB1036" s="0" t="s">
        <v>4510</v>
      </c>
      <c r="AC1036" s="0" t="s">
        <v>19</v>
      </c>
      <c r="AD1036" s="0" t="s">
        <v>61</v>
      </c>
      <c r="AE1036" s="0" t="s">
        <v>19</v>
      </c>
      <c r="AF1036" s="0" t="s">
        <v>22</v>
      </c>
      <c r="AG1036" s="0" t="s">
        <v>22</v>
      </c>
      <c r="AH1036" s="0" t="s">
        <v>3646</v>
      </c>
      <c r="AI1036" s="0" t="s">
        <v>4761</v>
      </c>
      <c r="AJ1036" s="0" t="s">
        <v>22</v>
      </c>
      <c r="AK1036" s="0" t="s">
        <v>22</v>
      </c>
    </row>
    <row customHeight="1" ht="11.25">
      <c r="A1037" s="0" t="s">
        <v>22</v>
      </c>
      <c r="B1037" s="0" t="s">
        <v>48</v>
      </c>
      <c r="C1037" s="0" t="s">
        <v>50</v>
      </c>
      <c r="D1037" s="0" t="s">
        <v>22</v>
      </c>
      <c r="E1037" s="0" t="s">
        <v>4808</v>
      </c>
      <c r="F1037" s="0" t="s">
        <v>1213</v>
      </c>
      <c r="G1037" s="0" t="s">
        <v>99</v>
      </c>
      <c r="H1037" s="0" t="s">
        <v>99</v>
      </c>
      <c r="I1037" s="0" t="s">
        <v>100</v>
      </c>
      <c r="J1037" s="0" t="s">
        <v>3548</v>
      </c>
      <c r="K1037" s="0" t="s">
        <v>3549</v>
      </c>
      <c r="L1037" s="0" t="s">
        <v>3550</v>
      </c>
      <c r="M1037" s="0" t="s">
        <v>1155</v>
      </c>
      <c r="N1037" s="0" t="s">
        <v>98</v>
      </c>
      <c r="O1037" s="0" t="s">
        <v>99</v>
      </c>
      <c r="P1037" s="0" t="s">
        <v>99</v>
      </c>
      <c r="Q1037" s="0" t="s">
        <v>100</v>
      </c>
      <c r="R1037" s="0" t="s">
        <v>3548</v>
      </c>
      <c r="S1037" s="0" t="s">
        <v>3549</v>
      </c>
      <c r="T1037" s="0" t="s">
        <v>3341</v>
      </c>
      <c r="U1037" s="0" t="s">
        <v>3342</v>
      </c>
      <c r="V1037" s="0" t="s">
        <v>3343</v>
      </c>
      <c r="W1037" s="0" t="s">
        <v>3344</v>
      </c>
      <c r="X1037" s="0" t="s">
        <v>4174</v>
      </c>
      <c r="Y1037" s="0" t="s">
        <v>4175</v>
      </c>
      <c r="Z1037" s="0" t="s">
        <v>4809</v>
      </c>
      <c r="AA1037" s="0" t="s">
        <v>4810</v>
      </c>
      <c r="AB1037" s="0" t="s">
        <v>4811</v>
      </c>
      <c r="AC1037" s="0" t="s">
        <v>19</v>
      </c>
      <c r="AD1037" s="0" t="s">
        <v>61</v>
      </c>
      <c r="AE1037" s="0" t="s">
        <v>19</v>
      </c>
      <c r="AF1037" s="0" t="s">
        <v>22</v>
      </c>
      <c r="AG1037" s="0" t="s">
        <v>22</v>
      </c>
      <c r="AH1037" s="0" t="s">
        <v>3349</v>
      </c>
      <c r="AI1037" s="0" t="s">
        <v>3349</v>
      </c>
      <c r="AJ1037" s="0" t="s">
        <v>22</v>
      </c>
      <c r="AK1037" s="0" t="s">
        <v>22</v>
      </c>
    </row>
    <row customHeight="1" ht="11.25">
      <c r="A1038" s="0" t="s">
        <v>22</v>
      </c>
      <c r="B1038" s="0" t="s">
        <v>48</v>
      </c>
      <c r="C1038" s="0" t="s">
        <v>50</v>
      </c>
      <c r="D1038" s="0" t="s">
        <v>22</v>
      </c>
      <c r="E1038" s="0" t="s">
        <v>4808</v>
      </c>
      <c r="F1038" s="0" t="s">
        <v>1213</v>
      </c>
      <c r="G1038" s="0" t="s">
        <v>99</v>
      </c>
      <c r="H1038" s="0" t="s">
        <v>99</v>
      </c>
      <c r="I1038" s="0" t="s">
        <v>100</v>
      </c>
      <c r="J1038" s="0" t="s">
        <v>3548</v>
      </c>
      <c r="K1038" s="0" t="s">
        <v>3549</v>
      </c>
      <c r="L1038" s="0" t="s">
        <v>3550</v>
      </c>
      <c r="M1038" s="0" t="s">
        <v>1155</v>
      </c>
      <c r="N1038" s="0" t="s">
        <v>98</v>
      </c>
      <c r="O1038" s="0" t="s">
        <v>99</v>
      </c>
      <c r="P1038" s="0" t="s">
        <v>99</v>
      </c>
      <c r="Q1038" s="0" t="s">
        <v>100</v>
      </c>
      <c r="R1038" s="0" t="s">
        <v>3548</v>
      </c>
      <c r="S1038" s="0" t="s">
        <v>3549</v>
      </c>
      <c r="T1038" s="0" t="s">
        <v>3341</v>
      </c>
      <c r="U1038" s="0" t="s">
        <v>3342</v>
      </c>
      <c r="V1038" s="0" t="s">
        <v>3343</v>
      </c>
      <c r="W1038" s="0" t="s">
        <v>3344</v>
      </c>
      <c r="X1038" s="0" t="s">
        <v>4174</v>
      </c>
      <c r="Y1038" s="0" t="s">
        <v>4175</v>
      </c>
      <c r="Z1038" s="0" t="s">
        <v>4809</v>
      </c>
      <c r="AA1038" s="0" t="s">
        <v>4810</v>
      </c>
      <c r="AB1038" s="0" t="s">
        <v>4811</v>
      </c>
      <c r="AC1038" s="0" t="s">
        <v>19</v>
      </c>
      <c r="AD1038" s="0" t="s">
        <v>61</v>
      </c>
      <c r="AE1038" s="0" t="s">
        <v>19</v>
      </c>
      <c r="AF1038" s="0" t="s">
        <v>22</v>
      </c>
      <c r="AG1038" s="0" t="s">
        <v>22</v>
      </c>
      <c r="AH1038" s="0" t="s">
        <v>3349</v>
      </c>
      <c r="AI1038" s="0" t="s">
        <v>3349</v>
      </c>
      <c r="AJ1038" s="0" t="s">
        <v>22</v>
      </c>
      <c r="AK1038" s="0" t="s">
        <v>22</v>
      </c>
    </row>
    <row customHeight="1" ht="11.25">
      <c r="A1039" s="0" t="s">
        <v>22</v>
      </c>
      <c r="B1039" s="0" t="s">
        <v>48</v>
      </c>
      <c r="C1039" s="0" t="s">
        <v>50</v>
      </c>
      <c r="D1039" s="0" t="s">
        <v>22</v>
      </c>
      <c r="E1039" s="0" t="s">
        <v>4808</v>
      </c>
      <c r="F1039" s="0" t="s">
        <v>1213</v>
      </c>
      <c r="G1039" s="0" t="s">
        <v>163</v>
      </c>
      <c r="H1039" s="0" t="s">
        <v>163</v>
      </c>
      <c r="I1039" s="0" t="s">
        <v>164</v>
      </c>
      <c r="J1039" s="0" t="s">
        <v>1299</v>
      </c>
      <c r="K1039" s="0" t="s">
        <v>1300</v>
      </c>
      <c r="L1039" s="0" t="s">
        <v>4812</v>
      </c>
      <c r="M1039" s="0" t="s">
        <v>1155</v>
      </c>
      <c r="N1039" s="0" t="s">
        <v>98</v>
      </c>
      <c r="O1039" s="0" t="s">
        <v>163</v>
      </c>
      <c r="P1039" s="0" t="s">
        <v>163</v>
      </c>
      <c r="Q1039" s="0" t="s">
        <v>164</v>
      </c>
      <c r="R1039" s="0" t="s">
        <v>1299</v>
      </c>
      <c r="S1039" s="0" t="s">
        <v>1300</v>
      </c>
      <c r="T1039" s="0" t="s">
        <v>3341</v>
      </c>
      <c r="U1039" s="0" t="s">
        <v>3342</v>
      </c>
      <c r="V1039" s="0" t="s">
        <v>3343</v>
      </c>
      <c r="W1039" s="0" t="s">
        <v>3344</v>
      </c>
      <c r="X1039" s="0" t="s">
        <v>4174</v>
      </c>
      <c r="Y1039" s="0" t="s">
        <v>4175</v>
      </c>
      <c r="Z1039" s="0" t="s">
        <v>4813</v>
      </c>
      <c r="AA1039" s="0" t="s">
        <v>4814</v>
      </c>
      <c r="AB1039" s="0" t="s">
        <v>4815</v>
      </c>
      <c r="AC1039" s="0" t="s">
        <v>19</v>
      </c>
      <c r="AD1039" s="0" t="s">
        <v>61</v>
      </c>
      <c r="AE1039" s="0" t="s">
        <v>19</v>
      </c>
      <c r="AF1039" s="0" t="s">
        <v>22</v>
      </c>
      <c r="AG1039" s="0" t="s">
        <v>22</v>
      </c>
      <c r="AH1039" s="0" t="s">
        <v>4816</v>
      </c>
      <c r="AI1039" s="0" t="s">
        <v>4816</v>
      </c>
      <c r="AJ1039" s="0" t="s">
        <v>22</v>
      </c>
      <c r="AK1039" s="0" t="s">
        <v>22</v>
      </c>
    </row>
    <row customHeight="1" ht="11.25">
      <c r="A1040" s="0" t="s">
        <v>22</v>
      </c>
      <c r="B1040" s="0" t="s">
        <v>48</v>
      </c>
      <c r="C1040" s="0" t="s">
        <v>50</v>
      </c>
      <c r="D1040" s="0" t="s">
        <v>22</v>
      </c>
      <c r="E1040" s="0" t="s">
        <v>4808</v>
      </c>
      <c r="F1040" s="0" t="s">
        <v>1213</v>
      </c>
      <c r="G1040" s="0" t="s">
        <v>163</v>
      </c>
      <c r="H1040" s="0" t="s">
        <v>163</v>
      </c>
      <c r="I1040" s="0" t="s">
        <v>164</v>
      </c>
      <c r="J1040" s="0" t="s">
        <v>1299</v>
      </c>
      <c r="K1040" s="0" t="s">
        <v>1300</v>
      </c>
      <c r="L1040" s="0" t="s">
        <v>4812</v>
      </c>
      <c r="M1040" s="0" t="s">
        <v>1155</v>
      </c>
      <c r="N1040" s="0" t="s">
        <v>98</v>
      </c>
      <c r="O1040" s="0" t="s">
        <v>163</v>
      </c>
      <c r="P1040" s="0" t="s">
        <v>163</v>
      </c>
      <c r="Q1040" s="0" t="s">
        <v>164</v>
      </c>
      <c r="R1040" s="0" t="s">
        <v>1299</v>
      </c>
      <c r="S1040" s="0" t="s">
        <v>1300</v>
      </c>
      <c r="T1040" s="0" t="s">
        <v>3341</v>
      </c>
      <c r="U1040" s="0" t="s">
        <v>3342</v>
      </c>
      <c r="V1040" s="0" t="s">
        <v>3343</v>
      </c>
      <c r="W1040" s="0" t="s">
        <v>3344</v>
      </c>
      <c r="X1040" s="0" t="s">
        <v>4174</v>
      </c>
      <c r="Y1040" s="0" t="s">
        <v>4175</v>
      </c>
      <c r="Z1040" s="0" t="s">
        <v>4813</v>
      </c>
      <c r="AA1040" s="0" t="s">
        <v>4814</v>
      </c>
      <c r="AB1040" s="0" t="s">
        <v>4815</v>
      </c>
      <c r="AC1040" s="0" t="s">
        <v>19</v>
      </c>
      <c r="AD1040" s="0" t="s">
        <v>61</v>
      </c>
      <c r="AE1040" s="0" t="s">
        <v>19</v>
      </c>
      <c r="AF1040" s="0" t="s">
        <v>22</v>
      </c>
      <c r="AG1040" s="0" t="s">
        <v>22</v>
      </c>
      <c r="AH1040" s="0" t="s">
        <v>4816</v>
      </c>
      <c r="AI1040" s="0" t="s">
        <v>4816</v>
      </c>
      <c r="AJ1040" s="0" t="s">
        <v>22</v>
      </c>
      <c r="AK1040" s="0" t="s">
        <v>22</v>
      </c>
    </row>
    <row customHeight="1" ht="11.25">
      <c r="A1041" s="0" t="s">
        <v>22</v>
      </c>
      <c r="B1041" s="0" t="s">
        <v>48</v>
      </c>
      <c r="C1041" s="0" t="s">
        <v>50</v>
      </c>
      <c r="D1041" s="0" t="s">
        <v>22</v>
      </c>
      <c r="E1041" s="0" t="s">
        <v>4817</v>
      </c>
      <c r="F1041" s="0" t="s">
        <v>1213</v>
      </c>
      <c r="G1041" s="0" t="s">
        <v>3288</v>
      </c>
      <c r="H1041" s="0" t="s">
        <v>3288</v>
      </c>
      <c r="I1041" s="0" t="s">
        <v>3289</v>
      </c>
      <c r="J1041" s="0" t="s">
        <v>4335</v>
      </c>
      <c r="K1041" s="0" t="s">
        <v>4336</v>
      </c>
      <c r="L1041" s="0" t="s">
        <v>4818</v>
      </c>
      <c r="M1041" s="0" t="s">
        <v>1155</v>
      </c>
      <c r="N1041" s="0" t="s">
        <v>98</v>
      </c>
      <c r="O1041" s="0" t="s">
        <v>3288</v>
      </c>
      <c r="P1041" s="0" t="s">
        <v>3288</v>
      </c>
      <c r="Q1041" s="0" t="s">
        <v>3289</v>
      </c>
      <c r="R1041" s="0" t="s">
        <v>4335</v>
      </c>
      <c r="S1041" s="0" t="s">
        <v>4336</v>
      </c>
      <c r="T1041" s="0" t="s">
        <v>3341</v>
      </c>
      <c r="U1041" s="0" t="s">
        <v>3342</v>
      </c>
      <c r="V1041" s="0" t="s">
        <v>3343</v>
      </c>
      <c r="W1041" s="0" t="s">
        <v>3344</v>
      </c>
      <c r="X1041" s="0" t="s">
        <v>3345</v>
      </c>
      <c r="Y1041" s="0" t="s">
        <v>3342</v>
      </c>
      <c r="Z1041" s="0" t="s">
        <v>1155</v>
      </c>
      <c r="AA1041" s="0" t="s">
        <v>3580</v>
      </c>
      <c r="AB1041" s="0" t="s">
        <v>4819</v>
      </c>
      <c r="AC1041" s="0" t="s">
        <v>19</v>
      </c>
      <c r="AD1041" s="0" t="s">
        <v>61</v>
      </c>
      <c r="AE1041" s="0" t="s">
        <v>19</v>
      </c>
      <c r="AF1041" s="0" t="s">
        <v>22</v>
      </c>
      <c r="AG1041" s="0" t="s">
        <v>22</v>
      </c>
      <c r="AH1041" s="0" t="s">
        <v>4820</v>
      </c>
      <c r="AI1041" s="0" t="s">
        <v>454</v>
      </c>
      <c r="AJ1041" s="0" t="s">
        <v>22</v>
      </c>
      <c r="AK1041" s="0" t="s">
        <v>22</v>
      </c>
    </row>
    <row customHeight="1" ht="11.25">
      <c r="A1042" s="0" t="s">
        <v>22</v>
      </c>
      <c r="B1042" s="0" t="s">
        <v>48</v>
      </c>
      <c r="C1042" s="0" t="s">
        <v>50</v>
      </c>
      <c r="D1042" s="0" t="s">
        <v>22</v>
      </c>
      <c r="E1042" s="0" t="s">
        <v>4817</v>
      </c>
      <c r="F1042" s="0" t="s">
        <v>1213</v>
      </c>
      <c r="G1042" s="0" t="s">
        <v>156</v>
      </c>
      <c r="H1042" s="0" t="s">
        <v>156</v>
      </c>
      <c r="I1042" s="0" t="s">
        <v>157</v>
      </c>
      <c r="J1042" s="0" t="s">
        <v>4335</v>
      </c>
      <c r="K1042" s="0" t="s">
        <v>4342</v>
      </c>
      <c r="L1042" s="0" t="s">
        <v>4818</v>
      </c>
      <c r="M1042" s="0" t="s">
        <v>1155</v>
      </c>
      <c r="N1042" s="0" t="s">
        <v>98</v>
      </c>
      <c r="O1042" s="0" t="s">
        <v>156</v>
      </c>
      <c r="P1042" s="0" t="s">
        <v>156</v>
      </c>
      <c r="Q1042" s="0" t="s">
        <v>157</v>
      </c>
      <c r="R1042" s="0" t="s">
        <v>4335</v>
      </c>
      <c r="S1042" s="0" t="s">
        <v>4342</v>
      </c>
      <c r="T1042" s="0" t="s">
        <v>3341</v>
      </c>
      <c r="U1042" s="0" t="s">
        <v>3342</v>
      </c>
      <c r="V1042" s="0" t="s">
        <v>3343</v>
      </c>
      <c r="W1042" s="0" t="s">
        <v>3344</v>
      </c>
      <c r="X1042" s="0" t="s">
        <v>3345</v>
      </c>
      <c r="Y1042" s="0" t="s">
        <v>3342</v>
      </c>
      <c r="Z1042" s="0" t="s">
        <v>1155</v>
      </c>
      <c r="AA1042" s="0" t="s">
        <v>3580</v>
      </c>
      <c r="AB1042" s="0" t="s">
        <v>4819</v>
      </c>
      <c r="AC1042" s="0" t="s">
        <v>19</v>
      </c>
      <c r="AD1042" s="0" t="s">
        <v>61</v>
      </c>
      <c r="AE1042" s="0" t="s">
        <v>19</v>
      </c>
      <c r="AF1042" s="0" t="s">
        <v>22</v>
      </c>
      <c r="AG1042" s="0" t="s">
        <v>22</v>
      </c>
      <c r="AH1042" s="0" t="s">
        <v>4820</v>
      </c>
      <c r="AI1042" s="0" t="s">
        <v>454</v>
      </c>
      <c r="AJ1042" s="0" t="s">
        <v>22</v>
      </c>
      <c r="AK1042" s="0" t="s">
        <v>22</v>
      </c>
    </row>
    <row customHeight="1" ht="11.25">
      <c r="A1043" s="0" t="s">
        <v>22</v>
      </c>
      <c r="B1043" s="0" t="s">
        <v>48</v>
      </c>
      <c r="C1043" s="0" t="s">
        <v>50</v>
      </c>
      <c r="D1043" s="0" t="s">
        <v>22</v>
      </c>
      <c r="E1043" s="0" t="s">
        <v>1290</v>
      </c>
      <c r="F1043" s="0" t="s">
        <v>1283</v>
      </c>
      <c r="G1043" s="0" t="s">
        <v>1291</v>
      </c>
      <c r="H1043" s="0" t="s">
        <v>1291</v>
      </c>
      <c r="I1043" s="0" t="s">
        <v>1292</v>
      </c>
      <c r="J1043" s="0" t="s">
        <v>1293</v>
      </c>
      <c r="K1043" s="0" t="s">
        <v>1294</v>
      </c>
      <c r="L1043" s="0" t="s">
        <v>1295</v>
      </c>
      <c r="M1043" s="0" t="s">
        <v>1296</v>
      </c>
      <c r="N1043" s="0" t="s">
        <v>98</v>
      </c>
      <c r="O1043" s="0" t="s">
        <v>1291</v>
      </c>
      <c r="P1043" s="0" t="s">
        <v>1291</v>
      </c>
      <c r="Q1043" s="0" t="s">
        <v>1292</v>
      </c>
      <c r="R1043" s="0" t="s">
        <v>1293</v>
      </c>
      <c r="S1043" s="0" t="s">
        <v>1294</v>
      </c>
      <c r="T1043" s="0" t="s">
        <v>3341</v>
      </c>
      <c r="U1043" s="0" t="s">
        <v>3342</v>
      </c>
      <c r="V1043" s="0" t="s">
        <v>3343</v>
      </c>
      <c r="W1043" s="0" t="s">
        <v>3344</v>
      </c>
      <c r="X1043" s="0" t="s">
        <v>3345</v>
      </c>
      <c r="Y1043" s="0" t="s">
        <v>3342</v>
      </c>
      <c r="Z1043" s="0" t="s">
        <v>4821</v>
      </c>
      <c r="AA1043" s="0" t="s">
        <v>4822</v>
      </c>
      <c r="AB1043" s="0" t="s">
        <v>4823</v>
      </c>
      <c r="AC1043" s="0" t="s">
        <v>19</v>
      </c>
      <c r="AD1043" s="0" t="s">
        <v>61</v>
      </c>
      <c r="AE1043" s="0" t="s">
        <v>61</v>
      </c>
      <c r="AF1043" s="0" t="s">
        <v>22</v>
      </c>
      <c r="AG1043" s="0" t="s">
        <v>22</v>
      </c>
      <c r="AH1043" s="0" t="s">
        <v>4824</v>
      </c>
      <c r="AI1043" s="0" t="s">
        <v>4825</v>
      </c>
      <c r="AJ1043" s="0" t="s">
        <v>4826</v>
      </c>
      <c r="AK1043" s="0" t="s">
        <v>4827</v>
      </c>
    </row>
    <row customHeight="1" ht="11.25">
      <c r="A1044" s="0" t="s">
        <v>22</v>
      </c>
      <c r="B1044" s="0" t="s">
        <v>48</v>
      </c>
      <c r="C1044" s="0" t="s">
        <v>50</v>
      </c>
      <c r="D1044" s="0" t="s">
        <v>22</v>
      </c>
      <c r="E1044" s="0" t="s">
        <v>1290</v>
      </c>
      <c r="F1044" s="0" t="s">
        <v>1283</v>
      </c>
      <c r="G1044" s="0" t="s">
        <v>140</v>
      </c>
      <c r="H1044" s="0" t="s">
        <v>140</v>
      </c>
      <c r="I1044" s="0" t="s">
        <v>141</v>
      </c>
      <c r="J1044" s="0" t="s">
        <v>1293</v>
      </c>
      <c r="K1044" s="0" t="s">
        <v>3605</v>
      </c>
      <c r="L1044" s="0" t="s">
        <v>1295</v>
      </c>
      <c r="M1044" s="0" t="s">
        <v>1296</v>
      </c>
      <c r="N1044" s="0" t="s">
        <v>98</v>
      </c>
      <c r="O1044" s="0" t="s">
        <v>140</v>
      </c>
      <c r="P1044" s="0" t="s">
        <v>140</v>
      </c>
      <c r="Q1044" s="0" t="s">
        <v>141</v>
      </c>
      <c r="R1044" s="0" t="s">
        <v>1293</v>
      </c>
      <c r="S1044" s="0" t="s">
        <v>3605</v>
      </c>
      <c r="T1044" s="0" t="s">
        <v>3341</v>
      </c>
      <c r="U1044" s="0" t="s">
        <v>3342</v>
      </c>
      <c r="V1044" s="0" t="s">
        <v>3343</v>
      </c>
      <c r="W1044" s="0" t="s">
        <v>3344</v>
      </c>
      <c r="X1044" s="0" t="s">
        <v>3345</v>
      </c>
      <c r="Y1044" s="0" t="s">
        <v>3342</v>
      </c>
      <c r="Z1044" s="0" t="s">
        <v>4821</v>
      </c>
      <c r="AA1044" s="0" t="s">
        <v>4822</v>
      </c>
      <c r="AB1044" s="0" t="s">
        <v>4823</v>
      </c>
      <c r="AC1044" s="0" t="s">
        <v>19</v>
      </c>
      <c r="AD1044" s="0" t="s">
        <v>61</v>
      </c>
      <c r="AE1044" s="0" t="s">
        <v>61</v>
      </c>
      <c r="AF1044" s="0" t="s">
        <v>22</v>
      </c>
      <c r="AG1044" s="0" t="s">
        <v>22</v>
      </c>
      <c r="AH1044" s="0" t="s">
        <v>4824</v>
      </c>
      <c r="AI1044" s="0" t="s">
        <v>4825</v>
      </c>
      <c r="AJ1044" s="0" t="s">
        <v>4826</v>
      </c>
      <c r="AK1044" s="0" t="s">
        <v>4827</v>
      </c>
    </row>
    <row customHeight="1" ht="11.25">
      <c r="A1045" s="0" t="s">
        <v>22</v>
      </c>
      <c r="B1045" s="0" t="s">
        <v>48</v>
      </c>
      <c r="C1045" s="0" t="s">
        <v>50</v>
      </c>
      <c r="D1045" s="0" t="s">
        <v>22</v>
      </c>
      <c r="E1045" s="0" t="s">
        <v>1282</v>
      </c>
      <c r="F1045" s="0" t="s">
        <v>1283</v>
      </c>
      <c r="G1045" s="0" t="s">
        <v>105</v>
      </c>
      <c r="H1045" s="0" t="s">
        <v>105</v>
      </c>
      <c r="I1045" s="0" t="s">
        <v>106</v>
      </c>
      <c r="J1045" s="0" t="s">
        <v>1284</v>
      </c>
      <c r="K1045" s="0" t="s">
        <v>1285</v>
      </c>
      <c r="L1045" s="0" t="s">
        <v>1286</v>
      </c>
      <c r="M1045" s="0" t="s">
        <v>1155</v>
      </c>
      <c r="N1045" s="0" t="s">
        <v>98</v>
      </c>
      <c r="O1045" s="0" t="s">
        <v>105</v>
      </c>
      <c r="P1045" s="0" t="s">
        <v>105</v>
      </c>
      <c r="Q1045" s="0" t="s">
        <v>106</v>
      </c>
      <c r="R1045" s="0" t="s">
        <v>1284</v>
      </c>
      <c r="S1045" s="0" t="s">
        <v>1285</v>
      </c>
      <c r="T1045" s="0" t="s">
        <v>3341</v>
      </c>
      <c r="U1045" s="0" t="s">
        <v>3342</v>
      </c>
      <c r="V1045" s="0" t="s">
        <v>3343</v>
      </c>
      <c r="W1045" s="0" t="s">
        <v>3344</v>
      </c>
      <c r="X1045" s="0" t="s">
        <v>3345</v>
      </c>
      <c r="Y1045" s="0" t="s">
        <v>3342</v>
      </c>
      <c r="Z1045" s="0" t="s">
        <v>4828</v>
      </c>
      <c r="AA1045" s="0" t="s">
        <v>3357</v>
      </c>
      <c r="AB1045" s="0" t="s">
        <v>4829</v>
      </c>
      <c r="AC1045" s="0" t="s">
        <v>19</v>
      </c>
      <c r="AD1045" s="0" t="s">
        <v>61</v>
      </c>
      <c r="AE1045" s="0" t="s">
        <v>61</v>
      </c>
      <c r="AF1045" s="0" t="s">
        <v>22</v>
      </c>
      <c r="AG1045" s="0" t="s">
        <v>22</v>
      </c>
      <c r="AH1045" s="0" t="s">
        <v>4830</v>
      </c>
      <c r="AI1045" s="0" t="s">
        <v>4735</v>
      </c>
      <c r="AJ1045" s="0" t="s">
        <v>4831</v>
      </c>
      <c r="AK1045" s="0" t="s">
        <v>4832</v>
      </c>
    </row>
    <row customHeight="1" ht="11.25">
      <c r="A1046" s="0" t="s">
        <v>22</v>
      </c>
      <c r="B1046" s="0" t="s">
        <v>48</v>
      </c>
      <c r="C1046" s="0" t="s">
        <v>50</v>
      </c>
      <c r="D1046" s="0" t="s">
        <v>22</v>
      </c>
      <c r="E1046" s="0" t="s">
        <v>1282</v>
      </c>
      <c r="F1046" s="0" t="s">
        <v>1283</v>
      </c>
      <c r="G1046" s="0" t="s">
        <v>105</v>
      </c>
      <c r="H1046" s="0" t="s">
        <v>105</v>
      </c>
      <c r="I1046" s="0" t="s">
        <v>106</v>
      </c>
      <c r="J1046" s="0" t="s">
        <v>1284</v>
      </c>
      <c r="K1046" s="0" t="s">
        <v>1285</v>
      </c>
      <c r="L1046" s="0" t="s">
        <v>1286</v>
      </c>
      <c r="M1046" s="0" t="s">
        <v>1155</v>
      </c>
      <c r="N1046" s="0" t="s">
        <v>98</v>
      </c>
      <c r="O1046" s="0" t="s">
        <v>105</v>
      </c>
      <c r="P1046" s="0" t="s">
        <v>105</v>
      </c>
      <c r="Q1046" s="0" t="s">
        <v>106</v>
      </c>
      <c r="R1046" s="0" t="s">
        <v>1284</v>
      </c>
      <c r="S1046" s="0" t="s">
        <v>1285</v>
      </c>
      <c r="T1046" s="0" t="s">
        <v>3341</v>
      </c>
      <c r="U1046" s="0" t="s">
        <v>3342</v>
      </c>
      <c r="V1046" s="0" t="s">
        <v>3343</v>
      </c>
      <c r="W1046" s="0" t="s">
        <v>3344</v>
      </c>
      <c r="X1046" s="0" t="s">
        <v>3345</v>
      </c>
      <c r="Y1046" s="0" t="s">
        <v>3342</v>
      </c>
      <c r="Z1046" s="0" t="s">
        <v>4828</v>
      </c>
      <c r="AA1046" s="0" t="s">
        <v>3357</v>
      </c>
      <c r="AB1046" s="0" t="s">
        <v>4829</v>
      </c>
      <c r="AC1046" s="0" t="s">
        <v>19</v>
      </c>
      <c r="AD1046" s="0" t="s">
        <v>61</v>
      </c>
      <c r="AE1046" s="0" t="s">
        <v>61</v>
      </c>
      <c r="AF1046" s="0" t="s">
        <v>22</v>
      </c>
      <c r="AG1046" s="0" t="s">
        <v>22</v>
      </c>
      <c r="AH1046" s="0" t="s">
        <v>4830</v>
      </c>
      <c r="AI1046" s="0" t="s">
        <v>4735</v>
      </c>
      <c r="AJ1046" s="0" t="s">
        <v>4831</v>
      </c>
      <c r="AK1046" s="0" t="s">
        <v>4832</v>
      </c>
    </row>
    <row customHeight="1" ht="11.25">
      <c r="A1047" s="0" t="s">
        <v>22</v>
      </c>
      <c r="B1047" s="0" t="s">
        <v>48</v>
      </c>
      <c r="C1047" s="0" t="s">
        <v>50</v>
      </c>
      <c r="D1047" s="0" t="s">
        <v>22</v>
      </c>
      <c r="E1047" s="0" t="s">
        <v>4833</v>
      </c>
      <c r="F1047" s="0" t="s">
        <v>1213</v>
      </c>
      <c r="G1047" s="0" t="s">
        <v>130</v>
      </c>
      <c r="H1047" s="0" t="s">
        <v>130</v>
      </c>
      <c r="I1047" s="0" t="s">
        <v>131</v>
      </c>
      <c r="J1047" s="0" t="s">
        <v>4834</v>
      </c>
      <c r="K1047" s="0" t="s">
        <v>4835</v>
      </c>
      <c r="L1047" s="0" t="s">
        <v>3449</v>
      </c>
      <c r="M1047" s="0" t="s">
        <v>1155</v>
      </c>
      <c r="N1047" s="0" t="s">
        <v>98</v>
      </c>
      <c r="O1047" s="0" t="s">
        <v>130</v>
      </c>
      <c r="P1047" s="0" t="s">
        <v>130</v>
      </c>
      <c r="Q1047" s="0" t="s">
        <v>131</v>
      </c>
      <c r="R1047" s="0" t="s">
        <v>4834</v>
      </c>
      <c r="S1047" s="0" t="s">
        <v>4835</v>
      </c>
      <c r="T1047" s="0" t="s">
        <v>3341</v>
      </c>
      <c r="U1047" s="0" t="s">
        <v>3342</v>
      </c>
      <c r="V1047" s="0" t="s">
        <v>3343</v>
      </c>
      <c r="W1047" s="0" t="s">
        <v>3344</v>
      </c>
      <c r="X1047" s="0" t="s">
        <v>3345</v>
      </c>
      <c r="Y1047" s="0" t="s">
        <v>3342</v>
      </c>
      <c r="Z1047" s="0" t="s">
        <v>4836</v>
      </c>
      <c r="AA1047" s="0" t="s">
        <v>4837</v>
      </c>
      <c r="AB1047" s="0" t="s">
        <v>4838</v>
      </c>
      <c r="AC1047" s="0" t="s">
        <v>19</v>
      </c>
      <c r="AD1047" s="0" t="s">
        <v>61</v>
      </c>
      <c r="AE1047" s="0" t="s">
        <v>19</v>
      </c>
      <c r="AF1047" s="0" t="s">
        <v>22</v>
      </c>
      <c r="AG1047" s="0" t="s">
        <v>22</v>
      </c>
      <c r="AH1047" s="0" t="s">
        <v>4839</v>
      </c>
      <c r="AI1047" s="0" t="s">
        <v>2401</v>
      </c>
      <c r="AJ1047" s="0" t="s">
        <v>22</v>
      </c>
      <c r="AK1047" s="0" t="s">
        <v>22</v>
      </c>
    </row>
    <row customHeight="1" ht="11.25">
      <c r="A1048" s="0" t="s">
        <v>22</v>
      </c>
      <c r="B1048" s="0" t="s">
        <v>48</v>
      </c>
      <c r="C1048" s="0" t="s">
        <v>50</v>
      </c>
      <c r="D1048" s="0" t="s">
        <v>22</v>
      </c>
      <c r="E1048" s="0" t="s">
        <v>4833</v>
      </c>
      <c r="F1048" s="0" t="s">
        <v>1213</v>
      </c>
      <c r="G1048" s="0" t="s">
        <v>130</v>
      </c>
      <c r="H1048" s="0" t="s">
        <v>130</v>
      </c>
      <c r="I1048" s="0" t="s">
        <v>131</v>
      </c>
      <c r="J1048" s="0" t="s">
        <v>4834</v>
      </c>
      <c r="K1048" s="0" t="s">
        <v>4835</v>
      </c>
      <c r="L1048" s="0" t="s">
        <v>3449</v>
      </c>
      <c r="M1048" s="0" t="s">
        <v>1155</v>
      </c>
      <c r="N1048" s="0" t="s">
        <v>98</v>
      </c>
      <c r="O1048" s="0" t="s">
        <v>130</v>
      </c>
      <c r="P1048" s="0" t="s">
        <v>130</v>
      </c>
      <c r="Q1048" s="0" t="s">
        <v>131</v>
      </c>
      <c r="R1048" s="0" t="s">
        <v>4834</v>
      </c>
      <c r="S1048" s="0" t="s">
        <v>4835</v>
      </c>
      <c r="T1048" s="0" t="s">
        <v>3341</v>
      </c>
      <c r="U1048" s="0" t="s">
        <v>3342</v>
      </c>
      <c r="V1048" s="0" t="s">
        <v>3343</v>
      </c>
      <c r="W1048" s="0" t="s">
        <v>3344</v>
      </c>
      <c r="X1048" s="0" t="s">
        <v>3345</v>
      </c>
      <c r="Y1048" s="0" t="s">
        <v>3342</v>
      </c>
      <c r="Z1048" s="0" t="s">
        <v>4836</v>
      </c>
      <c r="AA1048" s="0" t="s">
        <v>4837</v>
      </c>
      <c r="AB1048" s="0" t="s">
        <v>4838</v>
      </c>
      <c r="AC1048" s="0" t="s">
        <v>19</v>
      </c>
      <c r="AD1048" s="0" t="s">
        <v>61</v>
      </c>
      <c r="AE1048" s="0" t="s">
        <v>19</v>
      </c>
      <c r="AF1048" s="0" t="s">
        <v>22</v>
      </c>
      <c r="AG1048" s="0" t="s">
        <v>22</v>
      </c>
      <c r="AH1048" s="0" t="s">
        <v>4839</v>
      </c>
      <c r="AI1048" s="0" t="s">
        <v>2401</v>
      </c>
      <c r="AJ1048" s="0" t="s">
        <v>22</v>
      </c>
      <c r="AK1048" s="0" t="s">
        <v>22</v>
      </c>
    </row>
    <row customHeight="1" ht="11.25">
      <c r="A1049" s="0" t="s">
        <v>22</v>
      </c>
      <c r="B1049" s="0" t="s">
        <v>48</v>
      </c>
      <c r="C1049" s="0" t="s">
        <v>50</v>
      </c>
      <c r="D1049" s="0" t="s">
        <v>22</v>
      </c>
      <c r="E1049" s="0" t="s">
        <v>4840</v>
      </c>
      <c r="F1049" s="0" t="s">
        <v>1213</v>
      </c>
      <c r="G1049" s="0" t="s">
        <v>170</v>
      </c>
      <c r="H1049" s="0" t="s">
        <v>170</v>
      </c>
      <c r="I1049" s="0" t="s">
        <v>171</v>
      </c>
      <c r="J1049" s="0" t="s">
        <v>3383</v>
      </c>
      <c r="K1049" s="0" t="s">
        <v>3384</v>
      </c>
      <c r="L1049" s="0" t="s">
        <v>3385</v>
      </c>
      <c r="M1049" s="0" t="s">
        <v>101</v>
      </c>
      <c r="N1049" s="0" t="s">
        <v>98</v>
      </c>
      <c r="O1049" s="0" t="s">
        <v>170</v>
      </c>
      <c r="P1049" s="0" t="s">
        <v>170</v>
      </c>
      <c r="Q1049" s="0" t="s">
        <v>171</v>
      </c>
      <c r="R1049" s="0" t="s">
        <v>3383</v>
      </c>
      <c r="S1049" s="0" t="s">
        <v>3384</v>
      </c>
      <c r="T1049" s="0" t="s">
        <v>3341</v>
      </c>
      <c r="U1049" s="0" t="s">
        <v>3386</v>
      </c>
      <c r="V1049" s="0" t="s">
        <v>3387</v>
      </c>
      <c r="W1049" s="0" t="s">
        <v>3344</v>
      </c>
      <c r="X1049" s="0" t="s">
        <v>3388</v>
      </c>
      <c r="Y1049" s="0" t="s">
        <v>3342</v>
      </c>
      <c r="Z1049" s="0" t="s">
        <v>109</v>
      </c>
      <c r="AA1049" s="0" t="s">
        <v>3389</v>
      </c>
      <c r="AB1049" s="0" t="s">
        <v>3390</v>
      </c>
      <c r="AC1049" s="0" t="s">
        <v>19</v>
      </c>
      <c r="AD1049" s="0" t="s">
        <v>61</v>
      </c>
      <c r="AE1049" s="0" t="s">
        <v>19</v>
      </c>
      <c r="AF1049" s="0" t="s">
        <v>22</v>
      </c>
      <c r="AG1049" s="0" t="s">
        <v>22</v>
      </c>
      <c r="AH1049" s="0" t="s">
        <v>148</v>
      </c>
      <c r="AI1049" s="0" t="s">
        <v>3536</v>
      </c>
      <c r="AJ1049" s="0" t="s">
        <v>22</v>
      </c>
      <c r="AK1049" s="0" t="s">
        <v>22</v>
      </c>
    </row>
    <row customHeight="1" ht="11.25">
      <c r="A1050" s="0" t="s">
        <v>22</v>
      </c>
      <c r="B1050" s="0" t="s">
        <v>48</v>
      </c>
      <c r="C1050" s="0" t="s">
        <v>50</v>
      </c>
      <c r="D1050" s="0" t="s">
        <v>22</v>
      </c>
      <c r="E1050" s="0" t="s">
        <v>4841</v>
      </c>
      <c r="F1050" s="0" t="s">
        <v>1213</v>
      </c>
      <c r="G1050" s="0" t="s">
        <v>170</v>
      </c>
      <c r="H1050" s="0" t="s">
        <v>170</v>
      </c>
      <c r="I1050" s="0" t="s">
        <v>171</v>
      </c>
      <c r="J1050" s="0" t="s">
        <v>3383</v>
      </c>
      <c r="K1050" s="0" t="s">
        <v>3384</v>
      </c>
      <c r="L1050" s="0" t="s">
        <v>3385</v>
      </c>
      <c r="M1050" s="0" t="s">
        <v>101</v>
      </c>
      <c r="N1050" s="0" t="s">
        <v>98</v>
      </c>
      <c r="O1050" s="0" t="s">
        <v>170</v>
      </c>
      <c r="P1050" s="0" t="s">
        <v>170</v>
      </c>
      <c r="Q1050" s="0" t="s">
        <v>171</v>
      </c>
      <c r="R1050" s="0" t="s">
        <v>3383</v>
      </c>
      <c r="S1050" s="0" t="s">
        <v>3384</v>
      </c>
      <c r="T1050" s="0" t="s">
        <v>3341</v>
      </c>
      <c r="U1050" s="0" t="s">
        <v>3386</v>
      </c>
      <c r="V1050" s="0" t="s">
        <v>3387</v>
      </c>
      <c r="W1050" s="0" t="s">
        <v>3344</v>
      </c>
      <c r="X1050" s="0" t="s">
        <v>3388</v>
      </c>
      <c r="Y1050" s="0" t="s">
        <v>3342</v>
      </c>
      <c r="Z1050" s="0" t="s">
        <v>109</v>
      </c>
      <c r="AA1050" s="0" t="s">
        <v>3389</v>
      </c>
      <c r="AB1050" s="0" t="s">
        <v>3390</v>
      </c>
      <c r="AC1050" s="0" t="s">
        <v>19</v>
      </c>
      <c r="AD1050" s="0" t="s">
        <v>61</v>
      </c>
      <c r="AE1050" s="0" t="s">
        <v>19</v>
      </c>
      <c r="AF1050" s="0" t="s">
        <v>22</v>
      </c>
      <c r="AG1050" s="0" t="s">
        <v>22</v>
      </c>
      <c r="AH1050" s="0" t="s">
        <v>148</v>
      </c>
      <c r="AI1050" s="0" t="s">
        <v>3536</v>
      </c>
      <c r="AJ1050" s="0" t="s">
        <v>22</v>
      </c>
      <c r="AK1050" s="0" t="s">
        <v>22</v>
      </c>
    </row>
    <row customHeight="1" ht="11.25">
      <c r="A1051" s="0" t="s">
        <v>22</v>
      </c>
      <c r="B1051" s="0" t="s">
        <v>48</v>
      </c>
      <c r="C1051" s="0" t="s">
        <v>50</v>
      </c>
      <c r="D1051" s="0" t="s">
        <v>22</v>
      </c>
      <c r="E1051" s="0" t="s">
        <v>4842</v>
      </c>
      <c r="F1051" s="0" t="s">
        <v>1213</v>
      </c>
      <c r="G1051" s="0" t="s">
        <v>170</v>
      </c>
      <c r="H1051" s="0" t="s">
        <v>170</v>
      </c>
      <c r="I1051" s="0" t="s">
        <v>171</v>
      </c>
      <c r="J1051" s="0" t="s">
        <v>3383</v>
      </c>
      <c r="K1051" s="0" t="s">
        <v>3384</v>
      </c>
      <c r="L1051" s="0" t="s">
        <v>3385</v>
      </c>
      <c r="M1051" s="0" t="s">
        <v>101</v>
      </c>
      <c r="N1051" s="0" t="s">
        <v>98</v>
      </c>
      <c r="O1051" s="0" t="s">
        <v>170</v>
      </c>
      <c r="P1051" s="0" t="s">
        <v>170</v>
      </c>
      <c r="Q1051" s="0" t="s">
        <v>171</v>
      </c>
      <c r="R1051" s="0" t="s">
        <v>3383</v>
      </c>
      <c r="S1051" s="0" t="s">
        <v>3384</v>
      </c>
      <c r="T1051" s="0" t="s">
        <v>3341</v>
      </c>
      <c r="U1051" s="0" t="s">
        <v>3386</v>
      </c>
      <c r="V1051" s="0" t="s">
        <v>3387</v>
      </c>
      <c r="W1051" s="0" t="s">
        <v>3344</v>
      </c>
      <c r="X1051" s="0" t="s">
        <v>3388</v>
      </c>
      <c r="Y1051" s="0" t="s">
        <v>3342</v>
      </c>
      <c r="Z1051" s="0" t="s">
        <v>109</v>
      </c>
      <c r="AA1051" s="0" t="s">
        <v>3389</v>
      </c>
      <c r="AB1051" s="0" t="s">
        <v>3390</v>
      </c>
      <c r="AC1051" s="0" t="s">
        <v>19</v>
      </c>
      <c r="AD1051" s="0" t="s">
        <v>61</v>
      </c>
      <c r="AE1051" s="0" t="s">
        <v>19</v>
      </c>
      <c r="AF1051" s="0" t="s">
        <v>22</v>
      </c>
      <c r="AG1051" s="0" t="s">
        <v>22</v>
      </c>
      <c r="AH1051" s="0" t="s">
        <v>148</v>
      </c>
      <c r="AI1051" s="0" t="s">
        <v>3536</v>
      </c>
      <c r="AJ1051" s="0" t="s">
        <v>22</v>
      </c>
      <c r="AK1051" s="0" t="s">
        <v>22</v>
      </c>
    </row>
    <row customHeight="1" ht="11.25">
      <c r="A1052" s="0" t="s">
        <v>22</v>
      </c>
      <c r="B1052" s="0" t="s">
        <v>48</v>
      </c>
      <c r="C1052" s="0" t="s">
        <v>50</v>
      </c>
      <c r="D1052" s="0" t="s">
        <v>22</v>
      </c>
      <c r="E1052" s="0" t="s">
        <v>4843</v>
      </c>
      <c r="F1052" s="0" t="s">
        <v>1213</v>
      </c>
      <c r="G1052" s="0" t="s">
        <v>170</v>
      </c>
      <c r="H1052" s="0" t="s">
        <v>170</v>
      </c>
      <c r="I1052" s="0" t="s">
        <v>171</v>
      </c>
      <c r="J1052" s="0" t="s">
        <v>3383</v>
      </c>
      <c r="K1052" s="0" t="s">
        <v>3384</v>
      </c>
      <c r="L1052" s="0" t="s">
        <v>3385</v>
      </c>
      <c r="M1052" s="0" t="s">
        <v>101</v>
      </c>
      <c r="N1052" s="0" t="s">
        <v>98</v>
      </c>
      <c r="O1052" s="0" t="s">
        <v>170</v>
      </c>
      <c r="P1052" s="0" t="s">
        <v>170</v>
      </c>
      <c r="Q1052" s="0" t="s">
        <v>171</v>
      </c>
      <c r="R1052" s="0" t="s">
        <v>3383</v>
      </c>
      <c r="S1052" s="0" t="s">
        <v>3384</v>
      </c>
      <c r="T1052" s="0" t="s">
        <v>3341</v>
      </c>
      <c r="U1052" s="0" t="s">
        <v>3386</v>
      </c>
      <c r="V1052" s="0" t="s">
        <v>3387</v>
      </c>
      <c r="W1052" s="0" t="s">
        <v>3344</v>
      </c>
      <c r="X1052" s="0" t="s">
        <v>3388</v>
      </c>
      <c r="Y1052" s="0" t="s">
        <v>3342</v>
      </c>
      <c r="Z1052" s="0" t="s">
        <v>109</v>
      </c>
      <c r="AA1052" s="0" t="s">
        <v>3389</v>
      </c>
      <c r="AB1052" s="0" t="s">
        <v>3390</v>
      </c>
      <c r="AC1052" s="0" t="s">
        <v>19</v>
      </c>
      <c r="AD1052" s="0" t="s">
        <v>61</v>
      </c>
      <c r="AE1052" s="0" t="s">
        <v>19</v>
      </c>
      <c r="AF1052" s="0" t="s">
        <v>22</v>
      </c>
      <c r="AG1052" s="0" t="s">
        <v>22</v>
      </c>
      <c r="AH1052" s="0" t="s">
        <v>148</v>
      </c>
      <c r="AI1052" s="0" t="s">
        <v>3536</v>
      </c>
      <c r="AJ1052" s="0" t="s">
        <v>22</v>
      </c>
      <c r="AK1052" s="0" t="s">
        <v>22</v>
      </c>
    </row>
    <row customHeight="1" ht="11.25">
      <c r="A1053" s="0" t="s">
        <v>22</v>
      </c>
      <c r="B1053" s="0" t="s">
        <v>48</v>
      </c>
      <c r="C1053" s="0" t="s">
        <v>50</v>
      </c>
      <c r="D1053" s="0" t="s">
        <v>22</v>
      </c>
      <c r="E1053" s="0" t="s">
        <v>4844</v>
      </c>
      <c r="F1053" s="0" t="s">
        <v>1213</v>
      </c>
      <c r="G1053" s="0" t="s">
        <v>173</v>
      </c>
      <c r="H1053" s="0" t="s">
        <v>173</v>
      </c>
      <c r="I1053" s="0" t="s">
        <v>174</v>
      </c>
      <c r="J1053" s="0" t="s">
        <v>3468</v>
      </c>
      <c r="K1053" s="0" t="s">
        <v>3469</v>
      </c>
      <c r="L1053" s="0" t="s">
        <v>867</v>
      </c>
      <c r="M1053" s="0" t="s">
        <v>867</v>
      </c>
      <c r="N1053" s="0" t="s">
        <v>98</v>
      </c>
      <c r="O1053" s="0" t="s">
        <v>173</v>
      </c>
      <c r="P1053" s="0" t="s">
        <v>173</v>
      </c>
      <c r="Q1053" s="0" t="s">
        <v>174</v>
      </c>
      <c r="R1053" s="0" t="s">
        <v>3468</v>
      </c>
      <c r="S1053" s="0" t="s">
        <v>3469</v>
      </c>
      <c r="T1053" s="0" t="s">
        <v>3341</v>
      </c>
      <c r="U1053" s="0" t="s">
        <v>3386</v>
      </c>
      <c r="V1053" s="0" t="s">
        <v>3470</v>
      </c>
      <c r="W1053" s="0" t="s">
        <v>3344</v>
      </c>
      <c r="X1053" s="0" t="s">
        <v>3388</v>
      </c>
      <c r="Y1053" s="0" t="s">
        <v>3342</v>
      </c>
      <c r="Z1053" s="0" t="s">
        <v>3471</v>
      </c>
      <c r="AA1053" s="0" t="s">
        <v>3472</v>
      </c>
      <c r="AB1053" s="0" t="s">
        <v>3473</v>
      </c>
      <c r="AC1053" s="0" t="s">
        <v>19</v>
      </c>
      <c r="AD1053" s="0" t="s">
        <v>61</v>
      </c>
      <c r="AE1053" s="0" t="s">
        <v>19</v>
      </c>
      <c r="AF1053" s="0" t="s">
        <v>22</v>
      </c>
      <c r="AG1053" s="0" t="s">
        <v>22</v>
      </c>
      <c r="AH1053" s="0" t="s">
        <v>3474</v>
      </c>
      <c r="AI1053" s="0" t="s">
        <v>3475</v>
      </c>
      <c r="AJ1053" s="0" t="s">
        <v>22</v>
      </c>
      <c r="AK1053" s="0" t="s">
        <v>22</v>
      </c>
    </row>
    <row customHeight="1" ht="11.25">
      <c r="A1054" s="0" t="s">
        <v>22</v>
      </c>
      <c r="B1054" s="0" t="s">
        <v>48</v>
      </c>
      <c r="C1054" s="0" t="s">
        <v>50</v>
      </c>
      <c r="D1054" s="0" t="s">
        <v>22</v>
      </c>
      <c r="E1054" s="0" t="s">
        <v>4845</v>
      </c>
      <c r="F1054" s="0" t="s">
        <v>1213</v>
      </c>
      <c r="G1054" s="0" t="s">
        <v>1171</v>
      </c>
      <c r="H1054" s="0" t="s">
        <v>1171</v>
      </c>
      <c r="I1054" s="0" t="s">
        <v>1172</v>
      </c>
      <c r="J1054" s="0" t="s">
        <v>3373</v>
      </c>
      <c r="K1054" s="0" t="s">
        <v>3374</v>
      </c>
      <c r="L1054" s="0" t="s">
        <v>3375</v>
      </c>
      <c r="M1054" s="0" t="s">
        <v>179</v>
      </c>
      <c r="N1054" s="0" t="s">
        <v>98</v>
      </c>
      <c r="O1054" s="0" t="s">
        <v>1171</v>
      </c>
      <c r="P1054" s="0" t="s">
        <v>1171</v>
      </c>
      <c r="Q1054" s="0" t="s">
        <v>1172</v>
      </c>
      <c r="R1054" s="0" t="s">
        <v>3373</v>
      </c>
      <c r="S1054" s="0" t="s">
        <v>3374</v>
      </c>
      <c r="T1054" s="0" t="s">
        <v>3341</v>
      </c>
      <c r="U1054" s="0" t="s">
        <v>3342</v>
      </c>
      <c r="V1054" s="0" t="s">
        <v>3343</v>
      </c>
      <c r="W1054" s="0" t="s">
        <v>3344</v>
      </c>
      <c r="X1054" s="0" t="s">
        <v>3345</v>
      </c>
      <c r="Y1054" s="0" t="s">
        <v>3342</v>
      </c>
      <c r="Z1054" s="0" t="s">
        <v>4846</v>
      </c>
      <c r="AA1054" s="0" t="s">
        <v>3377</v>
      </c>
      <c r="AB1054" s="0" t="s">
        <v>4847</v>
      </c>
      <c r="AC1054" s="0" t="s">
        <v>19</v>
      </c>
      <c r="AD1054" s="0" t="s">
        <v>61</v>
      </c>
      <c r="AE1054" s="0" t="s">
        <v>19</v>
      </c>
      <c r="AF1054" s="0" t="s">
        <v>22</v>
      </c>
      <c r="AG1054" s="0" t="s">
        <v>22</v>
      </c>
      <c r="AH1054" s="0" t="s">
        <v>3379</v>
      </c>
      <c r="AI1054" s="0" t="s">
        <v>3380</v>
      </c>
      <c r="AJ1054" s="0" t="s">
        <v>22</v>
      </c>
      <c r="AK1054" s="0" t="s">
        <v>22</v>
      </c>
    </row>
    <row customHeight="1" ht="11.25">
      <c r="A1055" s="0" t="s">
        <v>22</v>
      </c>
      <c r="B1055" s="0" t="s">
        <v>48</v>
      </c>
      <c r="C1055" s="0" t="s">
        <v>50</v>
      </c>
      <c r="D1055" s="0" t="s">
        <v>22</v>
      </c>
      <c r="E1055" s="0" t="s">
        <v>4845</v>
      </c>
      <c r="F1055" s="0" t="s">
        <v>1213</v>
      </c>
      <c r="G1055" s="0" t="s">
        <v>153</v>
      </c>
      <c r="H1055" s="0" t="s">
        <v>153</v>
      </c>
      <c r="I1055" s="0" t="s">
        <v>154</v>
      </c>
      <c r="J1055" s="0" t="s">
        <v>3373</v>
      </c>
      <c r="K1055" s="0" t="s">
        <v>3381</v>
      </c>
      <c r="L1055" s="0" t="s">
        <v>3375</v>
      </c>
      <c r="M1055" s="0" t="s">
        <v>179</v>
      </c>
      <c r="N1055" s="0" t="s">
        <v>98</v>
      </c>
      <c r="O1055" s="0" t="s">
        <v>153</v>
      </c>
      <c r="P1055" s="0" t="s">
        <v>153</v>
      </c>
      <c r="Q1055" s="0" t="s">
        <v>154</v>
      </c>
      <c r="R1055" s="0" t="s">
        <v>3373</v>
      </c>
      <c r="S1055" s="0" t="s">
        <v>3381</v>
      </c>
      <c r="T1055" s="0" t="s">
        <v>3341</v>
      </c>
      <c r="U1055" s="0" t="s">
        <v>3342</v>
      </c>
      <c r="V1055" s="0" t="s">
        <v>3343</v>
      </c>
      <c r="W1055" s="0" t="s">
        <v>3344</v>
      </c>
      <c r="X1055" s="0" t="s">
        <v>3345</v>
      </c>
      <c r="Y1055" s="0" t="s">
        <v>3342</v>
      </c>
      <c r="Z1055" s="0" t="s">
        <v>4846</v>
      </c>
      <c r="AA1055" s="0" t="s">
        <v>3377</v>
      </c>
      <c r="AB1055" s="0" t="s">
        <v>4847</v>
      </c>
      <c r="AC1055" s="0" t="s">
        <v>19</v>
      </c>
      <c r="AD1055" s="0" t="s">
        <v>61</v>
      </c>
      <c r="AE1055" s="0" t="s">
        <v>19</v>
      </c>
      <c r="AF1055" s="0" t="s">
        <v>22</v>
      </c>
      <c r="AG1055" s="0" t="s">
        <v>22</v>
      </c>
      <c r="AH1055" s="0" t="s">
        <v>3379</v>
      </c>
      <c r="AI1055" s="0" t="s">
        <v>3380</v>
      </c>
      <c r="AJ1055" s="0" t="s">
        <v>22</v>
      </c>
      <c r="AK1055" s="0" t="s">
        <v>22</v>
      </c>
    </row>
    <row customHeight="1" ht="11.25">
      <c r="A1056" s="0" t="s">
        <v>22</v>
      </c>
      <c r="B1056" s="0" t="s">
        <v>48</v>
      </c>
      <c r="C1056" s="0" t="s">
        <v>50</v>
      </c>
      <c r="D1056" s="0" t="s">
        <v>22</v>
      </c>
      <c r="E1056" s="0" t="s">
        <v>4848</v>
      </c>
      <c r="F1056" s="0" t="s">
        <v>1213</v>
      </c>
      <c r="G1056" s="0" t="s">
        <v>1171</v>
      </c>
      <c r="H1056" s="0" t="s">
        <v>1171</v>
      </c>
      <c r="I1056" s="0" t="s">
        <v>1172</v>
      </c>
      <c r="J1056" s="0" t="s">
        <v>1173</v>
      </c>
      <c r="K1056" s="0" t="s">
        <v>1174</v>
      </c>
      <c r="L1056" s="0" t="s">
        <v>1252</v>
      </c>
      <c r="M1056" s="0" t="s">
        <v>1155</v>
      </c>
      <c r="N1056" s="0" t="s">
        <v>128</v>
      </c>
      <c r="O1056" s="0" t="s">
        <v>123</v>
      </c>
      <c r="P1056" s="0" t="s">
        <v>123</v>
      </c>
      <c r="Q1056" s="0" t="s">
        <v>124</v>
      </c>
      <c r="R1056" s="0" t="s">
        <v>1153</v>
      </c>
      <c r="S1056" s="0" t="s">
        <v>1154</v>
      </c>
      <c r="T1056" s="0" t="s">
        <v>3341</v>
      </c>
      <c r="U1056" s="0" t="s">
        <v>3342</v>
      </c>
      <c r="V1056" s="0" t="s">
        <v>4849</v>
      </c>
      <c r="W1056" s="0" t="s">
        <v>3344</v>
      </c>
      <c r="X1056" s="0" t="s">
        <v>3345</v>
      </c>
      <c r="Y1056" s="0" t="s">
        <v>3342</v>
      </c>
      <c r="Z1056" s="0" t="s">
        <v>4850</v>
      </c>
      <c r="AA1056" s="0" t="s">
        <v>3394</v>
      </c>
      <c r="AB1056" s="0" t="s">
        <v>4851</v>
      </c>
      <c r="AC1056" s="0" t="s">
        <v>19</v>
      </c>
      <c r="AD1056" s="0" t="s">
        <v>61</v>
      </c>
      <c r="AE1056" s="0" t="s">
        <v>19</v>
      </c>
      <c r="AF1056" s="0" t="s">
        <v>22</v>
      </c>
      <c r="AG1056" s="0" t="s">
        <v>22</v>
      </c>
      <c r="AH1056" s="0" t="s">
        <v>3396</v>
      </c>
      <c r="AI1056" s="0" t="s">
        <v>3397</v>
      </c>
      <c r="AJ1056" s="0" t="s">
        <v>22</v>
      </c>
      <c r="AK1056" s="0" t="s">
        <v>22</v>
      </c>
    </row>
    <row customHeight="1" ht="11.25">
      <c r="A1057" s="0" t="s">
        <v>22</v>
      </c>
      <c r="B1057" s="0" t="s">
        <v>48</v>
      </c>
      <c r="C1057" s="0" t="s">
        <v>50</v>
      </c>
      <c r="D1057" s="0" t="s">
        <v>22</v>
      </c>
      <c r="E1057" s="0" t="s">
        <v>4848</v>
      </c>
      <c r="F1057" s="0" t="s">
        <v>1213</v>
      </c>
      <c r="G1057" s="0" t="s">
        <v>153</v>
      </c>
      <c r="H1057" s="0" t="s">
        <v>153</v>
      </c>
      <c r="I1057" s="0" t="s">
        <v>154</v>
      </c>
      <c r="J1057" s="0" t="s">
        <v>1173</v>
      </c>
      <c r="K1057" s="0" t="s">
        <v>1255</v>
      </c>
      <c r="L1057" s="0" t="s">
        <v>1252</v>
      </c>
      <c r="M1057" s="0" t="s">
        <v>1155</v>
      </c>
      <c r="N1057" s="0" t="s">
        <v>128</v>
      </c>
      <c r="O1057" s="0" t="s">
        <v>123</v>
      </c>
      <c r="P1057" s="0" t="s">
        <v>123</v>
      </c>
      <c r="Q1057" s="0" t="s">
        <v>124</v>
      </c>
      <c r="R1057" s="0" t="s">
        <v>1153</v>
      </c>
      <c r="S1057" s="0" t="s">
        <v>1154</v>
      </c>
      <c r="T1057" s="0" t="s">
        <v>3341</v>
      </c>
      <c r="U1057" s="0" t="s">
        <v>3342</v>
      </c>
      <c r="V1057" s="0" t="s">
        <v>4849</v>
      </c>
      <c r="W1057" s="0" t="s">
        <v>3344</v>
      </c>
      <c r="X1057" s="0" t="s">
        <v>3345</v>
      </c>
      <c r="Y1057" s="0" t="s">
        <v>3342</v>
      </c>
      <c r="Z1057" s="0" t="s">
        <v>4850</v>
      </c>
      <c r="AA1057" s="0" t="s">
        <v>3394</v>
      </c>
      <c r="AB1057" s="0" t="s">
        <v>4851</v>
      </c>
      <c r="AC1057" s="0" t="s">
        <v>19</v>
      </c>
      <c r="AD1057" s="0" t="s">
        <v>61</v>
      </c>
      <c r="AE1057" s="0" t="s">
        <v>19</v>
      </c>
      <c r="AF1057" s="0" t="s">
        <v>22</v>
      </c>
      <c r="AG1057" s="0" t="s">
        <v>22</v>
      </c>
      <c r="AH1057" s="0" t="s">
        <v>3396</v>
      </c>
      <c r="AI1057" s="0" t="s">
        <v>3397</v>
      </c>
      <c r="AJ1057" s="0" t="s">
        <v>22</v>
      </c>
      <c r="AK1057" s="0" t="s">
        <v>22</v>
      </c>
    </row>
    <row customHeight="1" ht="11.25">
      <c r="A1058" s="0" t="s">
        <v>22</v>
      </c>
      <c r="B1058" s="0" t="s">
        <v>48</v>
      </c>
      <c r="C1058" s="0" t="s">
        <v>50</v>
      </c>
      <c r="D1058" s="0" t="s">
        <v>22</v>
      </c>
      <c r="E1058" s="0" t="s">
        <v>4848</v>
      </c>
      <c r="F1058" s="0" t="s">
        <v>1213</v>
      </c>
      <c r="G1058" s="0" t="s">
        <v>153</v>
      </c>
      <c r="H1058" s="0" t="s">
        <v>153</v>
      </c>
      <c r="I1058" s="0" t="s">
        <v>154</v>
      </c>
      <c r="J1058" s="0" t="s">
        <v>1173</v>
      </c>
      <c r="K1058" s="0" t="s">
        <v>1255</v>
      </c>
      <c r="L1058" s="0" t="s">
        <v>1252</v>
      </c>
      <c r="M1058" s="0" t="s">
        <v>1155</v>
      </c>
      <c r="N1058" s="0" t="s">
        <v>132</v>
      </c>
      <c r="O1058" s="0" t="s">
        <v>123</v>
      </c>
      <c r="P1058" s="0" t="s">
        <v>123</v>
      </c>
      <c r="Q1058" s="0" t="s">
        <v>124</v>
      </c>
      <c r="R1058" s="0" t="s">
        <v>1201</v>
      </c>
      <c r="S1058" s="0" t="s">
        <v>1202</v>
      </c>
      <c r="T1058" s="0" t="s">
        <v>3341</v>
      </c>
      <c r="U1058" s="0" t="s">
        <v>3342</v>
      </c>
      <c r="V1058" s="0" t="s">
        <v>4849</v>
      </c>
      <c r="W1058" s="0" t="s">
        <v>3344</v>
      </c>
      <c r="X1058" s="0" t="s">
        <v>3345</v>
      </c>
      <c r="Y1058" s="0" t="s">
        <v>3342</v>
      </c>
      <c r="Z1058" s="0" t="s">
        <v>4850</v>
      </c>
      <c r="AA1058" s="0" t="s">
        <v>3394</v>
      </c>
      <c r="AB1058" s="0" t="s">
        <v>4851</v>
      </c>
      <c r="AC1058" s="0" t="s">
        <v>19</v>
      </c>
      <c r="AD1058" s="0" t="s">
        <v>61</v>
      </c>
      <c r="AE1058" s="0" t="s">
        <v>19</v>
      </c>
      <c r="AF1058" s="0" t="s">
        <v>22</v>
      </c>
      <c r="AG1058" s="0" t="s">
        <v>22</v>
      </c>
      <c r="AH1058" s="0" t="s">
        <v>3396</v>
      </c>
      <c r="AI1058" s="0" t="s">
        <v>3397</v>
      </c>
      <c r="AJ1058" s="0" t="s">
        <v>22</v>
      </c>
      <c r="AK1058" s="0" t="s">
        <v>22</v>
      </c>
    </row>
    <row customHeight="1" ht="11.25">
      <c r="A1059" s="0" t="s">
        <v>22</v>
      </c>
      <c r="B1059" s="0" t="s">
        <v>48</v>
      </c>
      <c r="C1059" s="0" t="s">
        <v>50</v>
      </c>
      <c r="D1059" s="0" t="s">
        <v>22</v>
      </c>
      <c r="E1059" s="0" t="s">
        <v>4848</v>
      </c>
      <c r="F1059" s="0" t="s">
        <v>1213</v>
      </c>
      <c r="G1059" s="0" t="s">
        <v>1171</v>
      </c>
      <c r="H1059" s="0" t="s">
        <v>1171</v>
      </c>
      <c r="I1059" s="0" t="s">
        <v>1172</v>
      </c>
      <c r="J1059" s="0" t="s">
        <v>1173</v>
      </c>
      <c r="K1059" s="0" t="s">
        <v>1174</v>
      </c>
      <c r="L1059" s="0" t="s">
        <v>1252</v>
      </c>
      <c r="M1059" s="0" t="s">
        <v>1155</v>
      </c>
      <c r="N1059" s="0" t="s">
        <v>132</v>
      </c>
      <c r="O1059" s="0" t="s">
        <v>123</v>
      </c>
      <c r="P1059" s="0" t="s">
        <v>123</v>
      </c>
      <c r="Q1059" s="0" t="s">
        <v>124</v>
      </c>
      <c r="R1059" s="0" t="s">
        <v>1201</v>
      </c>
      <c r="S1059" s="0" t="s">
        <v>1202</v>
      </c>
      <c r="T1059" s="0" t="s">
        <v>3341</v>
      </c>
      <c r="U1059" s="0" t="s">
        <v>3342</v>
      </c>
      <c r="V1059" s="0" t="s">
        <v>4849</v>
      </c>
      <c r="W1059" s="0" t="s">
        <v>3344</v>
      </c>
      <c r="X1059" s="0" t="s">
        <v>3345</v>
      </c>
      <c r="Y1059" s="0" t="s">
        <v>3342</v>
      </c>
      <c r="Z1059" s="0" t="s">
        <v>4850</v>
      </c>
      <c r="AA1059" s="0" t="s">
        <v>3394</v>
      </c>
      <c r="AB1059" s="0" t="s">
        <v>4851</v>
      </c>
      <c r="AC1059" s="0" t="s">
        <v>19</v>
      </c>
      <c r="AD1059" s="0" t="s">
        <v>61</v>
      </c>
      <c r="AE1059" s="0" t="s">
        <v>19</v>
      </c>
      <c r="AF1059" s="0" t="s">
        <v>22</v>
      </c>
      <c r="AG1059" s="0" t="s">
        <v>22</v>
      </c>
      <c r="AH1059" s="0" t="s">
        <v>3396</v>
      </c>
      <c r="AI1059" s="0" t="s">
        <v>3397</v>
      </c>
      <c r="AJ1059" s="0" t="s">
        <v>22</v>
      </c>
      <c r="AK1059" s="0" t="s">
        <v>22</v>
      </c>
    </row>
    <row customHeight="1" ht="11.25">
      <c r="A1060" s="0" t="s">
        <v>22</v>
      </c>
      <c r="B1060" s="0" t="s">
        <v>48</v>
      </c>
      <c r="C1060" s="0" t="s">
        <v>50</v>
      </c>
      <c r="D1060" s="0" t="s">
        <v>22</v>
      </c>
      <c r="E1060" s="0" t="s">
        <v>4848</v>
      </c>
      <c r="F1060" s="0" t="s">
        <v>1213</v>
      </c>
      <c r="G1060" s="0" t="s">
        <v>1171</v>
      </c>
      <c r="H1060" s="0" t="s">
        <v>1171</v>
      </c>
      <c r="I1060" s="0" t="s">
        <v>1172</v>
      </c>
      <c r="J1060" s="0" t="s">
        <v>1173</v>
      </c>
      <c r="K1060" s="0" t="s">
        <v>1174</v>
      </c>
      <c r="L1060" s="0" t="s">
        <v>1252</v>
      </c>
      <c r="M1060" s="0" t="s">
        <v>1155</v>
      </c>
      <c r="N1060" s="0" t="s">
        <v>98</v>
      </c>
      <c r="O1060" s="0" t="s">
        <v>1171</v>
      </c>
      <c r="P1060" s="0" t="s">
        <v>1171</v>
      </c>
      <c r="Q1060" s="0" t="s">
        <v>1172</v>
      </c>
      <c r="R1060" s="0" t="s">
        <v>1173</v>
      </c>
      <c r="S1060" s="0" t="s">
        <v>1174</v>
      </c>
      <c r="T1060" s="0" t="s">
        <v>3341</v>
      </c>
      <c r="U1060" s="0" t="s">
        <v>3342</v>
      </c>
      <c r="V1060" s="0" t="s">
        <v>4849</v>
      </c>
      <c r="W1060" s="0" t="s">
        <v>3344</v>
      </c>
      <c r="X1060" s="0" t="s">
        <v>3345</v>
      </c>
      <c r="Y1060" s="0" t="s">
        <v>3342</v>
      </c>
      <c r="Z1060" s="0" t="s">
        <v>4850</v>
      </c>
      <c r="AA1060" s="0" t="s">
        <v>3394</v>
      </c>
      <c r="AB1060" s="0" t="s">
        <v>4851</v>
      </c>
      <c r="AC1060" s="0" t="s">
        <v>19</v>
      </c>
      <c r="AD1060" s="0" t="s">
        <v>61</v>
      </c>
      <c r="AE1060" s="0" t="s">
        <v>19</v>
      </c>
      <c r="AF1060" s="0" t="s">
        <v>22</v>
      </c>
      <c r="AG1060" s="0" t="s">
        <v>22</v>
      </c>
      <c r="AH1060" s="0" t="s">
        <v>3396</v>
      </c>
      <c r="AI1060" s="0" t="s">
        <v>3397</v>
      </c>
      <c r="AJ1060" s="0" t="s">
        <v>22</v>
      </c>
      <c r="AK1060" s="0" t="s">
        <v>22</v>
      </c>
    </row>
    <row customHeight="1" ht="11.25">
      <c r="A1061" s="0" t="s">
        <v>22</v>
      </c>
      <c r="B1061" s="0" t="s">
        <v>48</v>
      </c>
      <c r="C1061" s="0" t="s">
        <v>50</v>
      </c>
      <c r="D1061" s="0" t="s">
        <v>22</v>
      </c>
      <c r="E1061" s="0" t="s">
        <v>4848</v>
      </c>
      <c r="F1061" s="0" t="s">
        <v>1213</v>
      </c>
      <c r="G1061" s="0" t="s">
        <v>1171</v>
      </c>
      <c r="H1061" s="0" t="s">
        <v>1171</v>
      </c>
      <c r="I1061" s="0" t="s">
        <v>1172</v>
      </c>
      <c r="J1061" s="0" t="s">
        <v>1173</v>
      </c>
      <c r="K1061" s="0" t="s">
        <v>1174</v>
      </c>
      <c r="L1061" s="0" t="s">
        <v>1252</v>
      </c>
      <c r="M1061" s="0" t="s">
        <v>1155</v>
      </c>
      <c r="N1061" s="0" t="s">
        <v>115</v>
      </c>
      <c r="O1061" s="0" t="s">
        <v>1171</v>
      </c>
      <c r="P1061" s="0" t="s">
        <v>1171</v>
      </c>
      <c r="Q1061" s="0" t="s">
        <v>1172</v>
      </c>
      <c r="R1061" s="0" t="s">
        <v>3398</v>
      </c>
      <c r="S1061" s="0" t="s">
        <v>3399</v>
      </c>
      <c r="T1061" s="0" t="s">
        <v>3341</v>
      </c>
      <c r="U1061" s="0" t="s">
        <v>3342</v>
      </c>
      <c r="V1061" s="0" t="s">
        <v>4849</v>
      </c>
      <c r="W1061" s="0" t="s">
        <v>3344</v>
      </c>
      <c r="X1061" s="0" t="s">
        <v>3345</v>
      </c>
      <c r="Y1061" s="0" t="s">
        <v>3342</v>
      </c>
      <c r="Z1061" s="0" t="s">
        <v>4850</v>
      </c>
      <c r="AA1061" s="0" t="s">
        <v>3394</v>
      </c>
      <c r="AB1061" s="0" t="s">
        <v>4851</v>
      </c>
      <c r="AC1061" s="0" t="s">
        <v>19</v>
      </c>
      <c r="AD1061" s="0" t="s">
        <v>61</v>
      </c>
      <c r="AE1061" s="0" t="s">
        <v>19</v>
      </c>
      <c r="AF1061" s="0" t="s">
        <v>22</v>
      </c>
      <c r="AG1061" s="0" t="s">
        <v>22</v>
      </c>
      <c r="AH1061" s="0" t="s">
        <v>3396</v>
      </c>
      <c r="AI1061" s="0" t="s">
        <v>3397</v>
      </c>
      <c r="AJ1061" s="0" t="s">
        <v>22</v>
      </c>
      <c r="AK1061" s="0" t="s">
        <v>22</v>
      </c>
    </row>
    <row customHeight="1" ht="11.25">
      <c r="A1062" s="0" t="s">
        <v>22</v>
      </c>
      <c r="B1062" s="0" t="s">
        <v>48</v>
      </c>
      <c r="C1062" s="0" t="s">
        <v>50</v>
      </c>
      <c r="D1062" s="0" t="s">
        <v>22</v>
      </c>
      <c r="E1062" s="0" t="s">
        <v>4848</v>
      </c>
      <c r="F1062" s="0" t="s">
        <v>1213</v>
      </c>
      <c r="G1062" s="0" t="s">
        <v>1171</v>
      </c>
      <c r="H1062" s="0" t="s">
        <v>1171</v>
      </c>
      <c r="I1062" s="0" t="s">
        <v>1172</v>
      </c>
      <c r="J1062" s="0" t="s">
        <v>1173</v>
      </c>
      <c r="K1062" s="0" t="s">
        <v>1174</v>
      </c>
      <c r="L1062" s="0" t="s">
        <v>1252</v>
      </c>
      <c r="M1062" s="0" t="s">
        <v>1155</v>
      </c>
      <c r="N1062" s="0" t="s">
        <v>90</v>
      </c>
      <c r="O1062" s="0" t="s">
        <v>1171</v>
      </c>
      <c r="P1062" s="0" t="s">
        <v>1171</v>
      </c>
      <c r="Q1062" s="0" t="s">
        <v>1172</v>
      </c>
      <c r="R1062" s="0" t="s">
        <v>3400</v>
      </c>
      <c r="S1062" s="0" t="s">
        <v>3401</v>
      </c>
      <c r="T1062" s="0" t="s">
        <v>3341</v>
      </c>
      <c r="U1062" s="0" t="s">
        <v>3342</v>
      </c>
      <c r="V1062" s="0" t="s">
        <v>4849</v>
      </c>
      <c r="W1062" s="0" t="s">
        <v>3344</v>
      </c>
      <c r="X1062" s="0" t="s">
        <v>3345</v>
      </c>
      <c r="Y1062" s="0" t="s">
        <v>3342</v>
      </c>
      <c r="Z1062" s="0" t="s">
        <v>4850</v>
      </c>
      <c r="AA1062" s="0" t="s">
        <v>3394</v>
      </c>
      <c r="AB1062" s="0" t="s">
        <v>4851</v>
      </c>
      <c r="AC1062" s="0" t="s">
        <v>19</v>
      </c>
      <c r="AD1062" s="0" t="s">
        <v>61</v>
      </c>
      <c r="AE1062" s="0" t="s">
        <v>19</v>
      </c>
      <c r="AF1062" s="0" t="s">
        <v>22</v>
      </c>
      <c r="AG1062" s="0" t="s">
        <v>22</v>
      </c>
      <c r="AH1062" s="0" t="s">
        <v>3396</v>
      </c>
      <c r="AI1062" s="0" t="s">
        <v>3397</v>
      </c>
      <c r="AJ1062" s="0" t="s">
        <v>22</v>
      </c>
      <c r="AK1062" s="0" t="s">
        <v>22</v>
      </c>
    </row>
    <row customHeight="1" ht="11.25">
      <c r="A1063" s="0" t="s">
        <v>22</v>
      </c>
      <c r="B1063" s="0" t="s">
        <v>48</v>
      </c>
      <c r="C1063" s="0" t="s">
        <v>50</v>
      </c>
      <c r="D1063" s="0" t="s">
        <v>22</v>
      </c>
      <c r="E1063" s="0" t="s">
        <v>4848</v>
      </c>
      <c r="F1063" s="0" t="s">
        <v>1213</v>
      </c>
      <c r="G1063" s="0" t="s">
        <v>1171</v>
      </c>
      <c r="H1063" s="0" t="s">
        <v>1171</v>
      </c>
      <c r="I1063" s="0" t="s">
        <v>1172</v>
      </c>
      <c r="J1063" s="0" t="s">
        <v>1173</v>
      </c>
      <c r="K1063" s="0" t="s">
        <v>1174</v>
      </c>
      <c r="L1063" s="0" t="s">
        <v>1252</v>
      </c>
      <c r="M1063" s="0" t="s">
        <v>1155</v>
      </c>
      <c r="N1063" s="0" t="s">
        <v>109</v>
      </c>
      <c r="O1063" s="0" t="s">
        <v>1171</v>
      </c>
      <c r="P1063" s="0" t="s">
        <v>1171</v>
      </c>
      <c r="Q1063" s="0" t="s">
        <v>1172</v>
      </c>
      <c r="R1063" s="0" t="s">
        <v>3402</v>
      </c>
      <c r="S1063" s="0" t="s">
        <v>3403</v>
      </c>
      <c r="T1063" s="0" t="s">
        <v>3341</v>
      </c>
      <c r="U1063" s="0" t="s">
        <v>3342</v>
      </c>
      <c r="V1063" s="0" t="s">
        <v>4849</v>
      </c>
      <c r="W1063" s="0" t="s">
        <v>3344</v>
      </c>
      <c r="X1063" s="0" t="s">
        <v>3345</v>
      </c>
      <c r="Y1063" s="0" t="s">
        <v>3342</v>
      </c>
      <c r="Z1063" s="0" t="s">
        <v>4850</v>
      </c>
      <c r="AA1063" s="0" t="s">
        <v>3394</v>
      </c>
      <c r="AB1063" s="0" t="s">
        <v>4851</v>
      </c>
      <c r="AC1063" s="0" t="s">
        <v>19</v>
      </c>
      <c r="AD1063" s="0" t="s">
        <v>61</v>
      </c>
      <c r="AE1063" s="0" t="s">
        <v>19</v>
      </c>
      <c r="AF1063" s="0" t="s">
        <v>22</v>
      </c>
      <c r="AG1063" s="0" t="s">
        <v>22</v>
      </c>
      <c r="AH1063" s="0" t="s">
        <v>3396</v>
      </c>
      <c r="AI1063" s="0" t="s">
        <v>3397</v>
      </c>
      <c r="AJ1063" s="0" t="s">
        <v>22</v>
      </c>
      <c r="AK1063" s="0" t="s">
        <v>22</v>
      </c>
    </row>
    <row customHeight="1" ht="11.25">
      <c r="A1064" s="0" t="s">
        <v>22</v>
      </c>
      <c r="B1064" s="0" t="s">
        <v>48</v>
      </c>
      <c r="C1064" s="0" t="s">
        <v>50</v>
      </c>
      <c r="D1064" s="0" t="s">
        <v>22</v>
      </c>
      <c r="E1064" s="0" t="s">
        <v>4848</v>
      </c>
      <c r="F1064" s="0" t="s">
        <v>1213</v>
      </c>
      <c r="G1064" s="0" t="s">
        <v>1171</v>
      </c>
      <c r="H1064" s="0" t="s">
        <v>1171</v>
      </c>
      <c r="I1064" s="0" t="s">
        <v>1172</v>
      </c>
      <c r="J1064" s="0" t="s">
        <v>1173</v>
      </c>
      <c r="K1064" s="0" t="s">
        <v>1174</v>
      </c>
      <c r="L1064" s="0" t="s">
        <v>1252</v>
      </c>
      <c r="M1064" s="0" t="s">
        <v>1155</v>
      </c>
      <c r="N1064" s="0" t="s">
        <v>92</v>
      </c>
      <c r="O1064" s="0" t="s">
        <v>1171</v>
      </c>
      <c r="P1064" s="0" t="s">
        <v>1171</v>
      </c>
      <c r="Q1064" s="0" t="s">
        <v>1172</v>
      </c>
      <c r="R1064" s="0" t="s">
        <v>3404</v>
      </c>
      <c r="S1064" s="0" t="s">
        <v>3405</v>
      </c>
      <c r="T1064" s="0" t="s">
        <v>3341</v>
      </c>
      <c r="U1064" s="0" t="s">
        <v>3342</v>
      </c>
      <c r="V1064" s="0" t="s">
        <v>4849</v>
      </c>
      <c r="W1064" s="0" t="s">
        <v>3344</v>
      </c>
      <c r="X1064" s="0" t="s">
        <v>3345</v>
      </c>
      <c r="Y1064" s="0" t="s">
        <v>3342</v>
      </c>
      <c r="Z1064" s="0" t="s">
        <v>4850</v>
      </c>
      <c r="AA1064" s="0" t="s">
        <v>3394</v>
      </c>
      <c r="AB1064" s="0" t="s">
        <v>4851</v>
      </c>
      <c r="AC1064" s="0" t="s">
        <v>19</v>
      </c>
      <c r="AD1064" s="0" t="s">
        <v>61</v>
      </c>
      <c r="AE1064" s="0" t="s">
        <v>19</v>
      </c>
      <c r="AF1064" s="0" t="s">
        <v>22</v>
      </c>
      <c r="AG1064" s="0" t="s">
        <v>22</v>
      </c>
      <c r="AH1064" s="0" t="s">
        <v>3396</v>
      </c>
      <c r="AI1064" s="0" t="s">
        <v>3397</v>
      </c>
      <c r="AJ1064" s="0" t="s">
        <v>22</v>
      </c>
      <c r="AK1064" s="0" t="s">
        <v>22</v>
      </c>
    </row>
    <row customHeight="1" ht="11.25">
      <c r="A1065" s="0" t="s">
        <v>22</v>
      </c>
      <c r="B1065" s="0" t="s">
        <v>48</v>
      </c>
      <c r="C1065" s="0" t="s">
        <v>50</v>
      </c>
      <c r="D1065" s="0" t="s">
        <v>22</v>
      </c>
      <c r="E1065" s="0" t="s">
        <v>4848</v>
      </c>
      <c r="F1065" s="0" t="s">
        <v>1213</v>
      </c>
      <c r="G1065" s="0" t="s">
        <v>1171</v>
      </c>
      <c r="H1065" s="0" t="s">
        <v>1171</v>
      </c>
      <c r="I1065" s="0" t="s">
        <v>1172</v>
      </c>
      <c r="J1065" s="0" t="s">
        <v>1173</v>
      </c>
      <c r="K1065" s="0" t="s">
        <v>1174</v>
      </c>
      <c r="L1065" s="0" t="s">
        <v>1252</v>
      </c>
      <c r="M1065" s="0" t="s">
        <v>1155</v>
      </c>
      <c r="N1065" s="0" t="s">
        <v>89</v>
      </c>
      <c r="O1065" s="0" t="s">
        <v>1171</v>
      </c>
      <c r="P1065" s="0" t="s">
        <v>1171</v>
      </c>
      <c r="Q1065" s="0" t="s">
        <v>1172</v>
      </c>
      <c r="R1065" s="0" t="s">
        <v>3406</v>
      </c>
      <c r="S1065" s="0" t="s">
        <v>3407</v>
      </c>
      <c r="T1065" s="0" t="s">
        <v>3341</v>
      </c>
      <c r="U1065" s="0" t="s">
        <v>3342</v>
      </c>
      <c r="V1065" s="0" t="s">
        <v>4849</v>
      </c>
      <c r="W1065" s="0" t="s">
        <v>3344</v>
      </c>
      <c r="X1065" s="0" t="s">
        <v>3345</v>
      </c>
      <c r="Y1065" s="0" t="s">
        <v>3342</v>
      </c>
      <c r="Z1065" s="0" t="s">
        <v>4850</v>
      </c>
      <c r="AA1065" s="0" t="s">
        <v>3394</v>
      </c>
      <c r="AB1065" s="0" t="s">
        <v>4851</v>
      </c>
      <c r="AC1065" s="0" t="s">
        <v>19</v>
      </c>
      <c r="AD1065" s="0" t="s">
        <v>61</v>
      </c>
      <c r="AE1065" s="0" t="s">
        <v>19</v>
      </c>
      <c r="AF1065" s="0" t="s">
        <v>22</v>
      </c>
      <c r="AG1065" s="0" t="s">
        <v>22</v>
      </c>
      <c r="AH1065" s="0" t="s">
        <v>3396</v>
      </c>
      <c r="AI1065" s="0" t="s">
        <v>3397</v>
      </c>
      <c r="AJ1065" s="0" t="s">
        <v>22</v>
      </c>
      <c r="AK1065" s="0" t="s">
        <v>22</v>
      </c>
    </row>
    <row customHeight="1" ht="11.25">
      <c r="A1066" s="0" t="s">
        <v>22</v>
      </c>
      <c r="B1066" s="0" t="s">
        <v>48</v>
      </c>
      <c r="C1066" s="0" t="s">
        <v>50</v>
      </c>
      <c r="D1066" s="0" t="s">
        <v>22</v>
      </c>
      <c r="E1066" s="0" t="s">
        <v>4848</v>
      </c>
      <c r="F1066" s="0" t="s">
        <v>1213</v>
      </c>
      <c r="G1066" s="0" t="s">
        <v>1171</v>
      </c>
      <c r="H1066" s="0" t="s">
        <v>1171</v>
      </c>
      <c r="I1066" s="0" t="s">
        <v>1172</v>
      </c>
      <c r="J1066" s="0" t="s">
        <v>1173</v>
      </c>
      <c r="K1066" s="0" t="s">
        <v>1174</v>
      </c>
      <c r="L1066" s="0" t="s">
        <v>1252</v>
      </c>
      <c r="M1066" s="0" t="s">
        <v>1155</v>
      </c>
      <c r="N1066" s="0" t="s">
        <v>112</v>
      </c>
      <c r="O1066" s="0" t="s">
        <v>1171</v>
      </c>
      <c r="P1066" s="0" t="s">
        <v>1171</v>
      </c>
      <c r="Q1066" s="0" t="s">
        <v>1172</v>
      </c>
      <c r="R1066" s="0" t="s">
        <v>3408</v>
      </c>
      <c r="S1066" s="0" t="s">
        <v>3409</v>
      </c>
      <c r="T1066" s="0" t="s">
        <v>3341</v>
      </c>
      <c r="U1066" s="0" t="s">
        <v>3342</v>
      </c>
      <c r="V1066" s="0" t="s">
        <v>4849</v>
      </c>
      <c r="W1066" s="0" t="s">
        <v>3344</v>
      </c>
      <c r="X1066" s="0" t="s">
        <v>3345</v>
      </c>
      <c r="Y1066" s="0" t="s">
        <v>3342</v>
      </c>
      <c r="Z1066" s="0" t="s">
        <v>4850</v>
      </c>
      <c r="AA1066" s="0" t="s">
        <v>3394</v>
      </c>
      <c r="AB1066" s="0" t="s">
        <v>4851</v>
      </c>
      <c r="AC1066" s="0" t="s">
        <v>19</v>
      </c>
      <c r="AD1066" s="0" t="s">
        <v>61</v>
      </c>
      <c r="AE1066" s="0" t="s">
        <v>19</v>
      </c>
      <c r="AF1066" s="0" t="s">
        <v>22</v>
      </c>
      <c r="AG1066" s="0" t="s">
        <v>22</v>
      </c>
      <c r="AH1066" s="0" t="s">
        <v>3396</v>
      </c>
      <c r="AI1066" s="0" t="s">
        <v>3397</v>
      </c>
      <c r="AJ1066" s="0" t="s">
        <v>22</v>
      </c>
      <c r="AK1066" s="0" t="s">
        <v>22</v>
      </c>
    </row>
    <row customHeight="1" ht="11.25">
      <c r="A1067" s="0" t="s">
        <v>22</v>
      </c>
      <c r="B1067" s="0" t="s">
        <v>48</v>
      </c>
      <c r="C1067" s="0" t="s">
        <v>50</v>
      </c>
      <c r="D1067" s="0" t="s">
        <v>22</v>
      </c>
      <c r="E1067" s="0" t="s">
        <v>4848</v>
      </c>
      <c r="F1067" s="0" t="s">
        <v>1213</v>
      </c>
      <c r="G1067" s="0" t="s">
        <v>1171</v>
      </c>
      <c r="H1067" s="0" t="s">
        <v>1171</v>
      </c>
      <c r="I1067" s="0" t="s">
        <v>1172</v>
      </c>
      <c r="J1067" s="0" t="s">
        <v>1173</v>
      </c>
      <c r="K1067" s="0" t="s">
        <v>1174</v>
      </c>
      <c r="L1067" s="0" t="s">
        <v>1252</v>
      </c>
      <c r="M1067" s="0" t="s">
        <v>1155</v>
      </c>
      <c r="N1067" s="0" t="s">
        <v>118</v>
      </c>
      <c r="O1067" s="0" t="s">
        <v>1171</v>
      </c>
      <c r="P1067" s="0" t="s">
        <v>1171</v>
      </c>
      <c r="Q1067" s="0" t="s">
        <v>1172</v>
      </c>
      <c r="R1067" s="0" t="s">
        <v>3410</v>
      </c>
      <c r="S1067" s="0" t="s">
        <v>3411</v>
      </c>
      <c r="T1067" s="0" t="s">
        <v>3341</v>
      </c>
      <c r="U1067" s="0" t="s">
        <v>3342</v>
      </c>
      <c r="V1067" s="0" t="s">
        <v>4849</v>
      </c>
      <c r="W1067" s="0" t="s">
        <v>3344</v>
      </c>
      <c r="X1067" s="0" t="s">
        <v>3345</v>
      </c>
      <c r="Y1067" s="0" t="s">
        <v>3342</v>
      </c>
      <c r="Z1067" s="0" t="s">
        <v>4850</v>
      </c>
      <c r="AA1067" s="0" t="s">
        <v>3394</v>
      </c>
      <c r="AB1067" s="0" t="s">
        <v>4851</v>
      </c>
      <c r="AC1067" s="0" t="s">
        <v>19</v>
      </c>
      <c r="AD1067" s="0" t="s">
        <v>61</v>
      </c>
      <c r="AE1067" s="0" t="s">
        <v>19</v>
      </c>
      <c r="AF1067" s="0" t="s">
        <v>22</v>
      </c>
      <c r="AG1067" s="0" t="s">
        <v>22</v>
      </c>
      <c r="AH1067" s="0" t="s">
        <v>3396</v>
      </c>
      <c r="AI1067" s="0" t="s">
        <v>3397</v>
      </c>
      <c r="AJ1067" s="0" t="s">
        <v>22</v>
      </c>
      <c r="AK1067" s="0" t="s">
        <v>22</v>
      </c>
    </row>
    <row customHeight="1" ht="11.25">
      <c r="A1068" s="0" t="s">
        <v>22</v>
      </c>
      <c r="B1068" s="0" t="s">
        <v>48</v>
      </c>
      <c r="C1068" s="0" t="s">
        <v>50</v>
      </c>
      <c r="D1068" s="0" t="s">
        <v>22</v>
      </c>
      <c r="E1068" s="0" t="s">
        <v>4848</v>
      </c>
      <c r="F1068" s="0" t="s">
        <v>1213</v>
      </c>
      <c r="G1068" s="0" t="s">
        <v>1171</v>
      </c>
      <c r="H1068" s="0" t="s">
        <v>1171</v>
      </c>
      <c r="I1068" s="0" t="s">
        <v>1172</v>
      </c>
      <c r="J1068" s="0" t="s">
        <v>1173</v>
      </c>
      <c r="K1068" s="0" t="s">
        <v>1174</v>
      </c>
      <c r="L1068" s="0" t="s">
        <v>1252</v>
      </c>
      <c r="M1068" s="0" t="s">
        <v>1155</v>
      </c>
      <c r="N1068" s="0" t="s">
        <v>101</v>
      </c>
      <c r="O1068" s="0" t="s">
        <v>1171</v>
      </c>
      <c r="P1068" s="0" t="s">
        <v>1171</v>
      </c>
      <c r="Q1068" s="0" t="s">
        <v>1172</v>
      </c>
      <c r="R1068" s="0" t="s">
        <v>3412</v>
      </c>
      <c r="S1068" s="0" t="s">
        <v>3413</v>
      </c>
      <c r="T1068" s="0" t="s">
        <v>3341</v>
      </c>
      <c r="U1068" s="0" t="s">
        <v>3342</v>
      </c>
      <c r="V1068" s="0" t="s">
        <v>4849</v>
      </c>
      <c r="W1068" s="0" t="s">
        <v>3344</v>
      </c>
      <c r="X1068" s="0" t="s">
        <v>3345</v>
      </c>
      <c r="Y1068" s="0" t="s">
        <v>3342</v>
      </c>
      <c r="Z1068" s="0" t="s">
        <v>4850</v>
      </c>
      <c r="AA1068" s="0" t="s">
        <v>3394</v>
      </c>
      <c r="AB1068" s="0" t="s">
        <v>4851</v>
      </c>
      <c r="AC1068" s="0" t="s">
        <v>19</v>
      </c>
      <c r="AD1068" s="0" t="s">
        <v>61</v>
      </c>
      <c r="AE1068" s="0" t="s">
        <v>19</v>
      </c>
      <c r="AF1068" s="0" t="s">
        <v>22</v>
      </c>
      <c r="AG1068" s="0" t="s">
        <v>22</v>
      </c>
      <c r="AH1068" s="0" t="s">
        <v>3396</v>
      </c>
      <c r="AI1068" s="0" t="s">
        <v>3397</v>
      </c>
      <c r="AJ1068" s="0" t="s">
        <v>22</v>
      </c>
      <c r="AK1068" s="0" t="s">
        <v>22</v>
      </c>
    </row>
    <row customHeight="1" ht="11.25">
      <c r="A1069" s="0" t="s">
        <v>22</v>
      </c>
      <c r="B1069" s="0" t="s">
        <v>48</v>
      </c>
      <c r="C1069" s="0" t="s">
        <v>50</v>
      </c>
      <c r="D1069" s="0" t="s">
        <v>22</v>
      </c>
      <c r="E1069" s="0" t="s">
        <v>4848</v>
      </c>
      <c r="F1069" s="0" t="s">
        <v>1213</v>
      </c>
      <c r="G1069" s="0" t="s">
        <v>1171</v>
      </c>
      <c r="H1069" s="0" t="s">
        <v>1171</v>
      </c>
      <c r="I1069" s="0" t="s">
        <v>1172</v>
      </c>
      <c r="J1069" s="0" t="s">
        <v>1173</v>
      </c>
      <c r="K1069" s="0" t="s">
        <v>1174</v>
      </c>
      <c r="L1069" s="0" t="s">
        <v>1252</v>
      </c>
      <c r="M1069" s="0" t="s">
        <v>1155</v>
      </c>
      <c r="N1069" s="0" t="s">
        <v>91</v>
      </c>
      <c r="O1069" s="0" t="s">
        <v>1171</v>
      </c>
      <c r="P1069" s="0" t="s">
        <v>1171</v>
      </c>
      <c r="Q1069" s="0" t="s">
        <v>1172</v>
      </c>
      <c r="R1069" s="0" t="s">
        <v>3414</v>
      </c>
      <c r="S1069" s="0" t="s">
        <v>3415</v>
      </c>
      <c r="T1069" s="0" t="s">
        <v>3341</v>
      </c>
      <c r="U1069" s="0" t="s">
        <v>3342</v>
      </c>
      <c r="V1069" s="0" t="s">
        <v>4849</v>
      </c>
      <c r="W1069" s="0" t="s">
        <v>3344</v>
      </c>
      <c r="X1069" s="0" t="s">
        <v>3345</v>
      </c>
      <c r="Y1069" s="0" t="s">
        <v>3342</v>
      </c>
      <c r="Z1069" s="0" t="s">
        <v>4850</v>
      </c>
      <c r="AA1069" s="0" t="s">
        <v>3394</v>
      </c>
      <c r="AB1069" s="0" t="s">
        <v>4851</v>
      </c>
      <c r="AC1069" s="0" t="s">
        <v>19</v>
      </c>
      <c r="AD1069" s="0" t="s">
        <v>61</v>
      </c>
      <c r="AE1069" s="0" t="s">
        <v>19</v>
      </c>
      <c r="AF1069" s="0" t="s">
        <v>22</v>
      </c>
      <c r="AG1069" s="0" t="s">
        <v>22</v>
      </c>
      <c r="AH1069" s="0" t="s">
        <v>3396</v>
      </c>
      <c r="AI1069" s="0" t="s">
        <v>3397</v>
      </c>
      <c r="AJ1069" s="0" t="s">
        <v>22</v>
      </c>
      <c r="AK1069" s="0" t="s">
        <v>22</v>
      </c>
    </row>
    <row customHeight="1" ht="11.25">
      <c r="A1070" s="0" t="s">
        <v>22</v>
      </c>
      <c r="B1070" s="0" t="s">
        <v>48</v>
      </c>
      <c r="C1070" s="0" t="s">
        <v>50</v>
      </c>
      <c r="D1070" s="0" t="s">
        <v>22</v>
      </c>
      <c r="E1070" s="0" t="s">
        <v>4848</v>
      </c>
      <c r="F1070" s="0" t="s">
        <v>1213</v>
      </c>
      <c r="G1070" s="0" t="s">
        <v>153</v>
      </c>
      <c r="H1070" s="0" t="s">
        <v>153</v>
      </c>
      <c r="I1070" s="0" t="s">
        <v>154</v>
      </c>
      <c r="J1070" s="0" t="s">
        <v>1173</v>
      </c>
      <c r="K1070" s="0" t="s">
        <v>1255</v>
      </c>
      <c r="L1070" s="0" t="s">
        <v>1252</v>
      </c>
      <c r="M1070" s="0" t="s">
        <v>1155</v>
      </c>
      <c r="N1070" s="0" t="s">
        <v>98</v>
      </c>
      <c r="O1070" s="0" t="s">
        <v>153</v>
      </c>
      <c r="P1070" s="0" t="s">
        <v>153</v>
      </c>
      <c r="Q1070" s="0" t="s">
        <v>154</v>
      </c>
      <c r="R1070" s="0" t="s">
        <v>1173</v>
      </c>
      <c r="S1070" s="0" t="s">
        <v>1255</v>
      </c>
      <c r="T1070" s="0" t="s">
        <v>3341</v>
      </c>
      <c r="U1070" s="0" t="s">
        <v>3342</v>
      </c>
      <c r="V1070" s="0" t="s">
        <v>4849</v>
      </c>
      <c r="W1070" s="0" t="s">
        <v>3344</v>
      </c>
      <c r="X1070" s="0" t="s">
        <v>3345</v>
      </c>
      <c r="Y1070" s="0" t="s">
        <v>3342</v>
      </c>
      <c r="Z1070" s="0" t="s">
        <v>4850</v>
      </c>
      <c r="AA1070" s="0" t="s">
        <v>3394</v>
      </c>
      <c r="AB1070" s="0" t="s">
        <v>4851</v>
      </c>
      <c r="AC1070" s="0" t="s">
        <v>19</v>
      </c>
      <c r="AD1070" s="0" t="s">
        <v>61</v>
      </c>
      <c r="AE1070" s="0" t="s">
        <v>19</v>
      </c>
      <c r="AF1070" s="0" t="s">
        <v>22</v>
      </c>
      <c r="AG1070" s="0" t="s">
        <v>22</v>
      </c>
      <c r="AH1070" s="0" t="s">
        <v>3396</v>
      </c>
      <c r="AI1070" s="0" t="s">
        <v>3397</v>
      </c>
      <c r="AJ1070" s="0" t="s">
        <v>22</v>
      </c>
      <c r="AK1070" s="0" t="s">
        <v>22</v>
      </c>
    </row>
    <row customHeight="1" ht="11.25">
      <c r="A1071" s="0" t="s">
        <v>22</v>
      </c>
      <c r="B1071" s="0" t="s">
        <v>48</v>
      </c>
      <c r="C1071" s="0" t="s">
        <v>50</v>
      </c>
      <c r="D1071" s="0" t="s">
        <v>22</v>
      </c>
      <c r="E1071" s="0" t="s">
        <v>4848</v>
      </c>
      <c r="F1071" s="0" t="s">
        <v>1213</v>
      </c>
      <c r="G1071" s="0" t="s">
        <v>153</v>
      </c>
      <c r="H1071" s="0" t="s">
        <v>153</v>
      </c>
      <c r="I1071" s="0" t="s">
        <v>154</v>
      </c>
      <c r="J1071" s="0" t="s">
        <v>1173</v>
      </c>
      <c r="K1071" s="0" t="s">
        <v>1255</v>
      </c>
      <c r="L1071" s="0" t="s">
        <v>1252</v>
      </c>
      <c r="M1071" s="0" t="s">
        <v>1155</v>
      </c>
      <c r="N1071" s="0" t="s">
        <v>115</v>
      </c>
      <c r="O1071" s="0" t="s">
        <v>153</v>
      </c>
      <c r="P1071" s="0" t="s">
        <v>153</v>
      </c>
      <c r="Q1071" s="0" t="s">
        <v>154</v>
      </c>
      <c r="R1071" s="0" t="s">
        <v>3398</v>
      </c>
      <c r="S1071" s="0" t="s">
        <v>3416</v>
      </c>
      <c r="T1071" s="0" t="s">
        <v>3341</v>
      </c>
      <c r="U1071" s="0" t="s">
        <v>3342</v>
      </c>
      <c r="V1071" s="0" t="s">
        <v>4849</v>
      </c>
      <c r="W1071" s="0" t="s">
        <v>3344</v>
      </c>
      <c r="X1071" s="0" t="s">
        <v>3345</v>
      </c>
      <c r="Y1071" s="0" t="s">
        <v>3342</v>
      </c>
      <c r="Z1071" s="0" t="s">
        <v>4850</v>
      </c>
      <c r="AA1071" s="0" t="s">
        <v>3394</v>
      </c>
      <c r="AB1071" s="0" t="s">
        <v>4851</v>
      </c>
      <c r="AC1071" s="0" t="s">
        <v>19</v>
      </c>
      <c r="AD1071" s="0" t="s">
        <v>61</v>
      </c>
      <c r="AE1071" s="0" t="s">
        <v>19</v>
      </c>
      <c r="AF1071" s="0" t="s">
        <v>22</v>
      </c>
      <c r="AG1071" s="0" t="s">
        <v>22</v>
      </c>
      <c r="AH1071" s="0" t="s">
        <v>3396</v>
      </c>
      <c r="AI1071" s="0" t="s">
        <v>3397</v>
      </c>
      <c r="AJ1071" s="0" t="s">
        <v>22</v>
      </c>
      <c r="AK1071" s="0" t="s">
        <v>22</v>
      </c>
    </row>
    <row customHeight="1" ht="11.25">
      <c r="A1072" s="0" t="s">
        <v>22</v>
      </c>
      <c r="B1072" s="0" t="s">
        <v>48</v>
      </c>
      <c r="C1072" s="0" t="s">
        <v>50</v>
      </c>
      <c r="D1072" s="0" t="s">
        <v>22</v>
      </c>
      <c r="E1072" s="0" t="s">
        <v>4848</v>
      </c>
      <c r="F1072" s="0" t="s">
        <v>1213</v>
      </c>
      <c r="G1072" s="0" t="s">
        <v>153</v>
      </c>
      <c r="H1072" s="0" t="s">
        <v>153</v>
      </c>
      <c r="I1072" s="0" t="s">
        <v>154</v>
      </c>
      <c r="J1072" s="0" t="s">
        <v>1173</v>
      </c>
      <c r="K1072" s="0" t="s">
        <v>1255</v>
      </c>
      <c r="L1072" s="0" t="s">
        <v>1252</v>
      </c>
      <c r="M1072" s="0" t="s">
        <v>1155</v>
      </c>
      <c r="N1072" s="0" t="s">
        <v>90</v>
      </c>
      <c r="O1072" s="0" t="s">
        <v>153</v>
      </c>
      <c r="P1072" s="0" t="s">
        <v>153</v>
      </c>
      <c r="Q1072" s="0" t="s">
        <v>154</v>
      </c>
      <c r="R1072" s="0" t="s">
        <v>3400</v>
      </c>
      <c r="S1072" s="0" t="s">
        <v>3417</v>
      </c>
      <c r="T1072" s="0" t="s">
        <v>3341</v>
      </c>
      <c r="U1072" s="0" t="s">
        <v>3342</v>
      </c>
      <c r="V1072" s="0" t="s">
        <v>4849</v>
      </c>
      <c r="W1072" s="0" t="s">
        <v>3344</v>
      </c>
      <c r="X1072" s="0" t="s">
        <v>3345</v>
      </c>
      <c r="Y1072" s="0" t="s">
        <v>3342</v>
      </c>
      <c r="Z1072" s="0" t="s">
        <v>4850</v>
      </c>
      <c r="AA1072" s="0" t="s">
        <v>3394</v>
      </c>
      <c r="AB1072" s="0" t="s">
        <v>4851</v>
      </c>
      <c r="AC1072" s="0" t="s">
        <v>19</v>
      </c>
      <c r="AD1072" s="0" t="s">
        <v>61</v>
      </c>
      <c r="AE1072" s="0" t="s">
        <v>19</v>
      </c>
      <c r="AF1072" s="0" t="s">
        <v>22</v>
      </c>
      <c r="AG1072" s="0" t="s">
        <v>22</v>
      </c>
      <c r="AH1072" s="0" t="s">
        <v>3396</v>
      </c>
      <c r="AI1072" s="0" t="s">
        <v>3397</v>
      </c>
      <c r="AJ1072" s="0" t="s">
        <v>22</v>
      </c>
      <c r="AK1072" s="0" t="s">
        <v>22</v>
      </c>
    </row>
    <row customHeight="1" ht="11.25">
      <c r="A1073" s="0" t="s">
        <v>22</v>
      </c>
      <c r="B1073" s="0" t="s">
        <v>48</v>
      </c>
      <c r="C1073" s="0" t="s">
        <v>50</v>
      </c>
      <c r="D1073" s="0" t="s">
        <v>22</v>
      </c>
      <c r="E1073" s="0" t="s">
        <v>4848</v>
      </c>
      <c r="F1073" s="0" t="s">
        <v>1213</v>
      </c>
      <c r="G1073" s="0" t="s">
        <v>153</v>
      </c>
      <c r="H1073" s="0" t="s">
        <v>153</v>
      </c>
      <c r="I1073" s="0" t="s">
        <v>154</v>
      </c>
      <c r="J1073" s="0" t="s">
        <v>1173</v>
      </c>
      <c r="K1073" s="0" t="s">
        <v>1255</v>
      </c>
      <c r="L1073" s="0" t="s">
        <v>1252</v>
      </c>
      <c r="M1073" s="0" t="s">
        <v>1155</v>
      </c>
      <c r="N1073" s="0" t="s">
        <v>109</v>
      </c>
      <c r="O1073" s="0" t="s">
        <v>153</v>
      </c>
      <c r="P1073" s="0" t="s">
        <v>153</v>
      </c>
      <c r="Q1073" s="0" t="s">
        <v>154</v>
      </c>
      <c r="R1073" s="0" t="s">
        <v>3402</v>
      </c>
      <c r="S1073" s="0" t="s">
        <v>3418</v>
      </c>
      <c r="T1073" s="0" t="s">
        <v>3341</v>
      </c>
      <c r="U1073" s="0" t="s">
        <v>3342</v>
      </c>
      <c r="V1073" s="0" t="s">
        <v>4849</v>
      </c>
      <c r="W1073" s="0" t="s">
        <v>3344</v>
      </c>
      <c r="X1073" s="0" t="s">
        <v>3345</v>
      </c>
      <c r="Y1073" s="0" t="s">
        <v>3342</v>
      </c>
      <c r="Z1073" s="0" t="s">
        <v>4850</v>
      </c>
      <c r="AA1073" s="0" t="s">
        <v>3394</v>
      </c>
      <c r="AB1073" s="0" t="s">
        <v>4851</v>
      </c>
      <c r="AC1073" s="0" t="s">
        <v>19</v>
      </c>
      <c r="AD1073" s="0" t="s">
        <v>61</v>
      </c>
      <c r="AE1073" s="0" t="s">
        <v>19</v>
      </c>
      <c r="AF1073" s="0" t="s">
        <v>22</v>
      </c>
      <c r="AG1073" s="0" t="s">
        <v>22</v>
      </c>
      <c r="AH1073" s="0" t="s">
        <v>3396</v>
      </c>
      <c r="AI1073" s="0" t="s">
        <v>3397</v>
      </c>
      <c r="AJ1073" s="0" t="s">
        <v>22</v>
      </c>
      <c r="AK1073" s="0" t="s">
        <v>22</v>
      </c>
    </row>
    <row customHeight="1" ht="11.25">
      <c r="A1074" s="0" t="s">
        <v>22</v>
      </c>
      <c r="B1074" s="0" t="s">
        <v>48</v>
      </c>
      <c r="C1074" s="0" t="s">
        <v>50</v>
      </c>
      <c r="D1074" s="0" t="s">
        <v>22</v>
      </c>
      <c r="E1074" s="0" t="s">
        <v>4848</v>
      </c>
      <c r="F1074" s="0" t="s">
        <v>1213</v>
      </c>
      <c r="G1074" s="0" t="s">
        <v>153</v>
      </c>
      <c r="H1074" s="0" t="s">
        <v>153</v>
      </c>
      <c r="I1074" s="0" t="s">
        <v>154</v>
      </c>
      <c r="J1074" s="0" t="s">
        <v>1173</v>
      </c>
      <c r="K1074" s="0" t="s">
        <v>1255</v>
      </c>
      <c r="L1074" s="0" t="s">
        <v>1252</v>
      </c>
      <c r="M1074" s="0" t="s">
        <v>1155</v>
      </c>
      <c r="N1074" s="0" t="s">
        <v>92</v>
      </c>
      <c r="O1074" s="0" t="s">
        <v>153</v>
      </c>
      <c r="P1074" s="0" t="s">
        <v>153</v>
      </c>
      <c r="Q1074" s="0" t="s">
        <v>154</v>
      </c>
      <c r="R1074" s="0" t="s">
        <v>3404</v>
      </c>
      <c r="S1074" s="0" t="s">
        <v>3419</v>
      </c>
      <c r="T1074" s="0" t="s">
        <v>3341</v>
      </c>
      <c r="U1074" s="0" t="s">
        <v>3342</v>
      </c>
      <c r="V1074" s="0" t="s">
        <v>4849</v>
      </c>
      <c r="W1074" s="0" t="s">
        <v>3344</v>
      </c>
      <c r="X1074" s="0" t="s">
        <v>3345</v>
      </c>
      <c r="Y1074" s="0" t="s">
        <v>3342</v>
      </c>
      <c r="Z1074" s="0" t="s">
        <v>4850</v>
      </c>
      <c r="AA1074" s="0" t="s">
        <v>3394</v>
      </c>
      <c r="AB1074" s="0" t="s">
        <v>4851</v>
      </c>
      <c r="AC1074" s="0" t="s">
        <v>19</v>
      </c>
      <c r="AD1074" s="0" t="s">
        <v>61</v>
      </c>
      <c r="AE1074" s="0" t="s">
        <v>19</v>
      </c>
      <c r="AF1074" s="0" t="s">
        <v>22</v>
      </c>
      <c r="AG1074" s="0" t="s">
        <v>22</v>
      </c>
      <c r="AH1074" s="0" t="s">
        <v>3396</v>
      </c>
      <c r="AI1074" s="0" t="s">
        <v>3397</v>
      </c>
      <c r="AJ1074" s="0" t="s">
        <v>22</v>
      </c>
      <c r="AK1074" s="0" t="s">
        <v>22</v>
      </c>
    </row>
    <row customHeight="1" ht="11.25">
      <c r="A1075" s="0" t="s">
        <v>22</v>
      </c>
      <c r="B1075" s="0" t="s">
        <v>48</v>
      </c>
      <c r="C1075" s="0" t="s">
        <v>50</v>
      </c>
      <c r="D1075" s="0" t="s">
        <v>22</v>
      </c>
      <c r="E1075" s="0" t="s">
        <v>4848</v>
      </c>
      <c r="F1075" s="0" t="s">
        <v>1213</v>
      </c>
      <c r="G1075" s="0" t="s">
        <v>153</v>
      </c>
      <c r="H1075" s="0" t="s">
        <v>153</v>
      </c>
      <c r="I1075" s="0" t="s">
        <v>154</v>
      </c>
      <c r="J1075" s="0" t="s">
        <v>1173</v>
      </c>
      <c r="K1075" s="0" t="s">
        <v>1255</v>
      </c>
      <c r="L1075" s="0" t="s">
        <v>1252</v>
      </c>
      <c r="M1075" s="0" t="s">
        <v>1155</v>
      </c>
      <c r="N1075" s="0" t="s">
        <v>89</v>
      </c>
      <c r="O1075" s="0" t="s">
        <v>153</v>
      </c>
      <c r="P1075" s="0" t="s">
        <v>153</v>
      </c>
      <c r="Q1075" s="0" t="s">
        <v>154</v>
      </c>
      <c r="R1075" s="0" t="s">
        <v>3406</v>
      </c>
      <c r="S1075" s="0" t="s">
        <v>3420</v>
      </c>
      <c r="T1075" s="0" t="s">
        <v>3341</v>
      </c>
      <c r="U1075" s="0" t="s">
        <v>3342</v>
      </c>
      <c r="V1075" s="0" t="s">
        <v>4849</v>
      </c>
      <c r="W1075" s="0" t="s">
        <v>3344</v>
      </c>
      <c r="X1075" s="0" t="s">
        <v>3345</v>
      </c>
      <c r="Y1075" s="0" t="s">
        <v>3342</v>
      </c>
      <c r="Z1075" s="0" t="s">
        <v>4850</v>
      </c>
      <c r="AA1075" s="0" t="s">
        <v>3394</v>
      </c>
      <c r="AB1075" s="0" t="s">
        <v>4851</v>
      </c>
      <c r="AC1075" s="0" t="s">
        <v>19</v>
      </c>
      <c r="AD1075" s="0" t="s">
        <v>61</v>
      </c>
      <c r="AE1075" s="0" t="s">
        <v>19</v>
      </c>
      <c r="AF1075" s="0" t="s">
        <v>22</v>
      </c>
      <c r="AG1075" s="0" t="s">
        <v>22</v>
      </c>
      <c r="AH1075" s="0" t="s">
        <v>3396</v>
      </c>
      <c r="AI1075" s="0" t="s">
        <v>3397</v>
      </c>
      <c r="AJ1075" s="0" t="s">
        <v>22</v>
      </c>
      <c r="AK1075" s="0" t="s">
        <v>22</v>
      </c>
    </row>
    <row customHeight="1" ht="11.25">
      <c r="A1076" s="0" t="s">
        <v>22</v>
      </c>
      <c r="B1076" s="0" t="s">
        <v>48</v>
      </c>
      <c r="C1076" s="0" t="s">
        <v>50</v>
      </c>
      <c r="D1076" s="0" t="s">
        <v>22</v>
      </c>
      <c r="E1076" s="0" t="s">
        <v>4848</v>
      </c>
      <c r="F1076" s="0" t="s">
        <v>1213</v>
      </c>
      <c r="G1076" s="0" t="s">
        <v>153</v>
      </c>
      <c r="H1076" s="0" t="s">
        <v>153</v>
      </c>
      <c r="I1076" s="0" t="s">
        <v>154</v>
      </c>
      <c r="J1076" s="0" t="s">
        <v>1173</v>
      </c>
      <c r="K1076" s="0" t="s">
        <v>1255</v>
      </c>
      <c r="L1076" s="0" t="s">
        <v>1252</v>
      </c>
      <c r="M1076" s="0" t="s">
        <v>1155</v>
      </c>
      <c r="N1076" s="0" t="s">
        <v>112</v>
      </c>
      <c r="O1076" s="0" t="s">
        <v>153</v>
      </c>
      <c r="P1076" s="0" t="s">
        <v>153</v>
      </c>
      <c r="Q1076" s="0" t="s">
        <v>154</v>
      </c>
      <c r="R1076" s="0" t="s">
        <v>3408</v>
      </c>
      <c r="S1076" s="0" t="s">
        <v>3421</v>
      </c>
      <c r="T1076" s="0" t="s">
        <v>3341</v>
      </c>
      <c r="U1076" s="0" t="s">
        <v>3342</v>
      </c>
      <c r="V1076" s="0" t="s">
        <v>4849</v>
      </c>
      <c r="W1076" s="0" t="s">
        <v>3344</v>
      </c>
      <c r="X1076" s="0" t="s">
        <v>3345</v>
      </c>
      <c r="Y1076" s="0" t="s">
        <v>3342</v>
      </c>
      <c r="Z1076" s="0" t="s">
        <v>4850</v>
      </c>
      <c r="AA1076" s="0" t="s">
        <v>3394</v>
      </c>
      <c r="AB1076" s="0" t="s">
        <v>4851</v>
      </c>
      <c r="AC1076" s="0" t="s">
        <v>19</v>
      </c>
      <c r="AD1076" s="0" t="s">
        <v>61</v>
      </c>
      <c r="AE1076" s="0" t="s">
        <v>19</v>
      </c>
      <c r="AF1076" s="0" t="s">
        <v>22</v>
      </c>
      <c r="AG1076" s="0" t="s">
        <v>22</v>
      </c>
      <c r="AH1076" s="0" t="s">
        <v>3396</v>
      </c>
      <c r="AI1076" s="0" t="s">
        <v>3397</v>
      </c>
      <c r="AJ1076" s="0" t="s">
        <v>22</v>
      </c>
      <c r="AK1076" s="0" t="s">
        <v>22</v>
      </c>
    </row>
    <row customHeight="1" ht="11.25">
      <c r="A1077" s="0" t="s">
        <v>22</v>
      </c>
      <c r="B1077" s="0" t="s">
        <v>48</v>
      </c>
      <c r="C1077" s="0" t="s">
        <v>50</v>
      </c>
      <c r="D1077" s="0" t="s">
        <v>22</v>
      </c>
      <c r="E1077" s="0" t="s">
        <v>4848</v>
      </c>
      <c r="F1077" s="0" t="s">
        <v>1213</v>
      </c>
      <c r="G1077" s="0" t="s">
        <v>153</v>
      </c>
      <c r="H1077" s="0" t="s">
        <v>153</v>
      </c>
      <c r="I1077" s="0" t="s">
        <v>154</v>
      </c>
      <c r="J1077" s="0" t="s">
        <v>1173</v>
      </c>
      <c r="K1077" s="0" t="s">
        <v>1255</v>
      </c>
      <c r="L1077" s="0" t="s">
        <v>1252</v>
      </c>
      <c r="M1077" s="0" t="s">
        <v>1155</v>
      </c>
      <c r="N1077" s="0" t="s">
        <v>118</v>
      </c>
      <c r="O1077" s="0" t="s">
        <v>153</v>
      </c>
      <c r="P1077" s="0" t="s">
        <v>153</v>
      </c>
      <c r="Q1077" s="0" t="s">
        <v>154</v>
      </c>
      <c r="R1077" s="0" t="s">
        <v>3410</v>
      </c>
      <c r="S1077" s="0" t="s">
        <v>3422</v>
      </c>
      <c r="T1077" s="0" t="s">
        <v>3341</v>
      </c>
      <c r="U1077" s="0" t="s">
        <v>3342</v>
      </c>
      <c r="V1077" s="0" t="s">
        <v>4849</v>
      </c>
      <c r="W1077" s="0" t="s">
        <v>3344</v>
      </c>
      <c r="X1077" s="0" t="s">
        <v>3345</v>
      </c>
      <c r="Y1077" s="0" t="s">
        <v>3342</v>
      </c>
      <c r="Z1077" s="0" t="s">
        <v>4850</v>
      </c>
      <c r="AA1077" s="0" t="s">
        <v>3394</v>
      </c>
      <c r="AB1077" s="0" t="s">
        <v>4851</v>
      </c>
      <c r="AC1077" s="0" t="s">
        <v>19</v>
      </c>
      <c r="AD1077" s="0" t="s">
        <v>61</v>
      </c>
      <c r="AE1077" s="0" t="s">
        <v>19</v>
      </c>
      <c r="AF1077" s="0" t="s">
        <v>22</v>
      </c>
      <c r="AG1077" s="0" t="s">
        <v>22</v>
      </c>
      <c r="AH1077" s="0" t="s">
        <v>3396</v>
      </c>
      <c r="AI1077" s="0" t="s">
        <v>3397</v>
      </c>
      <c r="AJ1077" s="0" t="s">
        <v>22</v>
      </c>
      <c r="AK1077" s="0" t="s">
        <v>22</v>
      </c>
    </row>
    <row customHeight="1" ht="11.25">
      <c r="A1078" s="0" t="s">
        <v>22</v>
      </c>
      <c r="B1078" s="0" t="s">
        <v>48</v>
      </c>
      <c r="C1078" s="0" t="s">
        <v>50</v>
      </c>
      <c r="D1078" s="0" t="s">
        <v>22</v>
      </c>
      <c r="E1078" s="0" t="s">
        <v>4848</v>
      </c>
      <c r="F1078" s="0" t="s">
        <v>1213</v>
      </c>
      <c r="G1078" s="0" t="s">
        <v>153</v>
      </c>
      <c r="H1078" s="0" t="s">
        <v>153</v>
      </c>
      <c r="I1078" s="0" t="s">
        <v>154</v>
      </c>
      <c r="J1078" s="0" t="s">
        <v>1173</v>
      </c>
      <c r="K1078" s="0" t="s">
        <v>1255</v>
      </c>
      <c r="L1078" s="0" t="s">
        <v>1252</v>
      </c>
      <c r="M1078" s="0" t="s">
        <v>1155</v>
      </c>
      <c r="N1078" s="0" t="s">
        <v>101</v>
      </c>
      <c r="O1078" s="0" t="s">
        <v>153</v>
      </c>
      <c r="P1078" s="0" t="s">
        <v>153</v>
      </c>
      <c r="Q1078" s="0" t="s">
        <v>154</v>
      </c>
      <c r="R1078" s="0" t="s">
        <v>3412</v>
      </c>
      <c r="S1078" s="0" t="s">
        <v>3423</v>
      </c>
      <c r="T1078" s="0" t="s">
        <v>3341</v>
      </c>
      <c r="U1078" s="0" t="s">
        <v>3342</v>
      </c>
      <c r="V1078" s="0" t="s">
        <v>4849</v>
      </c>
      <c r="W1078" s="0" t="s">
        <v>3344</v>
      </c>
      <c r="X1078" s="0" t="s">
        <v>3345</v>
      </c>
      <c r="Y1078" s="0" t="s">
        <v>3342</v>
      </c>
      <c r="Z1078" s="0" t="s">
        <v>4850</v>
      </c>
      <c r="AA1078" s="0" t="s">
        <v>3394</v>
      </c>
      <c r="AB1078" s="0" t="s">
        <v>4851</v>
      </c>
      <c r="AC1078" s="0" t="s">
        <v>19</v>
      </c>
      <c r="AD1078" s="0" t="s">
        <v>61</v>
      </c>
      <c r="AE1078" s="0" t="s">
        <v>19</v>
      </c>
      <c r="AF1078" s="0" t="s">
        <v>22</v>
      </c>
      <c r="AG1078" s="0" t="s">
        <v>22</v>
      </c>
      <c r="AH1078" s="0" t="s">
        <v>3396</v>
      </c>
      <c r="AI1078" s="0" t="s">
        <v>3397</v>
      </c>
      <c r="AJ1078" s="0" t="s">
        <v>22</v>
      </c>
      <c r="AK1078" s="0" t="s">
        <v>22</v>
      </c>
    </row>
    <row customHeight="1" ht="11.25">
      <c r="A1079" s="0" t="s">
        <v>22</v>
      </c>
      <c r="B1079" s="0" t="s">
        <v>48</v>
      </c>
      <c r="C1079" s="0" t="s">
        <v>50</v>
      </c>
      <c r="D1079" s="0" t="s">
        <v>22</v>
      </c>
      <c r="E1079" s="0" t="s">
        <v>4848</v>
      </c>
      <c r="F1079" s="0" t="s">
        <v>1213</v>
      </c>
      <c r="G1079" s="0" t="s">
        <v>153</v>
      </c>
      <c r="H1079" s="0" t="s">
        <v>153</v>
      </c>
      <c r="I1079" s="0" t="s">
        <v>154</v>
      </c>
      <c r="J1079" s="0" t="s">
        <v>1173</v>
      </c>
      <c r="K1079" s="0" t="s">
        <v>1255</v>
      </c>
      <c r="L1079" s="0" t="s">
        <v>1252</v>
      </c>
      <c r="M1079" s="0" t="s">
        <v>1155</v>
      </c>
      <c r="N1079" s="0" t="s">
        <v>91</v>
      </c>
      <c r="O1079" s="0" t="s">
        <v>153</v>
      </c>
      <c r="P1079" s="0" t="s">
        <v>153</v>
      </c>
      <c r="Q1079" s="0" t="s">
        <v>154</v>
      </c>
      <c r="R1079" s="0" t="s">
        <v>3414</v>
      </c>
      <c r="S1079" s="0" t="s">
        <v>3424</v>
      </c>
      <c r="T1079" s="0" t="s">
        <v>3341</v>
      </c>
      <c r="U1079" s="0" t="s">
        <v>3342</v>
      </c>
      <c r="V1079" s="0" t="s">
        <v>4849</v>
      </c>
      <c r="W1079" s="0" t="s">
        <v>3344</v>
      </c>
      <c r="X1079" s="0" t="s">
        <v>3345</v>
      </c>
      <c r="Y1079" s="0" t="s">
        <v>3342</v>
      </c>
      <c r="Z1079" s="0" t="s">
        <v>4850</v>
      </c>
      <c r="AA1079" s="0" t="s">
        <v>3394</v>
      </c>
      <c r="AB1079" s="0" t="s">
        <v>4851</v>
      </c>
      <c r="AC1079" s="0" t="s">
        <v>19</v>
      </c>
      <c r="AD1079" s="0" t="s">
        <v>61</v>
      </c>
      <c r="AE1079" s="0" t="s">
        <v>19</v>
      </c>
      <c r="AF1079" s="0" t="s">
        <v>22</v>
      </c>
      <c r="AG1079" s="0" t="s">
        <v>22</v>
      </c>
      <c r="AH1079" s="0" t="s">
        <v>3396</v>
      </c>
      <c r="AI1079" s="0" t="s">
        <v>3397</v>
      </c>
      <c r="AJ1079" s="0" t="s">
        <v>22</v>
      </c>
      <c r="AK1079" s="0" t="s">
        <v>22</v>
      </c>
    </row>
    <row customHeight="1" ht="11.25">
      <c r="A1080" s="0" t="s">
        <v>22</v>
      </c>
      <c r="B1080" s="0" t="s">
        <v>48</v>
      </c>
      <c r="C1080" s="0" t="s">
        <v>50</v>
      </c>
      <c r="D1080" s="0" t="s">
        <v>22</v>
      </c>
      <c r="E1080" s="0" t="s">
        <v>4852</v>
      </c>
      <c r="F1080" s="0" t="s">
        <v>1213</v>
      </c>
      <c r="G1080" s="0" t="s">
        <v>1269</v>
      </c>
      <c r="H1080" s="0" t="s">
        <v>1269</v>
      </c>
      <c r="I1080" s="0" t="s">
        <v>1270</v>
      </c>
      <c r="J1080" s="0" t="s">
        <v>3353</v>
      </c>
      <c r="K1080" s="0" t="s">
        <v>3354</v>
      </c>
      <c r="L1080" s="0" t="s">
        <v>3355</v>
      </c>
      <c r="M1080" s="0" t="s">
        <v>1155</v>
      </c>
      <c r="N1080" s="0" t="s">
        <v>98</v>
      </c>
      <c r="O1080" s="0" t="s">
        <v>1269</v>
      </c>
      <c r="P1080" s="0" t="s">
        <v>1269</v>
      </c>
      <c r="Q1080" s="0" t="s">
        <v>1270</v>
      </c>
      <c r="R1080" s="0" t="s">
        <v>3353</v>
      </c>
      <c r="S1080" s="0" t="s">
        <v>3354</v>
      </c>
      <c r="T1080" s="0" t="s">
        <v>3341</v>
      </c>
      <c r="U1080" s="0" t="s">
        <v>3342</v>
      </c>
      <c r="V1080" s="0" t="s">
        <v>3343</v>
      </c>
      <c r="W1080" s="0" t="s">
        <v>3344</v>
      </c>
      <c r="X1080" s="0" t="s">
        <v>3345</v>
      </c>
      <c r="Y1080" s="0" t="s">
        <v>3342</v>
      </c>
      <c r="Z1080" s="0" t="s">
        <v>4853</v>
      </c>
      <c r="AA1080" s="0" t="s">
        <v>4854</v>
      </c>
      <c r="AB1080" s="0" t="s">
        <v>4855</v>
      </c>
      <c r="AC1080" s="0" t="s">
        <v>19</v>
      </c>
      <c r="AD1080" s="0" t="s">
        <v>61</v>
      </c>
      <c r="AE1080" s="0" t="s">
        <v>19</v>
      </c>
      <c r="AF1080" s="0" t="s">
        <v>22</v>
      </c>
      <c r="AG1080" s="0" t="s">
        <v>22</v>
      </c>
      <c r="AH1080" s="0" t="s">
        <v>4856</v>
      </c>
      <c r="AI1080" s="0" t="s">
        <v>4856</v>
      </c>
      <c r="AJ1080" s="0" t="s">
        <v>22</v>
      </c>
      <c r="AK1080" s="0" t="s">
        <v>22</v>
      </c>
    </row>
    <row customHeight="1" ht="11.25">
      <c r="A1081" s="0" t="s">
        <v>22</v>
      </c>
      <c r="B1081" s="0" t="s">
        <v>48</v>
      </c>
      <c r="C1081" s="0" t="s">
        <v>50</v>
      </c>
      <c r="D1081" s="0" t="s">
        <v>22</v>
      </c>
      <c r="E1081" s="0" t="s">
        <v>4852</v>
      </c>
      <c r="F1081" s="0" t="s">
        <v>1213</v>
      </c>
      <c r="G1081" s="0" t="s">
        <v>1269</v>
      </c>
      <c r="H1081" s="0" t="s">
        <v>1269</v>
      </c>
      <c r="I1081" s="0" t="s">
        <v>1270</v>
      </c>
      <c r="J1081" s="0" t="s">
        <v>3353</v>
      </c>
      <c r="K1081" s="0" t="s">
        <v>3354</v>
      </c>
      <c r="L1081" s="0" t="s">
        <v>3355</v>
      </c>
      <c r="M1081" s="0" t="s">
        <v>1155</v>
      </c>
      <c r="N1081" s="0" t="s">
        <v>101</v>
      </c>
      <c r="O1081" s="0" t="s">
        <v>1269</v>
      </c>
      <c r="P1081" s="0" t="s">
        <v>1269</v>
      </c>
      <c r="Q1081" s="0" t="s">
        <v>1270</v>
      </c>
      <c r="R1081" s="0" t="s">
        <v>4187</v>
      </c>
      <c r="S1081" s="0" t="s">
        <v>4188</v>
      </c>
      <c r="T1081" s="0" t="s">
        <v>3341</v>
      </c>
      <c r="U1081" s="0" t="s">
        <v>3342</v>
      </c>
      <c r="V1081" s="0" t="s">
        <v>3343</v>
      </c>
      <c r="W1081" s="0" t="s">
        <v>3344</v>
      </c>
      <c r="X1081" s="0" t="s">
        <v>3345</v>
      </c>
      <c r="Y1081" s="0" t="s">
        <v>3342</v>
      </c>
      <c r="Z1081" s="0" t="s">
        <v>4853</v>
      </c>
      <c r="AA1081" s="0" t="s">
        <v>4854</v>
      </c>
      <c r="AB1081" s="0" t="s">
        <v>4855</v>
      </c>
      <c r="AC1081" s="0" t="s">
        <v>19</v>
      </c>
      <c r="AD1081" s="0" t="s">
        <v>61</v>
      </c>
      <c r="AE1081" s="0" t="s">
        <v>19</v>
      </c>
      <c r="AF1081" s="0" t="s">
        <v>22</v>
      </c>
      <c r="AG1081" s="0" t="s">
        <v>22</v>
      </c>
      <c r="AH1081" s="0" t="s">
        <v>4856</v>
      </c>
      <c r="AI1081" s="0" t="s">
        <v>4856</v>
      </c>
      <c r="AJ1081" s="0" t="s">
        <v>22</v>
      </c>
      <c r="AK1081" s="0" t="s">
        <v>22</v>
      </c>
    </row>
    <row customHeight="1" ht="11.25">
      <c r="A1082" s="0" t="s">
        <v>22</v>
      </c>
      <c r="B1082" s="0" t="s">
        <v>48</v>
      </c>
      <c r="C1082" s="0" t="s">
        <v>50</v>
      </c>
      <c r="D1082" s="0" t="s">
        <v>22</v>
      </c>
      <c r="E1082" s="0" t="s">
        <v>4852</v>
      </c>
      <c r="F1082" s="0" t="s">
        <v>1213</v>
      </c>
      <c r="G1082" s="0" t="s">
        <v>137</v>
      </c>
      <c r="H1082" s="0" t="s">
        <v>137</v>
      </c>
      <c r="I1082" s="0" t="s">
        <v>138</v>
      </c>
      <c r="J1082" s="0" t="s">
        <v>3353</v>
      </c>
      <c r="K1082" s="0" t="s">
        <v>3360</v>
      </c>
      <c r="L1082" s="0" t="s">
        <v>3355</v>
      </c>
      <c r="M1082" s="0" t="s">
        <v>1155</v>
      </c>
      <c r="N1082" s="0" t="s">
        <v>98</v>
      </c>
      <c r="O1082" s="0" t="s">
        <v>137</v>
      </c>
      <c r="P1082" s="0" t="s">
        <v>137</v>
      </c>
      <c r="Q1082" s="0" t="s">
        <v>138</v>
      </c>
      <c r="R1082" s="0" t="s">
        <v>3353</v>
      </c>
      <c r="S1082" s="0" t="s">
        <v>3360</v>
      </c>
      <c r="T1082" s="0" t="s">
        <v>3341</v>
      </c>
      <c r="U1082" s="0" t="s">
        <v>3342</v>
      </c>
      <c r="V1082" s="0" t="s">
        <v>3343</v>
      </c>
      <c r="W1082" s="0" t="s">
        <v>3344</v>
      </c>
      <c r="X1082" s="0" t="s">
        <v>3345</v>
      </c>
      <c r="Y1082" s="0" t="s">
        <v>3342</v>
      </c>
      <c r="Z1082" s="0" t="s">
        <v>4853</v>
      </c>
      <c r="AA1082" s="0" t="s">
        <v>4854</v>
      </c>
      <c r="AB1082" s="0" t="s">
        <v>4855</v>
      </c>
      <c r="AC1082" s="0" t="s">
        <v>19</v>
      </c>
      <c r="AD1082" s="0" t="s">
        <v>61</v>
      </c>
      <c r="AE1082" s="0" t="s">
        <v>19</v>
      </c>
      <c r="AF1082" s="0" t="s">
        <v>22</v>
      </c>
      <c r="AG1082" s="0" t="s">
        <v>22</v>
      </c>
      <c r="AH1082" s="0" t="s">
        <v>4856</v>
      </c>
      <c r="AI1082" s="0" t="s">
        <v>4856</v>
      </c>
      <c r="AJ1082" s="0" t="s">
        <v>22</v>
      </c>
      <c r="AK1082" s="0" t="s">
        <v>22</v>
      </c>
    </row>
    <row customHeight="1" ht="11.25">
      <c r="A1083" s="0" t="s">
        <v>22</v>
      </c>
      <c r="B1083" s="0" t="s">
        <v>48</v>
      </c>
      <c r="C1083" s="0" t="s">
        <v>50</v>
      </c>
      <c r="D1083" s="0" t="s">
        <v>22</v>
      </c>
      <c r="E1083" s="0" t="s">
        <v>4852</v>
      </c>
      <c r="F1083" s="0" t="s">
        <v>1213</v>
      </c>
      <c r="G1083" s="0" t="s">
        <v>137</v>
      </c>
      <c r="H1083" s="0" t="s">
        <v>137</v>
      </c>
      <c r="I1083" s="0" t="s">
        <v>138</v>
      </c>
      <c r="J1083" s="0" t="s">
        <v>3353</v>
      </c>
      <c r="K1083" s="0" t="s">
        <v>3360</v>
      </c>
      <c r="L1083" s="0" t="s">
        <v>3355</v>
      </c>
      <c r="M1083" s="0" t="s">
        <v>1155</v>
      </c>
      <c r="N1083" s="0" t="s">
        <v>101</v>
      </c>
      <c r="O1083" s="0" t="s">
        <v>137</v>
      </c>
      <c r="P1083" s="0" t="s">
        <v>137</v>
      </c>
      <c r="Q1083" s="0" t="s">
        <v>138</v>
      </c>
      <c r="R1083" s="0" t="s">
        <v>4187</v>
      </c>
      <c r="S1083" s="0" t="s">
        <v>4857</v>
      </c>
      <c r="T1083" s="0" t="s">
        <v>3341</v>
      </c>
      <c r="U1083" s="0" t="s">
        <v>3342</v>
      </c>
      <c r="V1083" s="0" t="s">
        <v>3343</v>
      </c>
      <c r="W1083" s="0" t="s">
        <v>3344</v>
      </c>
      <c r="X1083" s="0" t="s">
        <v>3345</v>
      </c>
      <c r="Y1083" s="0" t="s">
        <v>3342</v>
      </c>
      <c r="Z1083" s="0" t="s">
        <v>4853</v>
      </c>
      <c r="AA1083" s="0" t="s">
        <v>4854</v>
      </c>
      <c r="AB1083" s="0" t="s">
        <v>4855</v>
      </c>
      <c r="AC1083" s="0" t="s">
        <v>19</v>
      </c>
      <c r="AD1083" s="0" t="s">
        <v>61</v>
      </c>
      <c r="AE1083" s="0" t="s">
        <v>19</v>
      </c>
      <c r="AF1083" s="0" t="s">
        <v>22</v>
      </c>
      <c r="AG1083" s="0" t="s">
        <v>22</v>
      </c>
      <c r="AH1083" s="0" t="s">
        <v>4856</v>
      </c>
      <c r="AI1083" s="0" t="s">
        <v>4856</v>
      </c>
      <c r="AJ1083" s="0" t="s">
        <v>22</v>
      </c>
      <c r="AK1083" s="0" t="s">
        <v>22</v>
      </c>
    </row>
    <row customHeight="1" ht="11.25">
      <c r="A1084" s="0" t="s">
        <v>22</v>
      </c>
      <c r="B1084" s="0" t="s">
        <v>48</v>
      </c>
      <c r="C1084" s="0" t="s">
        <v>50</v>
      </c>
      <c r="D1084" s="0" t="s">
        <v>22</v>
      </c>
      <c r="E1084" s="0" t="s">
        <v>4858</v>
      </c>
      <c r="F1084" s="0" t="s">
        <v>1191</v>
      </c>
      <c r="G1084" s="0" t="s">
        <v>177</v>
      </c>
      <c r="H1084" s="0" t="s">
        <v>177</v>
      </c>
      <c r="I1084" s="0" t="s">
        <v>178</v>
      </c>
      <c r="J1084" s="0" t="s">
        <v>3640</v>
      </c>
      <c r="K1084" s="0" t="s">
        <v>3641</v>
      </c>
      <c r="L1084" s="0" t="s">
        <v>3642</v>
      </c>
      <c r="M1084" s="0" t="s">
        <v>1155</v>
      </c>
      <c r="N1084" s="0" t="s">
        <v>98</v>
      </c>
      <c r="O1084" s="0" t="s">
        <v>177</v>
      </c>
      <c r="P1084" s="0" t="s">
        <v>177</v>
      </c>
      <c r="Q1084" s="0" t="s">
        <v>178</v>
      </c>
      <c r="R1084" s="0" t="s">
        <v>3640</v>
      </c>
      <c r="S1084" s="0" t="s">
        <v>3641</v>
      </c>
      <c r="T1084" s="0" t="s">
        <v>3341</v>
      </c>
      <c r="U1084" s="0" t="s">
        <v>3342</v>
      </c>
      <c r="V1084" s="0" t="s">
        <v>3343</v>
      </c>
      <c r="W1084" s="0" t="s">
        <v>3344</v>
      </c>
      <c r="X1084" s="0" t="s">
        <v>3345</v>
      </c>
      <c r="Y1084" s="0" t="s">
        <v>3342</v>
      </c>
      <c r="Z1084" s="0" t="s">
        <v>4859</v>
      </c>
      <c r="AA1084" s="0" t="s">
        <v>3644</v>
      </c>
      <c r="AB1084" s="0" t="s">
        <v>4860</v>
      </c>
      <c r="AC1084" s="0" t="s">
        <v>19</v>
      </c>
      <c r="AD1084" s="0" t="s">
        <v>19</v>
      </c>
      <c r="AE1084" s="0" t="s">
        <v>61</v>
      </c>
      <c r="AF1084" s="0" t="s">
        <v>22</v>
      </c>
      <c r="AG1084" s="0" t="s">
        <v>22</v>
      </c>
      <c r="AH1084" s="0" t="s">
        <v>22</v>
      </c>
      <c r="AI1084" s="0" t="s">
        <v>22</v>
      </c>
      <c r="AJ1084" s="0" t="s">
        <v>3646</v>
      </c>
      <c r="AK1084" s="0" t="s">
        <v>3647</v>
      </c>
    </row>
    <row customHeight="1" ht="11.25">
      <c r="A1085" s="0" t="s">
        <v>22</v>
      </c>
      <c r="B1085" s="0" t="s">
        <v>48</v>
      </c>
      <c r="C1085" s="0" t="s">
        <v>50</v>
      </c>
      <c r="D1085" s="0" t="s">
        <v>22</v>
      </c>
      <c r="E1085" s="0" t="s">
        <v>4858</v>
      </c>
      <c r="F1085" s="0" t="s">
        <v>1191</v>
      </c>
      <c r="G1085" s="0" t="s">
        <v>177</v>
      </c>
      <c r="H1085" s="0" t="s">
        <v>177</v>
      </c>
      <c r="I1085" s="0" t="s">
        <v>178</v>
      </c>
      <c r="J1085" s="0" t="s">
        <v>3640</v>
      </c>
      <c r="K1085" s="0" t="s">
        <v>3641</v>
      </c>
      <c r="L1085" s="0" t="s">
        <v>3642</v>
      </c>
      <c r="M1085" s="0" t="s">
        <v>1155</v>
      </c>
      <c r="N1085" s="0" t="s">
        <v>98</v>
      </c>
      <c r="O1085" s="0" t="s">
        <v>177</v>
      </c>
      <c r="P1085" s="0" t="s">
        <v>177</v>
      </c>
      <c r="Q1085" s="0" t="s">
        <v>178</v>
      </c>
      <c r="R1085" s="0" t="s">
        <v>3640</v>
      </c>
      <c r="S1085" s="0" t="s">
        <v>3641</v>
      </c>
      <c r="T1085" s="0" t="s">
        <v>3341</v>
      </c>
      <c r="U1085" s="0" t="s">
        <v>3342</v>
      </c>
      <c r="V1085" s="0" t="s">
        <v>3343</v>
      </c>
      <c r="W1085" s="0" t="s">
        <v>3344</v>
      </c>
      <c r="X1085" s="0" t="s">
        <v>3345</v>
      </c>
      <c r="Y1085" s="0" t="s">
        <v>3342</v>
      </c>
      <c r="Z1085" s="0" t="s">
        <v>4859</v>
      </c>
      <c r="AA1085" s="0" t="s">
        <v>3644</v>
      </c>
      <c r="AB1085" s="0" t="s">
        <v>4860</v>
      </c>
      <c r="AC1085" s="0" t="s">
        <v>19</v>
      </c>
      <c r="AD1085" s="0" t="s">
        <v>19</v>
      </c>
      <c r="AE1085" s="0" t="s">
        <v>61</v>
      </c>
      <c r="AF1085" s="0" t="s">
        <v>22</v>
      </c>
      <c r="AG1085" s="0" t="s">
        <v>22</v>
      </c>
      <c r="AH1085" s="0" t="s">
        <v>22</v>
      </c>
      <c r="AI1085" s="0" t="s">
        <v>22</v>
      </c>
      <c r="AJ1085" s="0" t="s">
        <v>3646</v>
      </c>
      <c r="AK1085" s="0" t="s">
        <v>3647</v>
      </c>
    </row>
    <row customHeight="1" ht="11.25">
      <c r="A1086" s="0" t="s">
        <v>22</v>
      </c>
      <c r="B1086" s="0" t="s">
        <v>48</v>
      </c>
      <c r="C1086" s="0" t="s">
        <v>50</v>
      </c>
      <c r="D1086" s="0" t="s">
        <v>22</v>
      </c>
      <c r="E1086" s="0" t="s">
        <v>4861</v>
      </c>
      <c r="F1086" s="0" t="s">
        <v>1213</v>
      </c>
      <c r="G1086" s="0" t="s">
        <v>173</v>
      </c>
      <c r="H1086" s="0" t="s">
        <v>173</v>
      </c>
      <c r="I1086" s="0" t="s">
        <v>174</v>
      </c>
      <c r="J1086" s="0" t="s">
        <v>3468</v>
      </c>
      <c r="K1086" s="0" t="s">
        <v>3469</v>
      </c>
      <c r="L1086" s="0" t="s">
        <v>867</v>
      </c>
      <c r="M1086" s="0" t="s">
        <v>867</v>
      </c>
      <c r="N1086" s="0" t="s">
        <v>98</v>
      </c>
      <c r="O1086" s="0" t="s">
        <v>173</v>
      </c>
      <c r="P1086" s="0" t="s">
        <v>173</v>
      </c>
      <c r="Q1086" s="0" t="s">
        <v>174</v>
      </c>
      <c r="R1086" s="0" t="s">
        <v>3468</v>
      </c>
      <c r="S1086" s="0" t="s">
        <v>3469</v>
      </c>
      <c r="T1086" s="0" t="s">
        <v>3341</v>
      </c>
      <c r="U1086" s="0" t="s">
        <v>3386</v>
      </c>
      <c r="V1086" s="0" t="s">
        <v>3470</v>
      </c>
      <c r="W1086" s="0" t="s">
        <v>3344</v>
      </c>
      <c r="X1086" s="0" t="s">
        <v>3388</v>
      </c>
      <c r="Y1086" s="0" t="s">
        <v>3342</v>
      </c>
      <c r="Z1086" s="0" t="s">
        <v>3471</v>
      </c>
      <c r="AA1086" s="0" t="s">
        <v>3472</v>
      </c>
      <c r="AB1086" s="0" t="s">
        <v>3473</v>
      </c>
      <c r="AC1086" s="0" t="s">
        <v>19</v>
      </c>
      <c r="AD1086" s="0" t="s">
        <v>61</v>
      </c>
      <c r="AE1086" s="0" t="s">
        <v>19</v>
      </c>
      <c r="AF1086" s="0" t="s">
        <v>22</v>
      </c>
      <c r="AG1086" s="0" t="s">
        <v>22</v>
      </c>
      <c r="AH1086" s="0" t="s">
        <v>115</v>
      </c>
      <c r="AI1086" s="0" t="s">
        <v>115</v>
      </c>
      <c r="AJ1086" s="0" t="s">
        <v>22</v>
      </c>
      <c r="AK1086" s="0" t="s">
        <v>22</v>
      </c>
    </row>
    <row customHeight="1" ht="11.25">
      <c r="A1087" s="0" t="s">
        <v>22</v>
      </c>
      <c r="B1087" s="0" t="s">
        <v>48</v>
      </c>
      <c r="C1087" s="0" t="s">
        <v>50</v>
      </c>
      <c r="D1087" s="0" t="s">
        <v>22</v>
      </c>
      <c r="E1087" s="0" t="s">
        <v>4862</v>
      </c>
      <c r="F1087" s="0" t="s">
        <v>1213</v>
      </c>
      <c r="G1087" s="0" t="s">
        <v>1171</v>
      </c>
      <c r="H1087" s="0" t="s">
        <v>1171</v>
      </c>
      <c r="I1087" s="0" t="s">
        <v>1172</v>
      </c>
      <c r="J1087" s="0" t="s">
        <v>3373</v>
      </c>
      <c r="K1087" s="0" t="s">
        <v>3374</v>
      </c>
      <c r="L1087" s="0" t="s">
        <v>3375</v>
      </c>
      <c r="M1087" s="0" t="s">
        <v>179</v>
      </c>
      <c r="N1087" s="0" t="s">
        <v>98</v>
      </c>
      <c r="O1087" s="0" t="s">
        <v>1171</v>
      </c>
      <c r="P1087" s="0" t="s">
        <v>1171</v>
      </c>
      <c r="Q1087" s="0" t="s">
        <v>1172</v>
      </c>
      <c r="R1087" s="0" t="s">
        <v>3373</v>
      </c>
      <c r="S1087" s="0" t="s">
        <v>3374</v>
      </c>
      <c r="T1087" s="0" t="s">
        <v>3341</v>
      </c>
      <c r="U1087" s="0" t="s">
        <v>3342</v>
      </c>
      <c r="V1087" s="0" t="s">
        <v>3343</v>
      </c>
      <c r="W1087" s="0" t="s">
        <v>3344</v>
      </c>
      <c r="X1087" s="0" t="s">
        <v>3345</v>
      </c>
      <c r="Y1087" s="0" t="s">
        <v>3342</v>
      </c>
      <c r="Z1087" s="0" t="s">
        <v>4863</v>
      </c>
      <c r="AA1087" s="0" t="s">
        <v>3377</v>
      </c>
      <c r="AB1087" s="0" t="s">
        <v>4864</v>
      </c>
      <c r="AC1087" s="0" t="s">
        <v>19</v>
      </c>
      <c r="AD1087" s="0" t="s">
        <v>61</v>
      </c>
      <c r="AE1087" s="0" t="s">
        <v>19</v>
      </c>
      <c r="AF1087" s="0" t="s">
        <v>22</v>
      </c>
      <c r="AG1087" s="0" t="s">
        <v>22</v>
      </c>
      <c r="AH1087" s="0" t="s">
        <v>3379</v>
      </c>
      <c r="AI1087" s="0" t="s">
        <v>4865</v>
      </c>
      <c r="AJ1087" s="0" t="s">
        <v>22</v>
      </c>
      <c r="AK1087" s="0" t="s">
        <v>22</v>
      </c>
    </row>
    <row customHeight="1" ht="11.25">
      <c r="A1088" s="0" t="s">
        <v>22</v>
      </c>
      <c r="B1088" s="0" t="s">
        <v>48</v>
      </c>
      <c r="C1088" s="0" t="s">
        <v>50</v>
      </c>
      <c r="D1088" s="0" t="s">
        <v>22</v>
      </c>
      <c r="E1088" s="0" t="s">
        <v>4862</v>
      </c>
      <c r="F1088" s="0" t="s">
        <v>1213</v>
      </c>
      <c r="G1088" s="0" t="s">
        <v>153</v>
      </c>
      <c r="H1088" s="0" t="s">
        <v>153</v>
      </c>
      <c r="I1088" s="0" t="s">
        <v>154</v>
      </c>
      <c r="J1088" s="0" t="s">
        <v>3373</v>
      </c>
      <c r="K1088" s="0" t="s">
        <v>3381</v>
      </c>
      <c r="L1088" s="0" t="s">
        <v>3375</v>
      </c>
      <c r="M1088" s="0" t="s">
        <v>179</v>
      </c>
      <c r="N1088" s="0" t="s">
        <v>98</v>
      </c>
      <c r="O1088" s="0" t="s">
        <v>153</v>
      </c>
      <c r="P1088" s="0" t="s">
        <v>153</v>
      </c>
      <c r="Q1088" s="0" t="s">
        <v>154</v>
      </c>
      <c r="R1088" s="0" t="s">
        <v>3373</v>
      </c>
      <c r="S1088" s="0" t="s">
        <v>3381</v>
      </c>
      <c r="T1088" s="0" t="s">
        <v>3341</v>
      </c>
      <c r="U1088" s="0" t="s">
        <v>3342</v>
      </c>
      <c r="V1088" s="0" t="s">
        <v>3343</v>
      </c>
      <c r="W1088" s="0" t="s">
        <v>3344</v>
      </c>
      <c r="X1088" s="0" t="s">
        <v>3345</v>
      </c>
      <c r="Y1088" s="0" t="s">
        <v>3342</v>
      </c>
      <c r="Z1088" s="0" t="s">
        <v>4863</v>
      </c>
      <c r="AA1088" s="0" t="s">
        <v>3377</v>
      </c>
      <c r="AB1088" s="0" t="s">
        <v>4864</v>
      </c>
      <c r="AC1088" s="0" t="s">
        <v>19</v>
      </c>
      <c r="AD1088" s="0" t="s">
        <v>61</v>
      </c>
      <c r="AE1088" s="0" t="s">
        <v>19</v>
      </c>
      <c r="AF1088" s="0" t="s">
        <v>22</v>
      </c>
      <c r="AG1088" s="0" t="s">
        <v>22</v>
      </c>
      <c r="AH1088" s="0" t="s">
        <v>3379</v>
      </c>
      <c r="AI1088" s="0" t="s">
        <v>4865</v>
      </c>
      <c r="AJ1088" s="0" t="s">
        <v>22</v>
      </c>
      <c r="AK1088" s="0" t="s">
        <v>22</v>
      </c>
    </row>
    <row customHeight="1" ht="11.25">
      <c r="A1089" s="0" t="s">
        <v>22</v>
      </c>
      <c r="B1089" s="0" t="s">
        <v>48</v>
      </c>
      <c r="C1089" s="0" t="s">
        <v>50</v>
      </c>
      <c r="D1089" s="0" t="s">
        <v>22</v>
      </c>
      <c r="E1089" s="0" t="s">
        <v>4866</v>
      </c>
      <c r="F1089" s="0" t="s">
        <v>1213</v>
      </c>
      <c r="G1089" s="0" t="s">
        <v>153</v>
      </c>
      <c r="H1089" s="0" t="s">
        <v>153</v>
      </c>
      <c r="I1089" s="0" t="s">
        <v>154</v>
      </c>
      <c r="J1089" s="0" t="s">
        <v>1173</v>
      </c>
      <c r="K1089" s="0" t="s">
        <v>1255</v>
      </c>
      <c r="L1089" s="0" t="s">
        <v>1252</v>
      </c>
      <c r="M1089" s="0" t="s">
        <v>1155</v>
      </c>
      <c r="N1089" s="0" t="s">
        <v>128</v>
      </c>
      <c r="O1089" s="0" t="s">
        <v>123</v>
      </c>
      <c r="P1089" s="0" t="s">
        <v>123</v>
      </c>
      <c r="Q1089" s="0" t="s">
        <v>124</v>
      </c>
      <c r="R1089" s="0" t="s">
        <v>1153</v>
      </c>
      <c r="S1089" s="0" t="s">
        <v>1154</v>
      </c>
      <c r="T1089" s="0" t="s">
        <v>3341</v>
      </c>
      <c r="U1089" s="0" t="s">
        <v>3342</v>
      </c>
      <c r="V1089" s="0" t="s">
        <v>3343</v>
      </c>
      <c r="W1089" s="0" t="s">
        <v>3344</v>
      </c>
      <c r="X1089" s="0" t="s">
        <v>3345</v>
      </c>
      <c r="Y1089" s="0" t="s">
        <v>3342</v>
      </c>
      <c r="Z1089" s="0" t="s">
        <v>4867</v>
      </c>
      <c r="AA1089" s="0" t="s">
        <v>3394</v>
      </c>
      <c r="AB1089" s="0" t="s">
        <v>4868</v>
      </c>
      <c r="AC1089" s="0" t="s">
        <v>19</v>
      </c>
      <c r="AD1089" s="0" t="s">
        <v>61</v>
      </c>
      <c r="AE1089" s="0" t="s">
        <v>19</v>
      </c>
      <c r="AF1089" s="0" t="s">
        <v>22</v>
      </c>
      <c r="AG1089" s="0" t="s">
        <v>22</v>
      </c>
      <c r="AH1089" s="0" t="s">
        <v>3396</v>
      </c>
      <c r="AI1089" s="0" t="s">
        <v>3397</v>
      </c>
      <c r="AJ1089" s="0" t="s">
        <v>22</v>
      </c>
      <c r="AK1089" s="0" t="s">
        <v>22</v>
      </c>
    </row>
    <row customHeight="1" ht="11.25">
      <c r="A1090" s="0" t="s">
        <v>22</v>
      </c>
      <c r="B1090" s="0" t="s">
        <v>48</v>
      </c>
      <c r="C1090" s="0" t="s">
        <v>50</v>
      </c>
      <c r="D1090" s="0" t="s">
        <v>22</v>
      </c>
      <c r="E1090" s="0" t="s">
        <v>4866</v>
      </c>
      <c r="F1090" s="0" t="s">
        <v>1213</v>
      </c>
      <c r="G1090" s="0" t="s">
        <v>1171</v>
      </c>
      <c r="H1090" s="0" t="s">
        <v>1171</v>
      </c>
      <c r="I1090" s="0" t="s">
        <v>1172</v>
      </c>
      <c r="J1090" s="0" t="s">
        <v>1173</v>
      </c>
      <c r="K1090" s="0" t="s">
        <v>1174</v>
      </c>
      <c r="L1090" s="0" t="s">
        <v>1252</v>
      </c>
      <c r="M1090" s="0" t="s">
        <v>1155</v>
      </c>
      <c r="N1090" s="0" t="s">
        <v>128</v>
      </c>
      <c r="O1090" s="0" t="s">
        <v>123</v>
      </c>
      <c r="P1090" s="0" t="s">
        <v>123</v>
      </c>
      <c r="Q1090" s="0" t="s">
        <v>124</v>
      </c>
      <c r="R1090" s="0" t="s">
        <v>1153</v>
      </c>
      <c r="S1090" s="0" t="s">
        <v>1154</v>
      </c>
      <c r="T1090" s="0" t="s">
        <v>3341</v>
      </c>
      <c r="U1090" s="0" t="s">
        <v>3342</v>
      </c>
      <c r="V1090" s="0" t="s">
        <v>3343</v>
      </c>
      <c r="W1090" s="0" t="s">
        <v>3344</v>
      </c>
      <c r="X1090" s="0" t="s">
        <v>3345</v>
      </c>
      <c r="Y1090" s="0" t="s">
        <v>3342</v>
      </c>
      <c r="Z1090" s="0" t="s">
        <v>4867</v>
      </c>
      <c r="AA1090" s="0" t="s">
        <v>3394</v>
      </c>
      <c r="AB1090" s="0" t="s">
        <v>4868</v>
      </c>
      <c r="AC1090" s="0" t="s">
        <v>19</v>
      </c>
      <c r="AD1090" s="0" t="s">
        <v>61</v>
      </c>
      <c r="AE1090" s="0" t="s">
        <v>19</v>
      </c>
      <c r="AF1090" s="0" t="s">
        <v>22</v>
      </c>
      <c r="AG1090" s="0" t="s">
        <v>22</v>
      </c>
      <c r="AH1090" s="0" t="s">
        <v>3396</v>
      </c>
      <c r="AI1090" s="0" t="s">
        <v>3397</v>
      </c>
      <c r="AJ1090" s="0" t="s">
        <v>22</v>
      </c>
      <c r="AK1090" s="0" t="s">
        <v>22</v>
      </c>
    </row>
    <row customHeight="1" ht="11.25">
      <c r="A1091" s="0" t="s">
        <v>22</v>
      </c>
      <c r="B1091" s="0" t="s">
        <v>48</v>
      </c>
      <c r="C1091" s="0" t="s">
        <v>50</v>
      </c>
      <c r="D1091" s="0" t="s">
        <v>22</v>
      </c>
      <c r="E1091" s="0" t="s">
        <v>4866</v>
      </c>
      <c r="F1091" s="0" t="s">
        <v>1213</v>
      </c>
      <c r="G1091" s="0" t="s">
        <v>1171</v>
      </c>
      <c r="H1091" s="0" t="s">
        <v>1171</v>
      </c>
      <c r="I1091" s="0" t="s">
        <v>1172</v>
      </c>
      <c r="J1091" s="0" t="s">
        <v>1173</v>
      </c>
      <c r="K1091" s="0" t="s">
        <v>1174</v>
      </c>
      <c r="L1091" s="0" t="s">
        <v>1252</v>
      </c>
      <c r="M1091" s="0" t="s">
        <v>1155</v>
      </c>
      <c r="N1091" s="0" t="s">
        <v>132</v>
      </c>
      <c r="O1091" s="0" t="s">
        <v>123</v>
      </c>
      <c r="P1091" s="0" t="s">
        <v>123</v>
      </c>
      <c r="Q1091" s="0" t="s">
        <v>124</v>
      </c>
      <c r="R1091" s="0" t="s">
        <v>1201</v>
      </c>
      <c r="S1091" s="0" t="s">
        <v>1202</v>
      </c>
      <c r="T1091" s="0" t="s">
        <v>3341</v>
      </c>
      <c r="U1091" s="0" t="s">
        <v>3342</v>
      </c>
      <c r="V1091" s="0" t="s">
        <v>3343</v>
      </c>
      <c r="W1091" s="0" t="s">
        <v>3344</v>
      </c>
      <c r="X1091" s="0" t="s">
        <v>3345</v>
      </c>
      <c r="Y1091" s="0" t="s">
        <v>3342</v>
      </c>
      <c r="Z1091" s="0" t="s">
        <v>4867</v>
      </c>
      <c r="AA1091" s="0" t="s">
        <v>3394</v>
      </c>
      <c r="AB1091" s="0" t="s">
        <v>4868</v>
      </c>
      <c r="AC1091" s="0" t="s">
        <v>19</v>
      </c>
      <c r="AD1091" s="0" t="s">
        <v>61</v>
      </c>
      <c r="AE1091" s="0" t="s">
        <v>19</v>
      </c>
      <c r="AF1091" s="0" t="s">
        <v>22</v>
      </c>
      <c r="AG1091" s="0" t="s">
        <v>22</v>
      </c>
      <c r="AH1091" s="0" t="s">
        <v>3396</v>
      </c>
      <c r="AI1091" s="0" t="s">
        <v>3397</v>
      </c>
      <c r="AJ1091" s="0" t="s">
        <v>22</v>
      </c>
      <c r="AK1091" s="0" t="s">
        <v>22</v>
      </c>
    </row>
    <row customHeight="1" ht="11.25">
      <c r="A1092" s="0" t="s">
        <v>22</v>
      </c>
      <c r="B1092" s="0" t="s">
        <v>48</v>
      </c>
      <c r="C1092" s="0" t="s">
        <v>50</v>
      </c>
      <c r="D1092" s="0" t="s">
        <v>22</v>
      </c>
      <c r="E1092" s="0" t="s">
        <v>4866</v>
      </c>
      <c r="F1092" s="0" t="s">
        <v>1213</v>
      </c>
      <c r="G1092" s="0" t="s">
        <v>153</v>
      </c>
      <c r="H1092" s="0" t="s">
        <v>153</v>
      </c>
      <c r="I1092" s="0" t="s">
        <v>154</v>
      </c>
      <c r="J1092" s="0" t="s">
        <v>1173</v>
      </c>
      <c r="K1092" s="0" t="s">
        <v>1255</v>
      </c>
      <c r="L1092" s="0" t="s">
        <v>1252</v>
      </c>
      <c r="M1092" s="0" t="s">
        <v>1155</v>
      </c>
      <c r="N1092" s="0" t="s">
        <v>132</v>
      </c>
      <c r="O1092" s="0" t="s">
        <v>123</v>
      </c>
      <c r="P1092" s="0" t="s">
        <v>123</v>
      </c>
      <c r="Q1092" s="0" t="s">
        <v>124</v>
      </c>
      <c r="R1092" s="0" t="s">
        <v>1201</v>
      </c>
      <c r="S1092" s="0" t="s">
        <v>1202</v>
      </c>
      <c r="T1092" s="0" t="s">
        <v>3341</v>
      </c>
      <c r="U1092" s="0" t="s">
        <v>3342</v>
      </c>
      <c r="V1092" s="0" t="s">
        <v>3343</v>
      </c>
      <c r="W1092" s="0" t="s">
        <v>3344</v>
      </c>
      <c r="X1092" s="0" t="s">
        <v>3345</v>
      </c>
      <c r="Y1092" s="0" t="s">
        <v>3342</v>
      </c>
      <c r="Z1092" s="0" t="s">
        <v>4867</v>
      </c>
      <c r="AA1092" s="0" t="s">
        <v>3394</v>
      </c>
      <c r="AB1092" s="0" t="s">
        <v>4868</v>
      </c>
      <c r="AC1092" s="0" t="s">
        <v>19</v>
      </c>
      <c r="AD1092" s="0" t="s">
        <v>61</v>
      </c>
      <c r="AE1092" s="0" t="s">
        <v>19</v>
      </c>
      <c r="AF1092" s="0" t="s">
        <v>22</v>
      </c>
      <c r="AG1092" s="0" t="s">
        <v>22</v>
      </c>
      <c r="AH1092" s="0" t="s">
        <v>3396</v>
      </c>
      <c r="AI1092" s="0" t="s">
        <v>3397</v>
      </c>
      <c r="AJ1092" s="0" t="s">
        <v>22</v>
      </c>
      <c r="AK1092" s="0" t="s">
        <v>22</v>
      </c>
    </row>
    <row customHeight="1" ht="11.25">
      <c r="A1093" s="0" t="s">
        <v>22</v>
      </c>
      <c r="B1093" s="0" t="s">
        <v>48</v>
      </c>
      <c r="C1093" s="0" t="s">
        <v>50</v>
      </c>
      <c r="D1093" s="0" t="s">
        <v>22</v>
      </c>
      <c r="E1093" s="0" t="s">
        <v>4866</v>
      </c>
      <c r="F1093" s="0" t="s">
        <v>1213</v>
      </c>
      <c r="G1093" s="0" t="s">
        <v>1171</v>
      </c>
      <c r="H1093" s="0" t="s">
        <v>1171</v>
      </c>
      <c r="I1093" s="0" t="s">
        <v>1172</v>
      </c>
      <c r="J1093" s="0" t="s">
        <v>1173</v>
      </c>
      <c r="K1093" s="0" t="s">
        <v>1174</v>
      </c>
      <c r="L1093" s="0" t="s">
        <v>1252</v>
      </c>
      <c r="M1093" s="0" t="s">
        <v>1155</v>
      </c>
      <c r="N1093" s="0" t="s">
        <v>98</v>
      </c>
      <c r="O1093" s="0" t="s">
        <v>1171</v>
      </c>
      <c r="P1093" s="0" t="s">
        <v>1171</v>
      </c>
      <c r="Q1093" s="0" t="s">
        <v>1172</v>
      </c>
      <c r="R1093" s="0" t="s">
        <v>1173</v>
      </c>
      <c r="S1093" s="0" t="s">
        <v>1174</v>
      </c>
      <c r="T1093" s="0" t="s">
        <v>3341</v>
      </c>
      <c r="U1093" s="0" t="s">
        <v>3342</v>
      </c>
      <c r="V1093" s="0" t="s">
        <v>3343</v>
      </c>
      <c r="W1093" s="0" t="s">
        <v>3344</v>
      </c>
      <c r="X1093" s="0" t="s">
        <v>3345</v>
      </c>
      <c r="Y1093" s="0" t="s">
        <v>3342</v>
      </c>
      <c r="Z1093" s="0" t="s">
        <v>4867</v>
      </c>
      <c r="AA1093" s="0" t="s">
        <v>3394</v>
      </c>
      <c r="AB1093" s="0" t="s">
        <v>4868</v>
      </c>
      <c r="AC1093" s="0" t="s">
        <v>19</v>
      </c>
      <c r="AD1093" s="0" t="s">
        <v>61</v>
      </c>
      <c r="AE1093" s="0" t="s">
        <v>19</v>
      </c>
      <c r="AF1093" s="0" t="s">
        <v>22</v>
      </c>
      <c r="AG1093" s="0" t="s">
        <v>22</v>
      </c>
      <c r="AH1093" s="0" t="s">
        <v>3396</v>
      </c>
      <c r="AI1093" s="0" t="s">
        <v>3397</v>
      </c>
      <c r="AJ1093" s="0" t="s">
        <v>22</v>
      </c>
      <c r="AK1093" s="0" t="s">
        <v>22</v>
      </c>
    </row>
    <row customHeight="1" ht="11.25">
      <c r="A1094" s="0" t="s">
        <v>22</v>
      </c>
      <c r="B1094" s="0" t="s">
        <v>48</v>
      </c>
      <c r="C1094" s="0" t="s">
        <v>50</v>
      </c>
      <c r="D1094" s="0" t="s">
        <v>22</v>
      </c>
      <c r="E1094" s="0" t="s">
        <v>4866</v>
      </c>
      <c r="F1094" s="0" t="s">
        <v>1213</v>
      </c>
      <c r="G1094" s="0" t="s">
        <v>1171</v>
      </c>
      <c r="H1094" s="0" t="s">
        <v>1171</v>
      </c>
      <c r="I1094" s="0" t="s">
        <v>1172</v>
      </c>
      <c r="J1094" s="0" t="s">
        <v>1173</v>
      </c>
      <c r="K1094" s="0" t="s">
        <v>1174</v>
      </c>
      <c r="L1094" s="0" t="s">
        <v>1252</v>
      </c>
      <c r="M1094" s="0" t="s">
        <v>1155</v>
      </c>
      <c r="N1094" s="0" t="s">
        <v>115</v>
      </c>
      <c r="O1094" s="0" t="s">
        <v>1171</v>
      </c>
      <c r="P1094" s="0" t="s">
        <v>1171</v>
      </c>
      <c r="Q1094" s="0" t="s">
        <v>1172</v>
      </c>
      <c r="R1094" s="0" t="s">
        <v>3398</v>
      </c>
      <c r="S1094" s="0" t="s">
        <v>3399</v>
      </c>
      <c r="T1094" s="0" t="s">
        <v>3341</v>
      </c>
      <c r="U1094" s="0" t="s">
        <v>3342</v>
      </c>
      <c r="V1094" s="0" t="s">
        <v>3343</v>
      </c>
      <c r="W1094" s="0" t="s">
        <v>3344</v>
      </c>
      <c r="X1094" s="0" t="s">
        <v>3345</v>
      </c>
      <c r="Y1094" s="0" t="s">
        <v>3342</v>
      </c>
      <c r="Z1094" s="0" t="s">
        <v>4867</v>
      </c>
      <c r="AA1094" s="0" t="s">
        <v>3394</v>
      </c>
      <c r="AB1094" s="0" t="s">
        <v>4868</v>
      </c>
      <c r="AC1094" s="0" t="s">
        <v>19</v>
      </c>
      <c r="AD1094" s="0" t="s">
        <v>61</v>
      </c>
      <c r="AE1094" s="0" t="s">
        <v>19</v>
      </c>
      <c r="AF1094" s="0" t="s">
        <v>22</v>
      </c>
      <c r="AG1094" s="0" t="s">
        <v>22</v>
      </c>
      <c r="AH1094" s="0" t="s">
        <v>3396</v>
      </c>
      <c r="AI1094" s="0" t="s">
        <v>3397</v>
      </c>
      <c r="AJ1094" s="0" t="s">
        <v>22</v>
      </c>
      <c r="AK1094" s="0" t="s">
        <v>22</v>
      </c>
    </row>
    <row customHeight="1" ht="11.25">
      <c r="A1095" s="0" t="s">
        <v>22</v>
      </c>
      <c r="B1095" s="0" t="s">
        <v>48</v>
      </c>
      <c r="C1095" s="0" t="s">
        <v>50</v>
      </c>
      <c r="D1095" s="0" t="s">
        <v>22</v>
      </c>
      <c r="E1095" s="0" t="s">
        <v>4866</v>
      </c>
      <c r="F1095" s="0" t="s">
        <v>1213</v>
      </c>
      <c r="G1095" s="0" t="s">
        <v>1171</v>
      </c>
      <c r="H1095" s="0" t="s">
        <v>1171</v>
      </c>
      <c r="I1095" s="0" t="s">
        <v>1172</v>
      </c>
      <c r="J1095" s="0" t="s">
        <v>1173</v>
      </c>
      <c r="K1095" s="0" t="s">
        <v>1174</v>
      </c>
      <c r="L1095" s="0" t="s">
        <v>1252</v>
      </c>
      <c r="M1095" s="0" t="s">
        <v>1155</v>
      </c>
      <c r="N1095" s="0" t="s">
        <v>90</v>
      </c>
      <c r="O1095" s="0" t="s">
        <v>1171</v>
      </c>
      <c r="P1095" s="0" t="s">
        <v>1171</v>
      </c>
      <c r="Q1095" s="0" t="s">
        <v>1172</v>
      </c>
      <c r="R1095" s="0" t="s">
        <v>3400</v>
      </c>
      <c r="S1095" s="0" t="s">
        <v>3401</v>
      </c>
      <c r="T1095" s="0" t="s">
        <v>3341</v>
      </c>
      <c r="U1095" s="0" t="s">
        <v>3342</v>
      </c>
      <c r="V1095" s="0" t="s">
        <v>3343</v>
      </c>
      <c r="W1095" s="0" t="s">
        <v>3344</v>
      </c>
      <c r="X1095" s="0" t="s">
        <v>3345</v>
      </c>
      <c r="Y1095" s="0" t="s">
        <v>3342</v>
      </c>
      <c r="Z1095" s="0" t="s">
        <v>4867</v>
      </c>
      <c r="AA1095" s="0" t="s">
        <v>3394</v>
      </c>
      <c r="AB1095" s="0" t="s">
        <v>4868</v>
      </c>
      <c r="AC1095" s="0" t="s">
        <v>19</v>
      </c>
      <c r="AD1095" s="0" t="s">
        <v>61</v>
      </c>
      <c r="AE1095" s="0" t="s">
        <v>19</v>
      </c>
      <c r="AF1095" s="0" t="s">
        <v>22</v>
      </c>
      <c r="AG1095" s="0" t="s">
        <v>22</v>
      </c>
      <c r="AH1095" s="0" t="s">
        <v>3396</v>
      </c>
      <c r="AI1095" s="0" t="s">
        <v>3397</v>
      </c>
      <c r="AJ1095" s="0" t="s">
        <v>22</v>
      </c>
      <c r="AK1095" s="0" t="s">
        <v>22</v>
      </c>
    </row>
    <row customHeight="1" ht="11.25">
      <c r="A1096" s="0" t="s">
        <v>22</v>
      </c>
      <c r="B1096" s="0" t="s">
        <v>48</v>
      </c>
      <c r="C1096" s="0" t="s">
        <v>50</v>
      </c>
      <c r="D1096" s="0" t="s">
        <v>22</v>
      </c>
      <c r="E1096" s="0" t="s">
        <v>4866</v>
      </c>
      <c r="F1096" s="0" t="s">
        <v>1213</v>
      </c>
      <c r="G1096" s="0" t="s">
        <v>1171</v>
      </c>
      <c r="H1096" s="0" t="s">
        <v>1171</v>
      </c>
      <c r="I1096" s="0" t="s">
        <v>1172</v>
      </c>
      <c r="J1096" s="0" t="s">
        <v>1173</v>
      </c>
      <c r="K1096" s="0" t="s">
        <v>1174</v>
      </c>
      <c r="L1096" s="0" t="s">
        <v>1252</v>
      </c>
      <c r="M1096" s="0" t="s">
        <v>1155</v>
      </c>
      <c r="N1096" s="0" t="s">
        <v>109</v>
      </c>
      <c r="O1096" s="0" t="s">
        <v>1171</v>
      </c>
      <c r="P1096" s="0" t="s">
        <v>1171</v>
      </c>
      <c r="Q1096" s="0" t="s">
        <v>1172</v>
      </c>
      <c r="R1096" s="0" t="s">
        <v>3402</v>
      </c>
      <c r="S1096" s="0" t="s">
        <v>3403</v>
      </c>
      <c r="T1096" s="0" t="s">
        <v>3341</v>
      </c>
      <c r="U1096" s="0" t="s">
        <v>3342</v>
      </c>
      <c r="V1096" s="0" t="s">
        <v>3343</v>
      </c>
      <c r="W1096" s="0" t="s">
        <v>3344</v>
      </c>
      <c r="X1096" s="0" t="s">
        <v>3345</v>
      </c>
      <c r="Y1096" s="0" t="s">
        <v>3342</v>
      </c>
      <c r="Z1096" s="0" t="s">
        <v>4867</v>
      </c>
      <c r="AA1096" s="0" t="s">
        <v>3394</v>
      </c>
      <c r="AB1096" s="0" t="s">
        <v>4868</v>
      </c>
      <c r="AC1096" s="0" t="s">
        <v>19</v>
      </c>
      <c r="AD1096" s="0" t="s">
        <v>61</v>
      </c>
      <c r="AE1096" s="0" t="s">
        <v>19</v>
      </c>
      <c r="AF1096" s="0" t="s">
        <v>22</v>
      </c>
      <c r="AG1096" s="0" t="s">
        <v>22</v>
      </c>
      <c r="AH1096" s="0" t="s">
        <v>3396</v>
      </c>
      <c r="AI1096" s="0" t="s">
        <v>3397</v>
      </c>
      <c r="AJ1096" s="0" t="s">
        <v>22</v>
      </c>
      <c r="AK1096" s="0" t="s">
        <v>22</v>
      </c>
    </row>
    <row customHeight="1" ht="11.25">
      <c r="A1097" s="0" t="s">
        <v>22</v>
      </c>
      <c r="B1097" s="0" t="s">
        <v>48</v>
      </c>
      <c r="C1097" s="0" t="s">
        <v>50</v>
      </c>
      <c r="D1097" s="0" t="s">
        <v>22</v>
      </c>
      <c r="E1097" s="0" t="s">
        <v>4866</v>
      </c>
      <c r="F1097" s="0" t="s">
        <v>1213</v>
      </c>
      <c r="G1097" s="0" t="s">
        <v>1171</v>
      </c>
      <c r="H1097" s="0" t="s">
        <v>1171</v>
      </c>
      <c r="I1097" s="0" t="s">
        <v>1172</v>
      </c>
      <c r="J1097" s="0" t="s">
        <v>1173</v>
      </c>
      <c r="K1097" s="0" t="s">
        <v>1174</v>
      </c>
      <c r="L1097" s="0" t="s">
        <v>1252</v>
      </c>
      <c r="M1097" s="0" t="s">
        <v>1155</v>
      </c>
      <c r="N1097" s="0" t="s">
        <v>92</v>
      </c>
      <c r="O1097" s="0" t="s">
        <v>1171</v>
      </c>
      <c r="P1097" s="0" t="s">
        <v>1171</v>
      </c>
      <c r="Q1097" s="0" t="s">
        <v>1172</v>
      </c>
      <c r="R1097" s="0" t="s">
        <v>3404</v>
      </c>
      <c r="S1097" s="0" t="s">
        <v>3405</v>
      </c>
      <c r="T1097" s="0" t="s">
        <v>3341</v>
      </c>
      <c r="U1097" s="0" t="s">
        <v>3342</v>
      </c>
      <c r="V1097" s="0" t="s">
        <v>3343</v>
      </c>
      <c r="W1097" s="0" t="s">
        <v>3344</v>
      </c>
      <c r="X1097" s="0" t="s">
        <v>3345</v>
      </c>
      <c r="Y1097" s="0" t="s">
        <v>3342</v>
      </c>
      <c r="Z1097" s="0" t="s">
        <v>4867</v>
      </c>
      <c r="AA1097" s="0" t="s">
        <v>3394</v>
      </c>
      <c r="AB1097" s="0" t="s">
        <v>4868</v>
      </c>
      <c r="AC1097" s="0" t="s">
        <v>19</v>
      </c>
      <c r="AD1097" s="0" t="s">
        <v>61</v>
      </c>
      <c r="AE1097" s="0" t="s">
        <v>19</v>
      </c>
      <c r="AF1097" s="0" t="s">
        <v>22</v>
      </c>
      <c r="AG1097" s="0" t="s">
        <v>22</v>
      </c>
      <c r="AH1097" s="0" t="s">
        <v>3396</v>
      </c>
      <c r="AI1097" s="0" t="s">
        <v>3397</v>
      </c>
      <c r="AJ1097" s="0" t="s">
        <v>22</v>
      </c>
      <c r="AK1097" s="0" t="s">
        <v>22</v>
      </c>
    </row>
    <row customHeight="1" ht="11.25">
      <c r="A1098" s="0" t="s">
        <v>22</v>
      </c>
      <c r="B1098" s="0" t="s">
        <v>48</v>
      </c>
      <c r="C1098" s="0" t="s">
        <v>50</v>
      </c>
      <c r="D1098" s="0" t="s">
        <v>22</v>
      </c>
      <c r="E1098" s="0" t="s">
        <v>4866</v>
      </c>
      <c r="F1098" s="0" t="s">
        <v>1213</v>
      </c>
      <c r="G1098" s="0" t="s">
        <v>1171</v>
      </c>
      <c r="H1098" s="0" t="s">
        <v>1171</v>
      </c>
      <c r="I1098" s="0" t="s">
        <v>1172</v>
      </c>
      <c r="J1098" s="0" t="s">
        <v>1173</v>
      </c>
      <c r="K1098" s="0" t="s">
        <v>1174</v>
      </c>
      <c r="L1098" s="0" t="s">
        <v>1252</v>
      </c>
      <c r="M1098" s="0" t="s">
        <v>1155</v>
      </c>
      <c r="N1098" s="0" t="s">
        <v>89</v>
      </c>
      <c r="O1098" s="0" t="s">
        <v>1171</v>
      </c>
      <c r="P1098" s="0" t="s">
        <v>1171</v>
      </c>
      <c r="Q1098" s="0" t="s">
        <v>1172</v>
      </c>
      <c r="R1098" s="0" t="s">
        <v>3406</v>
      </c>
      <c r="S1098" s="0" t="s">
        <v>3407</v>
      </c>
      <c r="T1098" s="0" t="s">
        <v>3341</v>
      </c>
      <c r="U1098" s="0" t="s">
        <v>3342</v>
      </c>
      <c r="V1098" s="0" t="s">
        <v>3343</v>
      </c>
      <c r="W1098" s="0" t="s">
        <v>3344</v>
      </c>
      <c r="X1098" s="0" t="s">
        <v>3345</v>
      </c>
      <c r="Y1098" s="0" t="s">
        <v>3342</v>
      </c>
      <c r="Z1098" s="0" t="s">
        <v>4867</v>
      </c>
      <c r="AA1098" s="0" t="s">
        <v>3394</v>
      </c>
      <c r="AB1098" s="0" t="s">
        <v>4868</v>
      </c>
      <c r="AC1098" s="0" t="s">
        <v>19</v>
      </c>
      <c r="AD1098" s="0" t="s">
        <v>61</v>
      </c>
      <c r="AE1098" s="0" t="s">
        <v>19</v>
      </c>
      <c r="AF1098" s="0" t="s">
        <v>22</v>
      </c>
      <c r="AG1098" s="0" t="s">
        <v>22</v>
      </c>
      <c r="AH1098" s="0" t="s">
        <v>3396</v>
      </c>
      <c r="AI1098" s="0" t="s">
        <v>3397</v>
      </c>
      <c r="AJ1098" s="0" t="s">
        <v>22</v>
      </c>
      <c r="AK1098" s="0" t="s">
        <v>22</v>
      </c>
    </row>
    <row customHeight="1" ht="11.25">
      <c r="A1099" s="0" t="s">
        <v>22</v>
      </c>
      <c r="B1099" s="0" t="s">
        <v>48</v>
      </c>
      <c r="C1099" s="0" t="s">
        <v>50</v>
      </c>
      <c r="D1099" s="0" t="s">
        <v>22</v>
      </c>
      <c r="E1099" s="0" t="s">
        <v>4866</v>
      </c>
      <c r="F1099" s="0" t="s">
        <v>1213</v>
      </c>
      <c r="G1099" s="0" t="s">
        <v>1171</v>
      </c>
      <c r="H1099" s="0" t="s">
        <v>1171</v>
      </c>
      <c r="I1099" s="0" t="s">
        <v>1172</v>
      </c>
      <c r="J1099" s="0" t="s">
        <v>1173</v>
      </c>
      <c r="K1099" s="0" t="s">
        <v>1174</v>
      </c>
      <c r="L1099" s="0" t="s">
        <v>1252</v>
      </c>
      <c r="M1099" s="0" t="s">
        <v>1155</v>
      </c>
      <c r="N1099" s="0" t="s">
        <v>112</v>
      </c>
      <c r="O1099" s="0" t="s">
        <v>1171</v>
      </c>
      <c r="P1099" s="0" t="s">
        <v>1171</v>
      </c>
      <c r="Q1099" s="0" t="s">
        <v>1172</v>
      </c>
      <c r="R1099" s="0" t="s">
        <v>3408</v>
      </c>
      <c r="S1099" s="0" t="s">
        <v>3409</v>
      </c>
      <c r="T1099" s="0" t="s">
        <v>3341</v>
      </c>
      <c r="U1099" s="0" t="s">
        <v>3342</v>
      </c>
      <c r="V1099" s="0" t="s">
        <v>3343</v>
      </c>
      <c r="W1099" s="0" t="s">
        <v>3344</v>
      </c>
      <c r="X1099" s="0" t="s">
        <v>3345</v>
      </c>
      <c r="Y1099" s="0" t="s">
        <v>3342</v>
      </c>
      <c r="Z1099" s="0" t="s">
        <v>4867</v>
      </c>
      <c r="AA1099" s="0" t="s">
        <v>3394</v>
      </c>
      <c r="AB1099" s="0" t="s">
        <v>4868</v>
      </c>
      <c r="AC1099" s="0" t="s">
        <v>19</v>
      </c>
      <c r="AD1099" s="0" t="s">
        <v>61</v>
      </c>
      <c r="AE1099" s="0" t="s">
        <v>19</v>
      </c>
      <c r="AF1099" s="0" t="s">
        <v>22</v>
      </c>
      <c r="AG1099" s="0" t="s">
        <v>22</v>
      </c>
      <c r="AH1099" s="0" t="s">
        <v>3396</v>
      </c>
      <c r="AI1099" s="0" t="s">
        <v>3397</v>
      </c>
      <c r="AJ1099" s="0" t="s">
        <v>22</v>
      </c>
      <c r="AK1099" s="0" t="s">
        <v>22</v>
      </c>
    </row>
    <row customHeight="1" ht="11.25">
      <c r="A1100" s="0" t="s">
        <v>22</v>
      </c>
      <c r="B1100" s="0" t="s">
        <v>48</v>
      </c>
      <c r="C1100" s="0" t="s">
        <v>50</v>
      </c>
      <c r="D1100" s="0" t="s">
        <v>22</v>
      </c>
      <c r="E1100" s="0" t="s">
        <v>4866</v>
      </c>
      <c r="F1100" s="0" t="s">
        <v>1213</v>
      </c>
      <c r="G1100" s="0" t="s">
        <v>1171</v>
      </c>
      <c r="H1100" s="0" t="s">
        <v>1171</v>
      </c>
      <c r="I1100" s="0" t="s">
        <v>1172</v>
      </c>
      <c r="J1100" s="0" t="s">
        <v>1173</v>
      </c>
      <c r="K1100" s="0" t="s">
        <v>1174</v>
      </c>
      <c r="L1100" s="0" t="s">
        <v>1252</v>
      </c>
      <c r="M1100" s="0" t="s">
        <v>1155</v>
      </c>
      <c r="N1100" s="0" t="s">
        <v>118</v>
      </c>
      <c r="O1100" s="0" t="s">
        <v>1171</v>
      </c>
      <c r="P1100" s="0" t="s">
        <v>1171</v>
      </c>
      <c r="Q1100" s="0" t="s">
        <v>1172</v>
      </c>
      <c r="R1100" s="0" t="s">
        <v>3410</v>
      </c>
      <c r="S1100" s="0" t="s">
        <v>3411</v>
      </c>
      <c r="T1100" s="0" t="s">
        <v>3341</v>
      </c>
      <c r="U1100" s="0" t="s">
        <v>3342</v>
      </c>
      <c r="V1100" s="0" t="s">
        <v>3343</v>
      </c>
      <c r="W1100" s="0" t="s">
        <v>3344</v>
      </c>
      <c r="X1100" s="0" t="s">
        <v>3345</v>
      </c>
      <c r="Y1100" s="0" t="s">
        <v>3342</v>
      </c>
      <c r="Z1100" s="0" t="s">
        <v>4867</v>
      </c>
      <c r="AA1100" s="0" t="s">
        <v>3394</v>
      </c>
      <c r="AB1100" s="0" t="s">
        <v>4868</v>
      </c>
      <c r="AC1100" s="0" t="s">
        <v>19</v>
      </c>
      <c r="AD1100" s="0" t="s">
        <v>61</v>
      </c>
      <c r="AE1100" s="0" t="s">
        <v>19</v>
      </c>
      <c r="AF1100" s="0" t="s">
        <v>22</v>
      </c>
      <c r="AG1100" s="0" t="s">
        <v>22</v>
      </c>
      <c r="AH1100" s="0" t="s">
        <v>3396</v>
      </c>
      <c r="AI1100" s="0" t="s">
        <v>3397</v>
      </c>
      <c r="AJ1100" s="0" t="s">
        <v>22</v>
      </c>
      <c r="AK1100" s="0" t="s">
        <v>22</v>
      </c>
    </row>
    <row customHeight="1" ht="11.25">
      <c r="A1101" s="0" t="s">
        <v>22</v>
      </c>
      <c r="B1101" s="0" t="s">
        <v>48</v>
      </c>
      <c r="C1101" s="0" t="s">
        <v>50</v>
      </c>
      <c r="D1101" s="0" t="s">
        <v>22</v>
      </c>
      <c r="E1101" s="0" t="s">
        <v>4866</v>
      </c>
      <c r="F1101" s="0" t="s">
        <v>1213</v>
      </c>
      <c r="G1101" s="0" t="s">
        <v>1171</v>
      </c>
      <c r="H1101" s="0" t="s">
        <v>1171</v>
      </c>
      <c r="I1101" s="0" t="s">
        <v>1172</v>
      </c>
      <c r="J1101" s="0" t="s">
        <v>1173</v>
      </c>
      <c r="K1101" s="0" t="s">
        <v>1174</v>
      </c>
      <c r="L1101" s="0" t="s">
        <v>1252</v>
      </c>
      <c r="M1101" s="0" t="s">
        <v>1155</v>
      </c>
      <c r="N1101" s="0" t="s">
        <v>101</v>
      </c>
      <c r="O1101" s="0" t="s">
        <v>1171</v>
      </c>
      <c r="P1101" s="0" t="s">
        <v>1171</v>
      </c>
      <c r="Q1101" s="0" t="s">
        <v>1172</v>
      </c>
      <c r="R1101" s="0" t="s">
        <v>3412</v>
      </c>
      <c r="S1101" s="0" t="s">
        <v>3413</v>
      </c>
      <c r="T1101" s="0" t="s">
        <v>3341</v>
      </c>
      <c r="U1101" s="0" t="s">
        <v>3342</v>
      </c>
      <c r="V1101" s="0" t="s">
        <v>3343</v>
      </c>
      <c r="W1101" s="0" t="s">
        <v>3344</v>
      </c>
      <c r="X1101" s="0" t="s">
        <v>3345</v>
      </c>
      <c r="Y1101" s="0" t="s">
        <v>3342</v>
      </c>
      <c r="Z1101" s="0" t="s">
        <v>4867</v>
      </c>
      <c r="AA1101" s="0" t="s">
        <v>3394</v>
      </c>
      <c r="AB1101" s="0" t="s">
        <v>4868</v>
      </c>
      <c r="AC1101" s="0" t="s">
        <v>19</v>
      </c>
      <c r="AD1101" s="0" t="s">
        <v>61</v>
      </c>
      <c r="AE1101" s="0" t="s">
        <v>19</v>
      </c>
      <c r="AF1101" s="0" t="s">
        <v>22</v>
      </c>
      <c r="AG1101" s="0" t="s">
        <v>22</v>
      </c>
      <c r="AH1101" s="0" t="s">
        <v>3396</v>
      </c>
      <c r="AI1101" s="0" t="s">
        <v>3397</v>
      </c>
      <c r="AJ1101" s="0" t="s">
        <v>22</v>
      </c>
      <c r="AK1101" s="0" t="s">
        <v>22</v>
      </c>
    </row>
    <row customHeight="1" ht="11.25">
      <c r="A1102" s="0" t="s">
        <v>22</v>
      </c>
      <c r="B1102" s="0" t="s">
        <v>48</v>
      </c>
      <c r="C1102" s="0" t="s">
        <v>50</v>
      </c>
      <c r="D1102" s="0" t="s">
        <v>22</v>
      </c>
      <c r="E1102" s="0" t="s">
        <v>4866</v>
      </c>
      <c r="F1102" s="0" t="s">
        <v>1213</v>
      </c>
      <c r="G1102" s="0" t="s">
        <v>1171</v>
      </c>
      <c r="H1102" s="0" t="s">
        <v>1171</v>
      </c>
      <c r="I1102" s="0" t="s">
        <v>1172</v>
      </c>
      <c r="J1102" s="0" t="s">
        <v>1173</v>
      </c>
      <c r="K1102" s="0" t="s">
        <v>1174</v>
      </c>
      <c r="L1102" s="0" t="s">
        <v>1252</v>
      </c>
      <c r="M1102" s="0" t="s">
        <v>1155</v>
      </c>
      <c r="N1102" s="0" t="s">
        <v>91</v>
      </c>
      <c r="O1102" s="0" t="s">
        <v>1171</v>
      </c>
      <c r="P1102" s="0" t="s">
        <v>1171</v>
      </c>
      <c r="Q1102" s="0" t="s">
        <v>1172</v>
      </c>
      <c r="R1102" s="0" t="s">
        <v>3414</v>
      </c>
      <c r="S1102" s="0" t="s">
        <v>3415</v>
      </c>
      <c r="T1102" s="0" t="s">
        <v>3341</v>
      </c>
      <c r="U1102" s="0" t="s">
        <v>3342</v>
      </c>
      <c r="V1102" s="0" t="s">
        <v>3343</v>
      </c>
      <c r="W1102" s="0" t="s">
        <v>3344</v>
      </c>
      <c r="X1102" s="0" t="s">
        <v>3345</v>
      </c>
      <c r="Y1102" s="0" t="s">
        <v>3342</v>
      </c>
      <c r="Z1102" s="0" t="s">
        <v>4867</v>
      </c>
      <c r="AA1102" s="0" t="s">
        <v>3394</v>
      </c>
      <c r="AB1102" s="0" t="s">
        <v>4868</v>
      </c>
      <c r="AC1102" s="0" t="s">
        <v>19</v>
      </c>
      <c r="AD1102" s="0" t="s">
        <v>61</v>
      </c>
      <c r="AE1102" s="0" t="s">
        <v>19</v>
      </c>
      <c r="AF1102" s="0" t="s">
        <v>22</v>
      </c>
      <c r="AG1102" s="0" t="s">
        <v>22</v>
      </c>
      <c r="AH1102" s="0" t="s">
        <v>3396</v>
      </c>
      <c r="AI1102" s="0" t="s">
        <v>3397</v>
      </c>
      <c r="AJ1102" s="0" t="s">
        <v>22</v>
      </c>
      <c r="AK1102" s="0" t="s">
        <v>22</v>
      </c>
    </row>
    <row customHeight="1" ht="11.25">
      <c r="A1103" s="0" t="s">
        <v>22</v>
      </c>
      <c r="B1103" s="0" t="s">
        <v>48</v>
      </c>
      <c r="C1103" s="0" t="s">
        <v>50</v>
      </c>
      <c r="D1103" s="0" t="s">
        <v>22</v>
      </c>
      <c r="E1103" s="0" t="s">
        <v>4866</v>
      </c>
      <c r="F1103" s="0" t="s">
        <v>1213</v>
      </c>
      <c r="G1103" s="0" t="s">
        <v>153</v>
      </c>
      <c r="H1103" s="0" t="s">
        <v>153</v>
      </c>
      <c r="I1103" s="0" t="s">
        <v>154</v>
      </c>
      <c r="J1103" s="0" t="s">
        <v>1173</v>
      </c>
      <c r="K1103" s="0" t="s">
        <v>1255</v>
      </c>
      <c r="L1103" s="0" t="s">
        <v>1252</v>
      </c>
      <c r="M1103" s="0" t="s">
        <v>1155</v>
      </c>
      <c r="N1103" s="0" t="s">
        <v>98</v>
      </c>
      <c r="O1103" s="0" t="s">
        <v>153</v>
      </c>
      <c r="P1103" s="0" t="s">
        <v>153</v>
      </c>
      <c r="Q1103" s="0" t="s">
        <v>154</v>
      </c>
      <c r="R1103" s="0" t="s">
        <v>1173</v>
      </c>
      <c r="S1103" s="0" t="s">
        <v>1255</v>
      </c>
      <c r="T1103" s="0" t="s">
        <v>3341</v>
      </c>
      <c r="U1103" s="0" t="s">
        <v>3342</v>
      </c>
      <c r="V1103" s="0" t="s">
        <v>3343</v>
      </c>
      <c r="W1103" s="0" t="s">
        <v>3344</v>
      </c>
      <c r="X1103" s="0" t="s">
        <v>3345</v>
      </c>
      <c r="Y1103" s="0" t="s">
        <v>3342</v>
      </c>
      <c r="Z1103" s="0" t="s">
        <v>4867</v>
      </c>
      <c r="AA1103" s="0" t="s">
        <v>3394</v>
      </c>
      <c r="AB1103" s="0" t="s">
        <v>4868</v>
      </c>
      <c r="AC1103" s="0" t="s">
        <v>19</v>
      </c>
      <c r="AD1103" s="0" t="s">
        <v>61</v>
      </c>
      <c r="AE1103" s="0" t="s">
        <v>19</v>
      </c>
      <c r="AF1103" s="0" t="s">
        <v>22</v>
      </c>
      <c r="AG1103" s="0" t="s">
        <v>22</v>
      </c>
      <c r="AH1103" s="0" t="s">
        <v>3396</v>
      </c>
      <c r="AI1103" s="0" t="s">
        <v>3397</v>
      </c>
      <c r="AJ1103" s="0" t="s">
        <v>22</v>
      </c>
      <c r="AK1103" s="0" t="s">
        <v>22</v>
      </c>
    </row>
    <row customHeight="1" ht="11.25">
      <c r="A1104" s="0" t="s">
        <v>22</v>
      </c>
      <c r="B1104" s="0" t="s">
        <v>48</v>
      </c>
      <c r="C1104" s="0" t="s">
        <v>50</v>
      </c>
      <c r="D1104" s="0" t="s">
        <v>22</v>
      </c>
      <c r="E1104" s="0" t="s">
        <v>4866</v>
      </c>
      <c r="F1104" s="0" t="s">
        <v>1213</v>
      </c>
      <c r="G1104" s="0" t="s">
        <v>153</v>
      </c>
      <c r="H1104" s="0" t="s">
        <v>153</v>
      </c>
      <c r="I1104" s="0" t="s">
        <v>154</v>
      </c>
      <c r="J1104" s="0" t="s">
        <v>1173</v>
      </c>
      <c r="K1104" s="0" t="s">
        <v>1255</v>
      </c>
      <c r="L1104" s="0" t="s">
        <v>1252</v>
      </c>
      <c r="M1104" s="0" t="s">
        <v>1155</v>
      </c>
      <c r="N1104" s="0" t="s">
        <v>115</v>
      </c>
      <c r="O1104" s="0" t="s">
        <v>153</v>
      </c>
      <c r="P1104" s="0" t="s">
        <v>153</v>
      </c>
      <c r="Q1104" s="0" t="s">
        <v>154</v>
      </c>
      <c r="R1104" s="0" t="s">
        <v>3398</v>
      </c>
      <c r="S1104" s="0" t="s">
        <v>3416</v>
      </c>
      <c r="T1104" s="0" t="s">
        <v>3341</v>
      </c>
      <c r="U1104" s="0" t="s">
        <v>3342</v>
      </c>
      <c r="V1104" s="0" t="s">
        <v>3343</v>
      </c>
      <c r="W1104" s="0" t="s">
        <v>3344</v>
      </c>
      <c r="X1104" s="0" t="s">
        <v>3345</v>
      </c>
      <c r="Y1104" s="0" t="s">
        <v>3342</v>
      </c>
      <c r="Z1104" s="0" t="s">
        <v>4867</v>
      </c>
      <c r="AA1104" s="0" t="s">
        <v>3394</v>
      </c>
      <c r="AB1104" s="0" t="s">
        <v>4868</v>
      </c>
      <c r="AC1104" s="0" t="s">
        <v>19</v>
      </c>
      <c r="AD1104" s="0" t="s">
        <v>61</v>
      </c>
      <c r="AE1104" s="0" t="s">
        <v>19</v>
      </c>
      <c r="AF1104" s="0" t="s">
        <v>22</v>
      </c>
      <c r="AG1104" s="0" t="s">
        <v>22</v>
      </c>
      <c r="AH1104" s="0" t="s">
        <v>3396</v>
      </c>
      <c r="AI1104" s="0" t="s">
        <v>3397</v>
      </c>
      <c r="AJ1104" s="0" t="s">
        <v>22</v>
      </c>
      <c r="AK1104" s="0" t="s">
        <v>22</v>
      </c>
    </row>
    <row customHeight="1" ht="11.25">
      <c r="A1105" s="0" t="s">
        <v>22</v>
      </c>
      <c r="B1105" s="0" t="s">
        <v>48</v>
      </c>
      <c r="C1105" s="0" t="s">
        <v>50</v>
      </c>
      <c r="D1105" s="0" t="s">
        <v>22</v>
      </c>
      <c r="E1105" s="0" t="s">
        <v>4866</v>
      </c>
      <c r="F1105" s="0" t="s">
        <v>1213</v>
      </c>
      <c r="G1105" s="0" t="s">
        <v>153</v>
      </c>
      <c r="H1105" s="0" t="s">
        <v>153</v>
      </c>
      <c r="I1105" s="0" t="s">
        <v>154</v>
      </c>
      <c r="J1105" s="0" t="s">
        <v>1173</v>
      </c>
      <c r="K1105" s="0" t="s">
        <v>1255</v>
      </c>
      <c r="L1105" s="0" t="s">
        <v>1252</v>
      </c>
      <c r="M1105" s="0" t="s">
        <v>1155</v>
      </c>
      <c r="N1105" s="0" t="s">
        <v>90</v>
      </c>
      <c r="O1105" s="0" t="s">
        <v>153</v>
      </c>
      <c r="P1105" s="0" t="s">
        <v>153</v>
      </c>
      <c r="Q1105" s="0" t="s">
        <v>154</v>
      </c>
      <c r="R1105" s="0" t="s">
        <v>3400</v>
      </c>
      <c r="S1105" s="0" t="s">
        <v>3417</v>
      </c>
      <c r="T1105" s="0" t="s">
        <v>3341</v>
      </c>
      <c r="U1105" s="0" t="s">
        <v>3342</v>
      </c>
      <c r="V1105" s="0" t="s">
        <v>3343</v>
      </c>
      <c r="W1105" s="0" t="s">
        <v>3344</v>
      </c>
      <c r="X1105" s="0" t="s">
        <v>3345</v>
      </c>
      <c r="Y1105" s="0" t="s">
        <v>3342</v>
      </c>
      <c r="Z1105" s="0" t="s">
        <v>4867</v>
      </c>
      <c r="AA1105" s="0" t="s">
        <v>3394</v>
      </c>
      <c r="AB1105" s="0" t="s">
        <v>4868</v>
      </c>
      <c r="AC1105" s="0" t="s">
        <v>19</v>
      </c>
      <c r="AD1105" s="0" t="s">
        <v>61</v>
      </c>
      <c r="AE1105" s="0" t="s">
        <v>19</v>
      </c>
      <c r="AF1105" s="0" t="s">
        <v>22</v>
      </c>
      <c r="AG1105" s="0" t="s">
        <v>22</v>
      </c>
      <c r="AH1105" s="0" t="s">
        <v>3396</v>
      </c>
      <c r="AI1105" s="0" t="s">
        <v>3397</v>
      </c>
      <c r="AJ1105" s="0" t="s">
        <v>22</v>
      </c>
      <c r="AK1105" s="0" t="s">
        <v>22</v>
      </c>
    </row>
    <row customHeight="1" ht="11.25">
      <c r="A1106" s="0" t="s">
        <v>22</v>
      </c>
      <c r="B1106" s="0" t="s">
        <v>48</v>
      </c>
      <c r="C1106" s="0" t="s">
        <v>50</v>
      </c>
      <c r="D1106" s="0" t="s">
        <v>22</v>
      </c>
      <c r="E1106" s="0" t="s">
        <v>4866</v>
      </c>
      <c r="F1106" s="0" t="s">
        <v>1213</v>
      </c>
      <c r="G1106" s="0" t="s">
        <v>153</v>
      </c>
      <c r="H1106" s="0" t="s">
        <v>153</v>
      </c>
      <c r="I1106" s="0" t="s">
        <v>154</v>
      </c>
      <c r="J1106" s="0" t="s">
        <v>1173</v>
      </c>
      <c r="K1106" s="0" t="s">
        <v>1255</v>
      </c>
      <c r="L1106" s="0" t="s">
        <v>1252</v>
      </c>
      <c r="M1106" s="0" t="s">
        <v>1155</v>
      </c>
      <c r="N1106" s="0" t="s">
        <v>109</v>
      </c>
      <c r="O1106" s="0" t="s">
        <v>153</v>
      </c>
      <c r="P1106" s="0" t="s">
        <v>153</v>
      </c>
      <c r="Q1106" s="0" t="s">
        <v>154</v>
      </c>
      <c r="R1106" s="0" t="s">
        <v>3402</v>
      </c>
      <c r="S1106" s="0" t="s">
        <v>3418</v>
      </c>
      <c r="T1106" s="0" t="s">
        <v>3341</v>
      </c>
      <c r="U1106" s="0" t="s">
        <v>3342</v>
      </c>
      <c r="V1106" s="0" t="s">
        <v>3343</v>
      </c>
      <c r="W1106" s="0" t="s">
        <v>3344</v>
      </c>
      <c r="X1106" s="0" t="s">
        <v>3345</v>
      </c>
      <c r="Y1106" s="0" t="s">
        <v>3342</v>
      </c>
      <c r="Z1106" s="0" t="s">
        <v>4867</v>
      </c>
      <c r="AA1106" s="0" t="s">
        <v>3394</v>
      </c>
      <c r="AB1106" s="0" t="s">
        <v>4868</v>
      </c>
      <c r="AC1106" s="0" t="s">
        <v>19</v>
      </c>
      <c r="AD1106" s="0" t="s">
        <v>61</v>
      </c>
      <c r="AE1106" s="0" t="s">
        <v>19</v>
      </c>
      <c r="AF1106" s="0" t="s">
        <v>22</v>
      </c>
      <c r="AG1106" s="0" t="s">
        <v>22</v>
      </c>
      <c r="AH1106" s="0" t="s">
        <v>3396</v>
      </c>
      <c r="AI1106" s="0" t="s">
        <v>3397</v>
      </c>
      <c r="AJ1106" s="0" t="s">
        <v>22</v>
      </c>
      <c r="AK1106" s="0" t="s">
        <v>22</v>
      </c>
    </row>
    <row customHeight="1" ht="11.25">
      <c r="A1107" s="0" t="s">
        <v>22</v>
      </c>
      <c r="B1107" s="0" t="s">
        <v>48</v>
      </c>
      <c r="C1107" s="0" t="s">
        <v>50</v>
      </c>
      <c r="D1107" s="0" t="s">
        <v>22</v>
      </c>
      <c r="E1107" s="0" t="s">
        <v>4866</v>
      </c>
      <c r="F1107" s="0" t="s">
        <v>1213</v>
      </c>
      <c r="G1107" s="0" t="s">
        <v>153</v>
      </c>
      <c r="H1107" s="0" t="s">
        <v>153</v>
      </c>
      <c r="I1107" s="0" t="s">
        <v>154</v>
      </c>
      <c r="J1107" s="0" t="s">
        <v>1173</v>
      </c>
      <c r="K1107" s="0" t="s">
        <v>1255</v>
      </c>
      <c r="L1107" s="0" t="s">
        <v>1252</v>
      </c>
      <c r="M1107" s="0" t="s">
        <v>1155</v>
      </c>
      <c r="N1107" s="0" t="s">
        <v>92</v>
      </c>
      <c r="O1107" s="0" t="s">
        <v>153</v>
      </c>
      <c r="P1107" s="0" t="s">
        <v>153</v>
      </c>
      <c r="Q1107" s="0" t="s">
        <v>154</v>
      </c>
      <c r="R1107" s="0" t="s">
        <v>3404</v>
      </c>
      <c r="S1107" s="0" t="s">
        <v>3419</v>
      </c>
      <c r="T1107" s="0" t="s">
        <v>3341</v>
      </c>
      <c r="U1107" s="0" t="s">
        <v>3342</v>
      </c>
      <c r="V1107" s="0" t="s">
        <v>3343</v>
      </c>
      <c r="W1107" s="0" t="s">
        <v>3344</v>
      </c>
      <c r="X1107" s="0" t="s">
        <v>3345</v>
      </c>
      <c r="Y1107" s="0" t="s">
        <v>3342</v>
      </c>
      <c r="Z1107" s="0" t="s">
        <v>4867</v>
      </c>
      <c r="AA1107" s="0" t="s">
        <v>3394</v>
      </c>
      <c r="AB1107" s="0" t="s">
        <v>4868</v>
      </c>
      <c r="AC1107" s="0" t="s">
        <v>19</v>
      </c>
      <c r="AD1107" s="0" t="s">
        <v>61</v>
      </c>
      <c r="AE1107" s="0" t="s">
        <v>19</v>
      </c>
      <c r="AF1107" s="0" t="s">
        <v>22</v>
      </c>
      <c r="AG1107" s="0" t="s">
        <v>22</v>
      </c>
      <c r="AH1107" s="0" t="s">
        <v>3396</v>
      </c>
      <c r="AI1107" s="0" t="s">
        <v>3397</v>
      </c>
      <c r="AJ1107" s="0" t="s">
        <v>22</v>
      </c>
      <c r="AK1107" s="0" t="s">
        <v>22</v>
      </c>
    </row>
    <row customHeight="1" ht="11.25">
      <c r="A1108" s="0" t="s">
        <v>22</v>
      </c>
      <c r="B1108" s="0" t="s">
        <v>48</v>
      </c>
      <c r="C1108" s="0" t="s">
        <v>50</v>
      </c>
      <c r="D1108" s="0" t="s">
        <v>22</v>
      </c>
      <c r="E1108" s="0" t="s">
        <v>4866</v>
      </c>
      <c r="F1108" s="0" t="s">
        <v>1213</v>
      </c>
      <c r="G1108" s="0" t="s">
        <v>153</v>
      </c>
      <c r="H1108" s="0" t="s">
        <v>153</v>
      </c>
      <c r="I1108" s="0" t="s">
        <v>154</v>
      </c>
      <c r="J1108" s="0" t="s">
        <v>1173</v>
      </c>
      <c r="K1108" s="0" t="s">
        <v>1255</v>
      </c>
      <c r="L1108" s="0" t="s">
        <v>1252</v>
      </c>
      <c r="M1108" s="0" t="s">
        <v>1155</v>
      </c>
      <c r="N1108" s="0" t="s">
        <v>89</v>
      </c>
      <c r="O1108" s="0" t="s">
        <v>153</v>
      </c>
      <c r="P1108" s="0" t="s">
        <v>153</v>
      </c>
      <c r="Q1108" s="0" t="s">
        <v>154</v>
      </c>
      <c r="R1108" s="0" t="s">
        <v>3406</v>
      </c>
      <c r="S1108" s="0" t="s">
        <v>3420</v>
      </c>
      <c r="T1108" s="0" t="s">
        <v>3341</v>
      </c>
      <c r="U1108" s="0" t="s">
        <v>3342</v>
      </c>
      <c r="V1108" s="0" t="s">
        <v>3343</v>
      </c>
      <c r="W1108" s="0" t="s">
        <v>3344</v>
      </c>
      <c r="X1108" s="0" t="s">
        <v>3345</v>
      </c>
      <c r="Y1108" s="0" t="s">
        <v>3342</v>
      </c>
      <c r="Z1108" s="0" t="s">
        <v>4867</v>
      </c>
      <c r="AA1108" s="0" t="s">
        <v>3394</v>
      </c>
      <c r="AB1108" s="0" t="s">
        <v>4868</v>
      </c>
      <c r="AC1108" s="0" t="s">
        <v>19</v>
      </c>
      <c r="AD1108" s="0" t="s">
        <v>61</v>
      </c>
      <c r="AE1108" s="0" t="s">
        <v>19</v>
      </c>
      <c r="AF1108" s="0" t="s">
        <v>22</v>
      </c>
      <c r="AG1108" s="0" t="s">
        <v>22</v>
      </c>
      <c r="AH1108" s="0" t="s">
        <v>3396</v>
      </c>
      <c r="AI1108" s="0" t="s">
        <v>3397</v>
      </c>
      <c r="AJ1108" s="0" t="s">
        <v>22</v>
      </c>
      <c r="AK1108" s="0" t="s">
        <v>22</v>
      </c>
    </row>
    <row customHeight="1" ht="11.25">
      <c r="A1109" s="0" t="s">
        <v>22</v>
      </c>
      <c r="B1109" s="0" t="s">
        <v>48</v>
      </c>
      <c r="C1109" s="0" t="s">
        <v>50</v>
      </c>
      <c r="D1109" s="0" t="s">
        <v>22</v>
      </c>
      <c r="E1109" s="0" t="s">
        <v>4866</v>
      </c>
      <c r="F1109" s="0" t="s">
        <v>1213</v>
      </c>
      <c r="G1109" s="0" t="s">
        <v>153</v>
      </c>
      <c r="H1109" s="0" t="s">
        <v>153</v>
      </c>
      <c r="I1109" s="0" t="s">
        <v>154</v>
      </c>
      <c r="J1109" s="0" t="s">
        <v>1173</v>
      </c>
      <c r="K1109" s="0" t="s">
        <v>1255</v>
      </c>
      <c r="L1109" s="0" t="s">
        <v>1252</v>
      </c>
      <c r="M1109" s="0" t="s">
        <v>1155</v>
      </c>
      <c r="N1109" s="0" t="s">
        <v>112</v>
      </c>
      <c r="O1109" s="0" t="s">
        <v>153</v>
      </c>
      <c r="P1109" s="0" t="s">
        <v>153</v>
      </c>
      <c r="Q1109" s="0" t="s">
        <v>154</v>
      </c>
      <c r="R1109" s="0" t="s">
        <v>3408</v>
      </c>
      <c r="S1109" s="0" t="s">
        <v>3421</v>
      </c>
      <c r="T1109" s="0" t="s">
        <v>3341</v>
      </c>
      <c r="U1109" s="0" t="s">
        <v>3342</v>
      </c>
      <c r="V1109" s="0" t="s">
        <v>3343</v>
      </c>
      <c r="W1109" s="0" t="s">
        <v>3344</v>
      </c>
      <c r="X1109" s="0" t="s">
        <v>3345</v>
      </c>
      <c r="Y1109" s="0" t="s">
        <v>3342</v>
      </c>
      <c r="Z1109" s="0" t="s">
        <v>4867</v>
      </c>
      <c r="AA1109" s="0" t="s">
        <v>3394</v>
      </c>
      <c r="AB1109" s="0" t="s">
        <v>4868</v>
      </c>
      <c r="AC1109" s="0" t="s">
        <v>19</v>
      </c>
      <c r="AD1109" s="0" t="s">
        <v>61</v>
      </c>
      <c r="AE1109" s="0" t="s">
        <v>19</v>
      </c>
      <c r="AF1109" s="0" t="s">
        <v>22</v>
      </c>
      <c r="AG1109" s="0" t="s">
        <v>22</v>
      </c>
      <c r="AH1109" s="0" t="s">
        <v>3396</v>
      </c>
      <c r="AI1109" s="0" t="s">
        <v>3397</v>
      </c>
      <c r="AJ1109" s="0" t="s">
        <v>22</v>
      </c>
      <c r="AK1109" s="0" t="s">
        <v>22</v>
      </c>
    </row>
    <row customHeight="1" ht="11.25">
      <c r="A1110" s="0" t="s">
        <v>22</v>
      </c>
      <c r="B1110" s="0" t="s">
        <v>48</v>
      </c>
      <c r="C1110" s="0" t="s">
        <v>50</v>
      </c>
      <c r="D1110" s="0" t="s">
        <v>22</v>
      </c>
      <c r="E1110" s="0" t="s">
        <v>4866</v>
      </c>
      <c r="F1110" s="0" t="s">
        <v>1213</v>
      </c>
      <c r="G1110" s="0" t="s">
        <v>153</v>
      </c>
      <c r="H1110" s="0" t="s">
        <v>153</v>
      </c>
      <c r="I1110" s="0" t="s">
        <v>154</v>
      </c>
      <c r="J1110" s="0" t="s">
        <v>1173</v>
      </c>
      <c r="K1110" s="0" t="s">
        <v>1255</v>
      </c>
      <c r="L1110" s="0" t="s">
        <v>1252</v>
      </c>
      <c r="M1110" s="0" t="s">
        <v>1155</v>
      </c>
      <c r="N1110" s="0" t="s">
        <v>118</v>
      </c>
      <c r="O1110" s="0" t="s">
        <v>153</v>
      </c>
      <c r="P1110" s="0" t="s">
        <v>153</v>
      </c>
      <c r="Q1110" s="0" t="s">
        <v>154</v>
      </c>
      <c r="R1110" s="0" t="s">
        <v>3410</v>
      </c>
      <c r="S1110" s="0" t="s">
        <v>3422</v>
      </c>
      <c r="T1110" s="0" t="s">
        <v>3341</v>
      </c>
      <c r="U1110" s="0" t="s">
        <v>3342</v>
      </c>
      <c r="V1110" s="0" t="s">
        <v>3343</v>
      </c>
      <c r="W1110" s="0" t="s">
        <v>3344</v>
      </c>
      <c r="X1110" s="0" t="s">
        <v>3345</v>
      </c>
      <c r="Y1110" s="0" t="s">
        <v>3342</v>
      </c>
      <c r="Z1110" s="0" t="s">
        <v>4867</v>
      </c>
      <c r="AA1110" s="0" t="s">
        <v>3394</v>
      </c>
      <c r="AB1110" s="0" t="s">
        <v>4868</v>
      </c>
      <c r="AC1110" s="0" t="s">
        <v>19</v>
      </c>
      <c r="AD1110" s="0" t="s">
        <v>61</v>
      </c>
      <c r="AE1110" s="0" t="s">
        <v>19</v>
      </c>
      <c r="AF1110" s="0" t="s">
        <v>22</v>
      </c>
      <c r="AG1110" s="0" t="s">
        <v>22</v>
      </c>
      <c r="AH1110" s="0" t="s">
        <v>3396</v>
      </c>
      <c r="AI1110" s="0" t="s">
        <v>3397</v>
      </c>
      <c r="AJ1110" s="0" t="s">
        <v>22</v>
      </c>
      <c r="AK1110" s="0" t="s">
        <v>22</v>
      </c>
    </row>
    <row customHeight="1" ht="11.25">
      <c r="A1111" s="0" t="s">
        <v>22</v>
      </c>
      <c r="B1111" s="0" t="s">
        <v>48</v>
      </c>
      <c r="C1111" s="0" t="s">
        <v>50</v>
      </c>
      <c r="D1111" s="0" t="s">
        <v>22</v>
      </c>
      <c r="E1111" s="0" t="s">
        <v>4866</v>
      </c>
      <c r="F1111" s="0" t="s">
        <v>1213</v>
      </c>
      <c r="G1111" s="0" t="s">
        <v>153</v>
      </c>
      <c r="H1111" s="0" t="s">
        <v>153</v>
      </c>
      <c r="I1111" s="0" t="s">
        <v>154</v>
      </c>
      <c r="J1111" s="0" t="s">
        <v>1173</v>
      </c>
      <c r="K1111" s="0" t="s">
        <v>1255</v>
      </c>
      <c r="L1111" s="0" t="s">
        <v>1252</v>
      </c>
      <c r="M1111" s="0" t="s">
        <v>1155</v>
      </c>
      <c r="N1111" s="0" t="s">
        <v>101</v>
      </c>
      <c r="O1111" s="0" t="s">
        <v>153</v>
      </c>
      <c r="P1111" s="0" t="s">
        <v>153</v>
      </c>
      <c r="Q1111" s="0" t="s">
        <v>154</v>
      </c>
      <c r="R1111" s="0" t="s">
        <v>3412</v>
      </c>
      <c r="S1111" s="0" t="s">
        <v>3423</v>
      </c>
      <c r="T1111" s="0" t="s">
        <v>3341</v>
      </c>
      <c r="U1111" s="0" t="s">
        <v>3342</v>
      </c>
      <c r="V1111" s="0" t="s">
        <v>3343</v>
      </c>
      <c r="W1111" s="0" t="s">
        <v>3344</v>
      </c>
      <c r="X1111" s="0" t="s">
        <v>3345</v>
      </c>
      <c r="Y1111" s="0" t="s">
        <v>3342</v>
      </c>
      <c r="Z1111" s="0" t="s">
        <v>4867</v>
      </c>
      <c r="AA1111" s="0" t="s">
        <v>3394</v>
      </c>
      <c r="AB1111" s="0" t="s">
        <v>4868</v>
      </c>
      <c r="AC1111" s="0" t="s">
        <v>19</v>
      </c>
      <c r="AD1111" s="0" t="s">
        <v>61</v>
      </c>
      <c r="AE1111" s="0" t="s">
        <v>19</v>
      </c>
      <c r="AF1111" s="0" t="s">
        <v>22</v>
      </c>
      <c r="AG1111" s="0" t="s">
        <v>22</v>
      </c>
      <c r="AH1111" s="0" t="s">
        <v>3396</v>
      </c>
      <c r="AI1111" s="0" t="s">
        <v>3397</v>
      </c>
      <c r="AJ1111" s="0" t="s">
        <v>22</v>
      </c>
      <c r="AK1111" s="0" t="s">
        <v>22</v>
      </c>
    </row>
    <row customHeight="1" ht="11.25">
      <c r="A1112" s="0" t="s">
        <v>22</v>
      </c>
      <c r="B1112" s="0" t="s">
        <v>48</v>
      </c>
      <c r="C1112" s="0" t="s">
        <v>50</v>
      </c>
      <c r="D1112" s="0" t="s">
        <v>22</v>
      </c>
      <c r="E1112" s="0" t="s">
        <v>4866</v>
      </c>
      <c r="F1112" s="0" t="s">
        <v>1213</v>
      </c>
      <c r="G1112" s="0" t="s">
        <v>153</v>
      </c>
      <c r="H1112" s="0" t="s">
        <v>153</v>
      </c>
      <c r="I1112" s="0" t="s">
        <v>154</v>
      </c>
      <c r="J1112" s="0" t="s">
        <v>1173</v>
      </c>
      <c r="K1112" s="0" t="s">
        <v>1255</v>
      </c>
      <c r="L1112" s="0" t="s">
        <v>1252</v>
      </c>
      <c r="M1112" s="0" t="s">
        <v>1155</v>
      </c>
      <c r="N1112" s="0" t="s">
        <v>91</v>
      </c>
      <c r="O1112" s="0" t="s">
        <v>153</v>
      </c>
      <c r="P1112" s="0" t="s">
        <v>153</v>
      </c>
      <c r="Q1112" s="0" t="s">
        <v>154</v>
      </c>
      <c r="R1112" s="0" t="s">
        <v>3414</v>
      </c>
      <c r="S1112" s="0" t="s">
        <v>3424</v>
      </c>
      <c r="T1112" s="0" t="s">
        <v>3341</v>
      </c>
      <c r="U1112" s="0" t="s">
        <v>3342</v>
      </c>
      <c r="V1112" s="0" t="s">
        <v>3343</v>
      </c>
      <c r="W1112" s="0" t="s">
        <v>3344</v>
      </c>
      <c r="X1112" s="0" t="s">
        <v>3345</v>
      </c>
      <c r="Y1112" s="0" t="s">
        <v>3342</v>
      </c>
      <c r="Z1112" s="0" t="s">
        <v>4867</v>
      </c>
      <c r="AA1112" s="0" t="s">
        <v>3394</v>
      </c>
      <c r="AB1112" s="0" t="s">
        <v>4868</v>
      </c>
      <c r="AC1112" s="0" t="s">
        <v>19</v>
      </c>
      <c r="AD1112" s="0" t="s">
        <v>61</v>
      </c>
      <c r="AE1112" s="0" t="s">
        <v>19</v>
      </c>
      <c r="AF1112" s="0" t="s">
        <v>22</v>
      </c>
      <c r="AG1112" s="0" t="s">
        <v>22</v>
      </c>
      <c r="AH1112" s="0" t="s">
        <v>3396</v>
      </c>
      <c r="AI1112" s="0" t="s">
        <v>3397</v>
      </c>
      <c r="AJ1112" s="0" t="s">
        <v>22</v>
      </c>
      <c r="AK1112" s="0" t="s">
        <v>22</v>
      </c>
    </row>
    <row customHeight="1" ht="11.25">
      <c r="A1113" s="0" t="s">
        <v>22</v>
      </c>
      <c r="B1113" s="0" t="s">
        <v>48</v>
      </c>
      <c r="C1113" s="0" t="s">
        <v>50</v>
      </c>
      <c r="D1113" s="0" t="s">
        <v>22</v>
      </c>
      <c r="E1113" s="0" t="s">
        <v>4869</v>
      </c>
      <c r="F1113" s="0" t="s">
        <v>1213</v>
      </c>
      <c r="G1113" s="0" t="s">
        <v>1171</v>
      </c>
      <c r="H1113" s="0" t="s">
        <v>1171</v>
      </c>
      <c r="I1113" s="0" t="s">
        <v>1172</v>
      </c>
      <c r="J1113" s="0" t="s">
        <v>3689</v>
      </c>
      <c r="K1113" s="0" t="s">
        <v>3690</v>
      </c>
      <c r="L1113" s="0" t="s">
        <v>4637</v>
      </c>
      <c r="M1113" s="0" t="s">
        <v>1155</v>
      </c>
      <c r="N1113" s="0" t="s">
        <v>98</v>
      </c>
      <c r="O1113" s="0" t="s">
        <v>1171</v>
      </c>
      <c r="P1113" s="0" t="s">
        <v>1171</v>
      </c>
      <c r="Q1113" s="0" t="s">
        <v>1172</v>
      </c>
      <c r="R1113" s="0" t="s">
        <v>3689</v>
      </c>
      <c r="S1113" s="0" t="s">
        <v>3690</v>
      </c>
      <c r="T1113" s="0" t="s">
        <v>3341</v>
      </c>
      <c r="U1113" s="0" t="s">
        <v>3342</v>
      </c>
      <c r="V1113" s="0" t="s">
        <v>3343</v>
      </c>
      <c r="W1113" s="0" t="s">
        <v>3344</v>
      </c>
      <c r="X1113" s="0" t="s">
        <v>3345</v>
      </c>
      <c r="Y1113" s="0" t="s">
        <v>3342</v>
      </c>
      <c r="Z1113" s="0" t="s">
        <v>4870</v>
      </c>
      <c r="AA1113" s="0" t="s">
        <v>3693</v>
      </c>
      <c r="AB1113" s="0" t="s">
        <v>4871</v>
      </c>
      <c r="AC1113" s="0" t="s">
        <v>19</v>
      </c>
      <c r="AD1113" s="0" t="s">
        <v>61</v>
      </c>
      <c r="AE1113" s="0" t="s">
        <v>19</v>
      </c>
      <c r="AF1113" s="0" t="s">
        <v>22</v>
      </c>
      <c r="AG1113" s="0" t="s">
        <v>22</v>
      </c>
      <c r="AH1113" s="0" t="s">
        <v>4640</v>
      </c>
      <c r="AI1113" s="0" t="s">
        <v>4641</v>
      </c>
      <c r="AJ1113" s="0" t="s">
        <v>22</v>
      </c>
      <c r="AK1113" s="0" t="s">
        <v>22</v>
      </c>
    </row>
    <row customHeight="1" ht="11.25">
      <c r="A1114" s="0" t="s">
        <v>22</v>
      </c>
      <c r="B1114" s="0" t="s">
        <v>48</v>
      </c>
      <c r="C1114" s="0" t="s">
        <v>50</v>
      </c>
      <c r="D1114" s="0" t="s">
        <v>22</v>
      </c>
      <c r="E1114" s="0" t="s">
        <v>4869</v>
      </c>
      <c r="F1114" s="0" t="s">
        <v>1213</v>
      </c>
      <c r="G1114" s="0" t="s">
        <v>153</v>
      </c>
      <c r="H1114" s="0" t="s">
        <v>153</v>
      </c>
      <c r="I1114" s="0" t="s">
        <v>154</v>
      </c>
      <c r="J1114" s="0" t="s">
        <v>3689</v>
      </c>
      <c r="K1114" s="0" t="s">
        <v>3695</v>
      </c>
      <c r="L1114" s="0" t="s">
        <v>4637</v>
      </c>
      <c r="M1114" s="0" t="s">
        <v>1155</v>
      </c>
      <c r="N1114" s="0" t="s">
        <v>98</v>
      </c>
      <c r="O1114" s="0" t="s">
        <v>153</v>
      </c>
      <c r="P1114" s="0" t="s">
        <v>153</v>
      </c>
      <c r="Q1114" s="0" t="s">
        <v>154</v>
      </c>
      <c r="R1114" s="0" t="s">
        <v>3689</v>
      </c>
      <c r="S1114" s="0" t="s">
        <v>3695</v>
      </c>
      <c r="T1114" s="0" t="s">
        <v>3341</v>
      </c>
      <c r="U1114" s="0" t="s">
        <v>3342</v>
      </c>
      <c r="V1114" s="0" t="s">
        <v>3343</v>
      </c>
      <c r="W1114" s="0" t="s">
        <v>3344</v>
      </c>
      <c r="X1114" s="0" t="s">
        <v>3345</v>
      </c>
      <c r="Y1114" s="0" t="s">
        <v>3342</v>
      </c>
      <c r="Z1114" s="0" t="s">
        <v>4870</v>
      </c>
      <c r="AA1114" s="0" t="s">
        <v>3693</v>
      </c>
      <c r="AB1114" s="0" t="s">
        <v>4871</v>
      </c>
      <c r="AC1114" s="0" t="s">
        <v>19</v>
      </c>
      <c r="AD1114" s="0" t="s">
        <v>61</v>
      </c>
      <c r="AE1114" s="0" t="s">
        <v>19</v>
      </c>
      <c r="AF1114" s="0" t="s">
        <v>22</v>
      </c>
      <c r="AG1114" s="0" t="s">
        <v>22</v>
      </c>
      <c r="AH1114" s="0" t="s">
        <v>4640</v>
      </c>
      <c r="AI1114" s="0" t="s">
        <v>4641</v>
      </c>
      <c r="AJ1114" s="0" t="s">
        <v>22</v>
      </c>
      <c r="AK1114" s="0" t="s">
        <v>22</v>
      </c>
    </row>
    <row customHeight="1" ht="11.25">
      <c r="A1115" s="0" t="s">
        <v>22</v>
      </c>
      <c r="B1115" s="0" t="s">
        <v>48</v>
      </c>
      <c r="C1115" s="0" t="s">
        <v>50</v>
      </c>
      <c r="D1115" s="0" t="s">
        <v>22</v>
      </c>
      <c r="E1115" s="0" t="s">
        <v>4872</v>
      </c>
      <c r="F1115" s="0" t="s">
        <v>1213</v>
      </c>
      <c r="G1115" s="0" t="s">
        <v>1171</v>
      </c>
      <c r="H1115" s="0" t="s">
        <v>1171</v>
      </c>
      <c r="I1115" s="0" t="s">
        <v>1172</v>
      </c>
      <c r="J1115" s="0" t="s">
        <v>3689</v>
      </c>
      <c r="K1115" s="0" t="s">
        <v>3690</v>
      </c>
      <c r="L1115" s="0" t="s">
        <v>4637</v>
      </c>
      <c r="M1115" s="0" t="s">
        <v>1155</v>
      </c>
      <c r="N1115" s="0" t="s">
        <v>98</v>
      </c>
      <c r="O1115" s="0" t="s">
        <v>1171</v>
      </c>
      <c r="P1115" s="0" t="s">
        <v>1171</v>
      </c>
      <c r="Q1115" s="0" t="s">
        <v>1172</v>
      </c>
      <c r="R1115" s="0" t="s">
        <v>3689</v>
      </c>
      <c r="S1115" s="0" t="s">
        <v>3690</v>
      </c>
      <c r="T1115" s="0" t="s">
        <v>3341</v>
      </c>
      <c r="U1115" s="0" t="s">
        <v>3342</v>
      </c>
      <c r="V1115" s="0" t="s">
        <v>3343</v>
      </c>
      <c r="W1115" s="0" t="s">
        <v>3344</v>
      </c>
      <c r="X1115" s="0" t="s">
        <v>3345</v>
      </c>
      <c r="Y1115" s="0" t="s">
        <v>3342</v>
      </c>
      <c r="Z1115" s="0" t="s">
        <v>4873</v>
      </c>
      <c r="AA1115" s="0" t="s">
        <v>3693</v>
      </c>
      <c r="AB1115" s="0" t="s">
        <v>4874</v>
      </c>
      <c r="AC1115" s="0" t="s">
        <v>19</v>
      </c>
      <c r="AD1115" s="0" t="s">
        <v>61</v>
      </c>
      <c r="AE1115" s="0" t="s">
        <v>19</v>
      </c>
      <c r="AF1115" s="0" t="s">
        <v>22</v>
      </c>
      <c r="AG1115" s="0" t="s">
        <v>22</v>
      </c>
      <c r="AH1115" s="0" t="s">
        <v>4640</v>
      </c>
      <c r="AI1115" s="0" t="s">
        <v>4641</v>
      </c>
      <c r="AJ1115" s="0" t="s">
        <v>22</v>
      </c>
      <c r="AK1115" s="0" t="s">
        <v>22</v>
      </c>
    </row>
    <row customHeight="1" ht="11.25">
      <c r="A1116" s="0" t="s">
        <v>22</v>
      </c>
      <c r="B1116" s="0" t="s">
        <v>48</v>
      </c>
      <c r="C1116" s="0" t="s">
        <v>50</v>
      </c>
      <c r="D1116" s="0" t="s">
        <v>22</v>
      </c>
      <c r="E1116" s="0" t="s">
        <v>4872</v>
      </c>
      <c r="F1116" s="0" t="s">
        <v>1213</v>
      </c>
      <c r="G1116" s="0" t="s">
        <v>153</v>
      </c>
      <c r="H1116" s="0" t="s">
        <v>153</v>
      </c>
      <c r="I1116" s="0" t="s">
        <v>154</v>
      </c>
      <c r="J1116" s="0" t="s">
        <v>3689</v>
      </c>
      <c r="K1116" s="0" t="s">
        <v>3695</v>
      </c>
      <c r="L1116" s="0" t="s">
        <v>4637</v>
      </c>
      <c r="M1116" s="0" t="s">
        <v>1155</v>
      </c>
      <c r="N1116" s="0" t="s">
        <v>98</v>
      </c>
      <c r="O1116" s="0" t="s">
        <v>153</v>
      </c>
      <c r="P1116" s="0" t="s">
        <v>153</v>
      </c>
      <c r="Q1116" s="0" t="s">
        <v>154</v>
      </c>
      <c r="R1116" s="0" t="s">
        <v>3689</v>
      </c>
      <c r="S1116" s="0" t="s">
        <v>3695</v>
      </c>
      <c r="T1116" s="0" t="s">
        <v>3341</v>
      </c>
      <c r="U1116" s="0" t="s">
        <v>3342</v>
      </c>
      <c r="V1116" s="0" t="s">
        <v>3343</v>
      </c>
      <c r="W1116" s="0" t="s">
        <v>3344</v>
      </c>
      <c r="X1116" s="0" t="s">
        <v>3345</v>
      </c>
      <c r="Y1116" s="0" t="s">
        <v>3342</v>
      </c>
      <c r="Z1116" s="0" t="s">
        <v>4873</v>
      </c>
      <c r="AA1116" s="0" t="s">
        <v>3693</v>
      </c>
      <c r="AB1116" s="0" t="s">
        <v>4874</v>
      </c>
      <c r="AC1116" s="0" t="s">
        <v>19</v>
      </c>
      <c r="AD1116" s="0" t="s">
        <v>61</v>
      </c>
      <c r="AE1116" s="0" t="s">
        <v>19</v>
      </c>
      <c r="AF1116" s="0" t="s">
        <v>22</v>
      </c>
      <c r="AG1116" s="0" t="s">
        <v>22</v>
      </c>
      <c r="AH1116" s="0" t="s">
        <v>4640</v>
      </c>
      <c r="AI1116" s="0" t="s">
        <v>4641</v>
      </c>
      <c r="AJ1116" s="0" t="s">
        <v>22</v>
      </c>
      <c r="AK1116" s="0" t="s">
        <v>22</v>
      </c>
    </row>
    <row customHeight="1" ht="11.25">
      <c r="A1117" s="0" t="s">
        <v>22</v>
      </c>
      <c r="B1117" s="0" t="s">
        <v>48</v>
      </c>
      <c r="C1117" s="0" t="s">
        <v>50</v>
      </c>
      <c r="D1117" s="0" t="s">
        <v>22</v>
      </c>
      <c r="E1117" s="0" t="s">
        <v>4875</v>
      </c>
      <c r="F1117" s="0" t="s">
        <v>1213</v>
      </c>
      <c r="G1117" s="0" t="s">
        <v>1171</v>
      </c>
      <c r="H1117" s="0" t="s">
        <v>1171</v>
      </c>
      <c r="I1117" s="0" t="s">
        <v>1172</v>
      </c>
      <c r="J1117" s="0" t="s">
        <v>3689</v>
      </c>
      <c r="K1117" s="0" t="s">
        <v>3690</v>
      </c>
      <c r="L1117" s="0" t="s">
        <v>4637</v>
      </c>
      <c r="M1117" s="0" t="s">
        <v>1155</v>
      </c>
      <c r="N1117" s="0" t="s">
        <v>98</v>
      </c>
      <c r="O1117" s="0" t="s">
        <v>1171</v>
      </c>
      <c r="P1117" s="0" t="s">
        <v>1171</v>
      </c>
      <c r="Q1117" s="0" t="s">
        <v>1172</v>
      </c>
      <c r="R1117" s="0" t="s">
        <v>3689</v>
      </c>
      <c r="S1117" s="0" t="s">
        <v>3690</v>
      </c>
      <c r="T1117" s="0" t="s">
        <v>3341</v>
      </c>
      <c r="U1117" s="0" t="s">
        <v>3342</v>
      </c>
      <c r="V1117" s="0" t="s">
        <v>3343</v>
      </c>
      <c r="W1117" s="0" t="s">
        <v>3344</v>
      </c>
      <c r="X1117" s="0" t="s">
        <v>3345</v>
      </c>
      <c r="Y1117" s="0" t="s">
        <v>3342</v>
      </c>
      <c r="Z1117" s="0" t="s">
        <v>4876</v>
      </c>
      <c r="AA1117" s="0" t="s">
        <v>3693</v>
      </c>
      <c r="AB1117" s="0" t="s">
        <v>4877</v>
      </c>
      <c r="AC1117" s="0" t="s">
        <v>19</v>
      </c>
      <c r="AD1117" s="0" t="s">
        <v>61</v>
      </c>
      <c r="AE1117" s="0" t="s">
        <v>19</v>
      </c>
      <c r="AF1117" s="0" t="s">
        <v>22</v>
      </c>
      <c r="AG1117" s="0" t="s">
        <v>22</v>
      </c>
      <c r="AH1117" s="0" t="s">
        <v>4640</v>
      </c>
      <c r="AI1117" s="0" t="s">
        <v>4641</v>
      </c>
      <c r="AJ1117" s="0" t="s">
        <v>22</v>
      </c>
      <c r="AK1117" s="0" t="s">
        <v>22</v>
      </c>
    </row>
    <row customHeight="1" ht="11.25">
      <c r="A1118" s="0" t="s">
        <v>22</v>
      </c>
      <c r="B1118" s="0" t="s">
        <v>48</v>
      </c>
      <c r="C1118" s="0" t="s">
        <v>50</v>
      </c>
      <c r="D1118" s="0" t="s">
        <v>22</v>
      </c>
      <c r="E1118" s="0" t="s">
        <v>4875</v>
      </c>
      <c r="F1118" s="0" t="s">
        <v>1213</v>
      </c>
      <c r="G1118" s="0" t="s">
        <v>153</v>
      </c>
      <c r="H1118" s="0" t="s">
        <v>153</v>
      </c>
      <c r="I1118" s="0" t="s">
        <v>154</v>
      </c>
      <c r="J1118" s="0" t="s">
        <v>3689</v>
      </c>
      <c r="K1118" s="0" t="s">
        <v>3695</v>
      </c>
      <c r="L1118" s="0" t="s">
        <v>4637</v>
      </c>
      <c r="M1118" s="0" t="s">
        <v>1155</v>
      </c>
      <c r="N1118" s="0" t="s">
        <v>98</v>
      </c>
      <c r="O1118" s="0" t="s">
        <v>153</v>
      </c>
      <c r="P1118" s="0" t="s">
        <v>153</v>
      </c>
      <c r="Q1118" s="0" t="s">
        <v>154</v>
      </c>
      <c r="R1118" s="0" t="s">
        <v>3689</v>
      </c>
      <c r="S1118" s="0" t="s">
        <v>3695</v>
      </c>
      <c r="T1118" s="0" t="s">
        <v>3341</v>
      </c>
      <c r="U1118" s="0" t="s">
        <v>3342</v>
      </c>
      <c r="V1118" s="0" t="s">
        <v>3343</v>
      </c>
      <c r="W1118" s="0" t="s">
        <v>3344</v>
      </c>
      <c r="X1118" s="0" t="s">
        <v>3345</v>
      </c>
      <c r="Y1118" s="0" t="s">
        <v>3342</v>
      </c>
      <c r="Z1118" s="0" t="s">
        <v>4876</v>
      </c>
      <c r="AA1118" s="0" t="s">
        <v>3693</v>
      </c>
      <c r="AB1118" s="0" t="s">
        <v>4877</v>
      </c>
      <c r="AC1118" s="0" t="s">
        <v>19</v>
      </c>
      <c r="AD1118" s="0" t="s">
        <v>61</v>
      </c>
      <c r="AE1118" s="0" t="s">
        <v>19</v>
      </c>
      <c r="AF1118" s="0" t="s">
        <v>22</v>
      </c>
      <c r="AG1118" s="0" t="s">
        <v>22</v>
      </c>
      <c r="AH1118" s="0" t="s">
        <v>4640</v>
      </c>
      <c r="AI1118" s="0" t="s">
        <v>4641</v>
      </c>
      <c r="AJ1118" s="0" t="s">
        <v>22</v>
      </c>
      <c r="AK1118" s="0" t="s">
        <v>22</v>
      </c>
    </row>
    <row customHeight="1" ht="11.25">
      <c r="A1119" s="0" t="s">
        <v>22</v>
      </c>
      <c r="B1119" s="0" t="s">
        <v>48</v>
      </c>
      <c r="C1119" s="0" t="s">
        <v>50</v>
      </c>
      <c r="D1119" s="0" t="s">
        <v>22</v>
      </c>
      <c r="E1119" s="0" t="s">
        <v>4878</v>
      </c>
      <c r="F1119" s="0" t="s">
        <v>1213</v>
      </c>
      <c r="G1119" s="0" t="s">
        <v>1171</v>
      </c>
      <c r="H1119" s="0" t="s">
        <v>1171</v>
      </c>
      <c r="I1119" s="0" t="s">
        <v>1172</v>
      </c>
      <c r="J1119" s="0" t="s">
        <v>3689</v>
      </c>
      <c r="K1119" s="0" t="s">
        <v>3690</v>
      </c>
      <c r="L1119" s="0" t="s">
        <v>4637</v>
      </c>
      <c r="M1119" s="0" t="s">
        <v>1155</v>
      </c>
      <c r="N1119" s="0" t="s">
        <v>98</v>
      </c>
      <c r="O1119" s="0" t="s">
        <v>1171</v>
      </c>
      <c r="P1119" s="0" t="s">
        <v>1171</v>
      </c>
      <c r="Q1119" s="0" t="s">
        <v>1172</v>
      </c>
      <c r="R1119" s="0" t="s">
        <v>3689</v>
      </c>
      <c r="S1119" s="0" t="s">
        <v>3690</v>
      </c>
      <c r="T1119" s="0" t="s">
        <v>3341</v>
      </c>
      <c r="U1119" s="0" t="s">
        <v>3342</v>
      </c>
      <c r="V1119" s="0" t="s">
        <v>3343</v>
      </c>
      <c r="W1119" s="0" t="s">
        <v>3344</v>
      </c>
      <c r="X1119" s="0" t="s">
        <v>3345</v>
      </c>
      <c r="Y1119" s="0" t="s">
        <v>3342</v>
      </c>
      <c r="Z1119" s="0" t="s">
        <v>4879</v>
      </c>
      <c r="AA1119" s="0" t="s">
        <v>3693</v>
      </c>
      <c r="AB1119" s="0" t="s">
        <v>4880</v>
      </c>
      <c r="AC1119" s="0" t="s">
        <v>19</v>
      </c>
      <c r="AD1119" s="0" t="s">
        <v>61</v>
      </c>
      <c r="AE1119" s="0" t="s">
        <v>19</v>
      </c>
      <c r="AF1119" s="0" t="s">
        <v>22</v>
      </c>
      <c r="AG1119" s="0" t="s">
        <v>22</v>
      </c>
      <c r="AH1119" s="0" t="s">
        <v>4640</v>
      </c>
      <c r="AI1119" s="0" t="s">
        <v>4641</v>
      </c>
      <c r="AJ1119" s="0" t="s">
        <v>22</v>
      </c>
      <c r="AK1119" s="0" t="s">
        <v>22</v>
      </c>
    </row>
    <row customHeight="1" ht="11.25">
      <c r="A1120" s="0" t="s">
        <v>22</v>
      </c>
      <c r="B1120" s="0" t="s">
        <v>48</v>
      </c>
      <c r="C1120" s="0" t="s">
        <v>50</v>
      </c>
      <c r="D1120" s="0" t="s">
        <v>22</v>
      </c>
      <c r="E1120" s="0" t="s">
        <v>4878</v>
      </c>
      <c r="F1120" s="0" t="s">
        <v>1213</v>
      </c>
      <c r="G1120" s="0" t="s">
        <v>153</v>
      </c>
      <c r="H1120" s="0" t="s">
        <v>153</v>
      </c>
      <c r="I1120" s="0" t="s">
        <v>154</v>
      </c>
      <c r="J1120" s="0" t="s">
        <v>3689</v>
      </c>
      <c r="K1120" s="0" t="s">
        <v>3695</v>
      </c>
      <c r="L1120" s="0" t="s">
        <v>4637</v>
      </c>
      <c r="M1120" s="0" t="s">
        <v>1155</v>
      </c>
      <c r="N1120" s="0" t="s">
        <v>98</v>
      </c>
      <c r="O1120" s="0" t="s">
        <v>153</v>
      </c>
      <c r="P1120" s="0" t="s">
        <v>153</v>
      </c>
      <c r="Q1120" s="0" t="s">
        <v>154</v>
      </c>
      <c r="R1120" s="0" t="s">
        <v>3689</v>
      </c>
      <c r="S1120" s="0" t="s">
        <v>3695</v>
      </c>
      <c r="T1120" s="0" t="s">
        <v>3341</v>
      </c>
      <c r="U1120" s="0" t="s">
        <v>3342</v>
      </c>
      <c r="V1120" s="0" t="s">
        <v>3343</v>
      </c>
      <c r="W1120" s="0" t="s">
        <v>3344</v>
      </c>
      <c r="X1120" s="0" t="s">
        <v>3345</v>
      </c>
      <c r="Y1120" s="0" t="s">
        <v>3342</v>
      </c>
      <c r="Z1120" s="0" t="s">
        <v>4879</v>
      </c>
      <c r="AA1120" s="0" t="s">
        <v>3693</v>
      </c>
      <c r="AB1120" s="0" t="s">
        <v>4880</v>
      </c>
      <c r="AC1120" s="0" t="s">
        <v>19</v>
      </c>
      <c r="AD1120" s="0" t="s">
        <v>61</v>
      </c>
      <c r="AE1120" s="0" t="s">
        <v>19</v>
      </c>
      <c r="AF1120" s="0" t="s">
        <v>22</v>
      </c>
      <c r="AG1120" s="0" t="s">
        <v>22</v>
      </c>
      <c r="AH1120" s="0" t="s">
        <v>4640</v>
      </c>
      <c r="AI1120" s="0" t="s">
        <v>4641</v>
      </c>
      <c r="AJ1120" s="0" t="s">
        <v>22</v>
      </c>
      <c r="AK1120" s="0" t="s">
        <v>22</v>
      </c>
    </row>
    <row customHeight="1" ht="11.25">
      <c r="A1121" s="0" t="s">
        <v>22</v>
      </c>
      <c r="B1121" s="0" t="s">
        <v>48</v>
      </c>
      <c r="C1121" s="0" t="s">
        <v>50</v>
      </c>
      <c r="D1121" s="0" t="s">
        <v>22</v>
      </c>
      <c r="E1121" s="0" t="s">
        <v>4881</v>
      </c>
      <c r="F1121" s="0" t="s">
        <v>1213</v>
      </c>
      <c r="G1121" s="0" t="s">
        <v>1171</v>
      </c>
      <c r="H1121" s="0" t="s">
        <v>1171</v>
      </c>
      <c r="I1121" s="0" t="s">
        <v>1172</v>
      </c>
      <c r="J1121" s="0" t="s">
        <v>3373</v>
      </c>
      <c r="K1121" s="0" t="s">
        <v>3374</v>
      </c>
      <c r="L1121" s="0" t="s">
        <v>3375</v>
      </c>
      <c r="M1121" s="0" t="s">
        <v>179</v>
      </c>
      <c r="N1121" s="0" t="s">
        <v>98</v>
      </c>
      <c r="O1121" s="0" t="s">
        <v>1171</v>
      </c>
      <c r="P1121" s="0" t="s">
        <v>1171</v>
      </c>
      <c r="Q1121" s="0" t="s">
        <v>1172</v>
      </c>
      <c r="R1121" s="0" t="s">
        <v>3373</v>
      </c>
      <c r="S1121" s="0" t="s">
        <v>3374</v>
      </c>
      <c r="T1121" s="0" t="s">
        <v>3341</v>
      </c>
      <c r="U1121" s="0" t="s">
        <v>3342</v>
      </c>
      <c r="V1121" s="0" t="s">
        <v>3343</v>
      </c>
      <c r="W1121" s="0" t="s">
        <v>3344</v>
      </c>
      <c r="X1121" s="0" t="s">
        <v>3345</v>
      </c>
      <c r="Y1121" s="0" t="s">
        <v>3342</v>
      </c>
      <c r="Z1121" s="0" t="s">
        <v>4882</v>
      </c>
      <c r="AA1121" s="0" t="s">
        <v>3377</v>
      </c>
      <c r="AB1121" s="0" t="s">
        <v>4883</v>
      </c>
      <c r="AC1121" s="0" t="s">
        <v>19</v>
      </c>
      <c r="AD1121" s="0" t="s">
        <v>61</v>
      </c>
      <c r="AE1121" s="0" t="s">
        <v>19</v>
      </c>
      <c r="AF1121" s="0" t="s">
        <v>22</v>
      </c>
      <c r="AG1121" s="0" t="s">
        <v>22</v>
      </c>
      <c r="AH1121" s="0" t="s">
        <v>3379</v>
      </c>
      <c r="AI1121" s="0" t="s">
        <v>3380</v>
      </c>
      <c r="AJ1121" s="0" t="s">
        <v>22</v>
      </c>
      <c r="AK1121" s="0" t="s">
        <v>22</v>
      </c>
    </row>
    <row customHeight="1" ht="11.25">
      <c r="A1122" s="0" t="s">
        <v>22</v>
      </c>
      <c r="B1122" s="0" t="s">
        <v>48</v>
      </c>
      <c r="C1122" s="0" t="s">
        <v>50</v>
      </c>
      <c r="D1122" s="0" t="s">
        <v>22</v>
      </c>
      <c r="E1122" s="0" t="s">
        <v>4881</v>
      </c>
      <c r="F1122" s="0" t="s">
        <v>1213</v>
      </c>
      <c r="G1122" s="0" t="s">
        <v>153</v>
      </c>
      <c r="H1122" s="0" t="s">
        <v>153</v>
      </c>
      <c r="I1122" s="0" t="s">
        <v>154</v>
      </c>
      <c r="J1122" s="0" t="s">
        <v>3373</v>
      </c>
      <c r="K1122" s="0" t="s">
        <v>3381</v>
      </c>
      <c r="L1122" s="0" t="s">
        <v>3375</v>
      </c>
      <c r="M1122" s="0" t="s">
        <v>179</v>
      </c>
      <c r="N1122" s="0" t="s">
        <v>98</v>
      </c>
      <c r="O1122" s="0" t="s">
        <v>153</v>
      </c>
      <c r="P1122" s="0" t="s">
        <v>153</v>
      </c>
      <c r="Q1122" s="0" t="s">
        <v>154</v>
      </c>
      <c r="R1122" s="0" t="s">
        <v>3373</v>
      </c>
      <c r="S1122" s="0" t="s">
        <v>3381</v>
      </c>
      <c r="T1122" s="0" t="s">
        <v>3341</v>
      </c>
      <c r="U1122" s="0" t="s">
        <v>3342</v>
      </c>
      <c r="V1122" s="0" t="s">
        <v>3343</v>
      </c>
      <c r="W1122" s="0" t="s">
        <v>3344</v>
      </c>
      <c r="X1122" s="0" t="s">
        <v>3345</v>
      </c>
      <c r="Y1122" s="0" t="s">
        <v>3342</v>
      </c>
      <c r="Z1122" s="0" t="s">
        <v>4882</v>
      </c>
      <c r="AA1122" s="0" t="s">
        <v>3377</v>
      </c>
      <c r="AB1122" s="0" t="s">
        <v>4883</v>
      </c>
      <c r="AC1122" s="0" t="s">
        <v>19</v>
      </c>
      <c r="AD1122" s="0" t="s">
        <v>61</v>
      </c>
      <c r="AE1122" s="0" t="s">
        <v>19</v>
      </c>
      <c r="AF1122" s="0" t="s">
        <v>22</v>
      </c>
      <c r="AG1122" s="0" t="s">
        <v>22</v>
      </c>
      <c r="AH1122" s="0" t="s">
        <v>3379</v>
      </c>
      <c r="AI1122" s="0" t="s">
        <v>3380</v>
      </c>
      <c r="AJ1122" s="0" t="s">
        <v>22</v>
      </c>
      <c r="AK1122" s="0" t="s">
        <v>22</v>
      </c>
    </row>
    <row customHeight="1" ht="11.25">
      <c r="A1123" s="0" t="s">
        <v>22</v>
      </c>
      <c r="B1123" s="0" t="s">
        <v>48</v>
      </c>
      <c r="C1123" s="0" t="s">
        <v>50</v>
      </c>
      <c r="D1123" s="0" t="s">
        <v>22</v>
      </c>
      <c r="E1123" s="0" t="s">
        <v>4884</v>
      </c>
      <c r="F1123" s="0" t="s">
        <v>1213</v>
      </c>
      <c r="G1123" s="0" t="s">
        <v>146</v>
      </c>
      <c r="H1123" s="0" t="s">
        <v>146</v>
      </c>
      <c r="I1123" s="0" t="s">
        <v>147</v>
      </c>
      <c r="J1123" s="0" t="s">
        <v>1304</v>
      </c>
      <c r="K1123" s="0" t="s">
        <v>1305</v>
      </c>
      <c r="L1123" s="0" t="s">
        <v>1306</v>
      </c>
      <c r="M1123" s="0" t="s">
        <v>1155</v>
      </c>
      <c r="N1123" s="0" t="s">
        <v>98</v>
      </c>
      <c r="O1123" s="0" t="s">
        <v>146</v>
      </c>
      <c r="P1123" s="0" t="s">
        <v>146</v>
      </c>
      <c r="Q1123" s="0" t="s">
        <v>147</v>
      </c>
      <c r="R1123" s="0" t="s">
        <v>1304</v>
      </c>
      <c r="S1123" s="0" t="s">
        <v>1305</v>
      </c>
      <c r="T1123" s="0" t="s">
        <v>3341</v>
      </c>
      <c r="U1123" s="0" t="s">
        <v>3342</v>
      </c>
      <c r="V1123" s="0" t="s">
        <v>3343</v>
      </c>
      <c r="W1123" s="0" t="s">
        <v>3344</v>
      </c>
      <c r="X1123" s="0" t="s">
        <v>3345</v>
      </c>
      <c r="Y1123" s="0" t="s">
        <v>3342</v>
      </c>
      <c r="Z1123" s="0" t="s">
        <v>4885</v>
      </c>
      <c r="AA1123" s="0" t="s">
        <v>3568</v>
      </c>
      <c r="AB1123" s="0" t="s">
        <v>4886</v>
      </c>
      <c r="AC1123" s="0" t="s">
        <v>19</v>
      </c>
      <c r="AD1123" s="0" t="s">
        <v>61</v>
      </c>
      <c r="AE1123" s="0" t="s">
        <v>19</v>
      </c>
      <c r="AF1123" s="0" t="s">
        <v>22</v>
      </c>
      <c r="AG1123" s="0" t="s">
        <v>22</v>
      </c>
      <c r="AH1123" s="0" t="s">
        <v>3570</v>
      </c>
      <c r="AI1123" s="0" t="s">
        <v>3571</v>
      </c>
      <c r="AJ1123" s="0" t="s">
        <v>22</v>
      </c>
      <c r="AK1123" s="0" t="s">
        <v>22</v>
      </c>
    </row>
    <row customHeight="1" ht="11.25">
      <c r="A1124" s="0" t="s">
        <v>22</v>
      </c>
      <c r="B1124" s="0" t="s">
        <v>48</v>
      </c>
      <c r="C1124" s="0" t="s">
        <v>50</v>
      </c>
      <c r="D1124" s="0" t="s">
        <v>22</v>
      </c>
      <c r="E1124" s="0" t="s">
        <v>4884</v>
      </c>
      <c r="F1124" s="0" t="s">
        <v>1213</v>
      </c>
      <c r="G1124" s="0" t="s">
        <v>146</v>
      </c>
      <c r="H1124" s="0" t="s">
        <v>146</v>
      </c>
      <c r="I1124" s="0" t="s">
        <v>147</v>
      </c>
      <c r="J1124" s="0" t="s">
        <v>1304</v>
      </c>
      <c r="K1124" s="0" t="s">
        <v>1305</v>
      </c>
      <c r="L1124" s="0" t="s">
        <v>1306</v>
      </c>
      <c r="M1124" s="0" t="s">
        <v>1155</v>
      </c>
      <c r="N1124" s="0" t="s">
        <v>98</v>
      </c>
      <c r="O1124" s="0" t="s">
        <v>146</v>
      </c>
      <c r="P1124" s="0" t="s">
        <v>146</v>
      </c>
      <c r="Q1124" s="0" t="s">
        <v>147</v>
      </c>
      <c r="R1124" s="0" t="s">
        <v>1304</v>
      </c>
      <c r="S1124" s="0" t="s">
        <v>1305</v>
      </c>
      <c r="T1124" s="0" t="s">
        <v>3341</v>
      </c>
      <c r="U1124" s="0" t="s">
        <v>3342</v>
      </c>
      <c r="V1124" s="0" t="s">
        <v>3343</v>
      </c>
      <c r="W1124" s="0" t="s">
        <v>3344</v>
      </c>
      <c r="X1124" s="0" t="s">
        <v>3345</v>
      </c>
      <c r="Y1124" s="0" t="s">
        <v>3342</v>
      </c>
      <c r="Z1124" s="0" t="s">
        <v>4885</v>
      </c>
      <c r="AA1124" s="0" t="s">
        <v>3568</v>
      </c>
      <c r="AB1124" s="0" t="s">
        <v>4886</v>
      </c>
      <c r="AC1124" s="0" t="s">
        <v>19</v>
      </c>
      <c r="AD1124" s="0" t="s">
        <v>61</v>
      </c>
      <c r="AE1124" s="0" t="s">
        <v>19</v>
      </c>
      <c r="AF1124" s="0" t="s">
        <v>22</v>
      </c>
      <c r="AG1124" s="0" t="s">
        <v>22</v>
      </c>
      <c r="AH1124" s="0" t="s">
        <v>3570</v>
      </c>
      <c r="AI1124" s="0" t="s">
        <v>3571</v>
      </c>
      <c r="AJ1124" s="0" t="s">
        <v>22</v>
      </c>
      <c r="AK1124" s="0" t="s">
        <v>22</v>
      </c>
    </row>
    <row customHeight="1" ht="11.25">
      <c r="A1125" s="0" t="s">
        <v>22</v>
      </c>
      <c r="B1125" s="0" t="s">
        <v>48</v>
      </c>
      <c r="C1125" s="0" t="s">
        <v>50</v>
      </c>
      <c r="D1125" s="0" t="s">
        <v>22</v>
      </c>
      <c r="E1125" s="0" t="s">
        <v>4887</v>
      </c>
      <c r="F1125" s="0" t="s">
        <v>1191</v>
      </c>
      <c r="G1125" s="0" t="s">
        <v>120</v>
      </c>
      <c r="H1125" s="0" t="s">
        <v>120</v>
      </c>
      <c r="I1125" s="0" t="s">
        <v>121</v>
      </c>
      <c r="J1125" s="0" t="s">
        <v>4206</v>
      </c>
      <c r="K1125" s="0" t="s">
        <v>4207</v>
      </c>
      <c r="L1125" s="0" t="s">
        <v>867</v>
      </c>
      <c r="M1125" s="0" t="s">
        <v>867</v>
      </c>
      <c r="N1125" s="0" t="s">
        <v>98</v>
      </c>
      <c r="O1125" s="0" t="s">
        <v>120</v>
      </c>
      <c r="P1125" s="0" t="s">
        <v>120</v>
      </c>
      <c r="Q1125" s="0" t="s">
        <v>121</v>
      </c>
      <c r="R1125" s="0" t="s">
        <v>4206</v>
      </c>
      <c r="S1125" s="0" t="s">
        <v>4207</v>
      </c>
      <c r="T1125" s="0" t="s">
        <v>3341</v>
      </c>
      <c r="U1125" s="0" t="s">
        <v>3342</v>
      </c>
      <c r="V1125" s="0" t="s">
        <v>3387</v>
      </c>
      <c r="W1125" s="0" t="s">
        <v>3344</v>
      </c>
      <c r="X1125" s="0" t="s">
        <v>3345</v>
      </c>
      <c r="Y1125" s="0" t="s">
        <v>3342</v>
      </c>
      <c r="Z1125" s="0" t="s">
        <v>4888</v>
      </c>
      <c r="AA1125" s="0" t="s">
        <v>4889</v>
      </c>
      <c r="AB1125" s="0" t="s">
        <v>4890</v>
      </c>
      <c r="AC1125" s="0" t="s">
        <v>19</v>
      </c>
      <c r="AD1125" s="0" t="s">
        <v>19</v>
      </c>
      <c r="AE1125" s="0" t="s">
        <v>61</v>
      </c>
      <c r="AF1125" s="0" t="s">
        <v>22</v>
      </c>
      <c r="AG1125" s="0" t="s">
        <v>22</v>
      </c>
      <c r="AH1125" s="0" t="s">
        <v>22</v>
      </c>
      <c r="AI1125" s="0" t="s">
        <v>22</v>
      </c>
      <c r="AJ1125" s="0" t="s">
        <v>4891</v>
      </c>
      <c r="AK1125" s="0" t="s">
        <v>454</v>
      </c>
    </row>
    <row customHeight="1" ht="11.25">
      <c r="A1126" s="0" t="s">
        <v>22</v>
      </c>
      <c r="B1126" s="0" t="s">
        <v>48</v>
      </c>
      <c r="C1126" s="0" t="s">
        <v>50</v>
      </c>
      <c r="D1126" s="0" t="s">
        <v>22</v>
      </c>
      <c r="E1126" s="0" t="s">
        <v>4887</v>
      </c>
      <c r="F1126" s="0" t="s">
        <v>1191</v>
      </c>
      <c r="G1126" s="0" t="s">
        <v>120</v>
      </c>
      <c r="H1126" s="0" t="s">
        <v>120</v>
      </c>
      <c r="I1126" s="0" t="s">
        <v>121</v>
      </c>
      <c r="J1126" s="0" t="s">
        <v>4206</v>
      </c>
      <c r="K1126" s="0" t="s">
        <v>4207</v>
      </c>
      <c r="L1126" s="0" t="s">
        <v>867</v>
      </c>
      <c r="M1126" s="0" t="s">
        <v>867</v>
      </c>
      <c r="N1126" s="0" t="s">
        <v>98</v>
      </c>
      <c r="O1126" s="0" t="s">
        <v>120</v>
      </c>
      <c r="P1126" s="0" t="s">
        <v>120</v>
      </c>
      <c r="Q1126" s="0" t="s">
        <v>121</v>
      </c>
      <c r="R1126" s="0" t="s">
        <v>4206</v>
      </c>
      <c r="S1126" s="0" t="s">
        <v>4207</v>
      </c>
      <c r="T1126" s="0" t="s">
        <v>3341</v>
      </c>
      <c r="U1126" s="0" t="s">
        <v>3342</v>
      </c>
      <c r="V1126" s="0" t="s">
        <v>3387</v>
      </c>
      <c r="W1126" s="0" t="s">
        <v>3344</v>
      </c>
      <c r="X1126" s="0" t="s">
        <v>3345</v>
      </c>
      <c r="Y1126" s="0" t="s">
        <v>3342</v>
      </c>
      <c r="Z1126" s="0" t="s">
        <v>4888</v>
      </c>
      <c r="AA1126" s="0" t="s">
        <v>4889</v>
      </c>
      <c r="AB1126" s="0" t="s">
        <v>4890</v>
      </c>
      <c r="AC1126" s="0" t="s">
        <v>19</v>
      </c>
      <c r="AD1126" s="0" t="s">
        <v>19</v>
      </c>
      <c r="AE1126" s="0" t="s">
        <v>61</v>
      </c>
      <c r="AF1126" s="0" t="s">
        <v>22</v>
      </c>
      <c r="AG1126" s="0" t="s">
        <v>22</v>
      </c>
      <c r="AH1126" s="0" t="s">
        <v>22</v>
      </c>
      <c r="AI1126" s="0" t="s">
        <v>22</v>
      </c>
      <c r="AJ1126" s="0" t="s">
        <v>4891</v>
      </c>
      <c r="AK1126" s="0" t="s">
        <v>454</v>
      </c>
    </row>
    <row customHeight="1" ht="11.25">
      <c r="A1127" s="0" t="s">
        <v>22</v>
      </c>
      <c r="B1127" s="0" t="s">
        <v>48</v>
      </c>
      <c r="C1127" s="0" t="s">
        <v>50</v>
      </c>
      <c r="D1127" s="0" t="s">
        <v>22</v>
      </c>
      <c r="E1127" s="0" t="s">
        <v>4892</v>
      </c>
      <c r="F1127" s="0" t="s">
        <v>1191</v>
      </c>
      <c r="G1127" s="0" t="s">
        <v>120</v>
      </c>
      <c r="H1127" s="0" t="s">
        <v>120</v>
      </c>
      <c r="I1127" s="0" t="s">
        <v>121</v>
      </c>
      <c r="J1127" s="0" t="s">
        <v>4206</v>
      </c>
      <c r="K1127" s="0" t="s">
        <v>4207</v>
      </c>
      <c r="L1127" s="0" t="s">
        <v>867</v>
      </c>
      <c r="M1127" s="0" t="s">
        <v>867</v>
      </c>
      <c r="N1127" s="0" t="s">
        <v>98</v>
      </c>
      <c r="O1127" s="0" t="s">
        <v>120</v>
      </c>
      <c r="P1127" s="0" t="s">
        <v>120</v>
      </c>
      <c r="Q1127" s="0" t="s">
        <v>121</v>
      </c>
      <c r="R1127" s="0" t="s">
        <v>4206</v>
      </c>
      <c r="S1127" s="0" t="s">
        <v>4207</v>
      </c>
      <c r="T1127" s="0" t="s">
        <v>3341</v>
      </c>
      <c r="U1127" s="0" t="s">
        <v>3386</v>
      </c>
      <c r="V1127" s="0" t="s">
        <v>3387</v>
      </c>
      <c r="W1127" s="0" t="s">
        <v>3344</v>
      </c>
      <c r="X1127" s="0" t="s">
        <v>3345</v>
      </c>
      <c r="Y1127" s="0" t="s">
        <v>3342</v>
      </c>
      <c r="Z1127" s="0" t="s">
        <v>4893</v>
      </c>
      <c r="AA1127" s="0" t="s">
        <v>4889</v>
      </c>
      <c r="AB1127" s="0" t="s">
        <v>4894</v>
      </c>
      <c r="AC1127" s="0" t="s">
        <v>19</v>
      </c>
      <c r="AD1127" s="0" t="s">
        <v>19</v>
      </c>
      <c r="AE1127" s="0" t="s">
        <v>61</v>
      </c>
      <c r="AF1127" s="0" t="s">
        <v>22</v>
      </c>
      <c r="AG1127" s="0" t="s">
        <v>22</v>
      </c>
      <c r="AH1127" s="0" t="s">
        <v>22</v>
      </c>
      <c r="AI1127" s="0" t="s">
        <v>22</v>
      </c>
      <c r="AJ1127" s="0" t="s">
        <v>4891</v>
      </c>
      <c r="AK1127" s="0" t="s">
        <v>454</v>
      </c>
    </row>
    <row customHeight="1" ht="11.25">
      <c r="A1128" s="0" t="s">
        <v>22</v>
      </c>
      <c r="B1128" s="0" t="s">
        <v>48</v>
      </c>
      <c r="C1128" s="0" t="s">
        <v>50</v>
      </c>
      <c r="D1128" s="0" t="s">
        <v>22</v>
      </c>
      <c r="E1128" s="0" t="s">
        <v>4892</v>
      </c>
      <c r="F1128" s="0" t="s">
        <v>1191</v>
      </c>
      <c r="G1128" s="0" t="s">
        <v>120</v>
      </c>
      <c r="H1128" s="0" t="s">
        <v>120</v>
      </c>
      <c r="I1128" s="0" t="s">
        <v>121</v>
      </c>
      <c r="J1128" s="0" t="s">
        <v>4206</v>
      </c>
      <c r="K1128" s="0" t="s">
        <v>4207</v>
      </c>
      <c r="L1128" s="0" t="s">
        <v>867</v>
      </c>
      <c r="M1128" s="0" t="s">
        <v>867</v>
      </c>
      <c r="N1128" s="0" t="s">
        <v>98</v>
      </c>
      <c r="O1128" s="0" t="s">
        <v>120</v>
      </c>
      <c r="P1128" s="0" t="s">
        <v>120</v>
      </c>
      <c r="Q1128" s="0" t="s">
        <v>121</v>
      </c>
      <c r="R1128" s="0" t="s">
        <v>4206</v>
      </c>
      <c r="S1128" s="0" t="s">
        <v>4207</v>
      </c>
      <c r="T1128" s="0" t="s">
        <v>3341</v>
      </c>
      <c r="U1128" s="0" t="s">
        <v>3386</v>
      </c>
      <c r="V1128" s="0" t="s">
        <v>3387</v>
      </c>
      <c r="W1128" s="0" t="s">
        <v>3344</v>
      </c>
      <c r="X1128" s="0" t="s">
        <v>3345</v>
      </c>
      <c r="Y1128" s="0" t="s">
        <v>3342</v>
      </c>
      <c r="Z1128" s="0" t="s">
        <v>4893</v>
      </c>
      <c r="AA1128" s="0" t="s">
        <v>4889</v>
      </c>
      <c r="AB1128" s="0" t="s">
        <v>4894</v>
      </c>
      <c r="AC1128" s="0" t="s">
        <v>19</v>
      </c>
      <c r="AD1128" s="0" t="s">
        <v>19</v>
      </c>
      <c r="AE1128" s="0" t="s">
        <v>61</v>
      </c>
      <c r="AF1128" s="0" t="s">
        <v>22</v>
      </c>
      <c r="AG1128" s="0" t="s">
        <v>22</v>
      </c>
      <c r="AH1128" s="0" t="s">
        <v>22</v>
      </c>
      <c r="AI1128" s="0" t="s">
        <v>22</v>
      </c>
      <c r="AJ1128" s="0" t="s">
        <v>4891</v>
      </c>
      <c r="AK1128" s="0" t="s">
        <v>454</v>
      </c>
    </row>
    <row customHeight="1" ht="11.25">
      <c r="A1129" s="0" t="s">
        <v>22</v>
      </c>
      <c r="B1129" s="0" t="s">
        <v>48</v>
      </c>
      <c r="C1129" s="0" t="s">
        <v>50</v>
      </c>
      <c r="D1129" s="0" t="s">
        <v>22</v>
      </c>
      <c r="E1129" s="0" t="s">
        <v>4895</v>
      </c>
      <c r="F1129" s="0" t="s">
        <v>1191</v>
      </c>
      <c r="G1129" s="0" t="s">
        <v>123</v>
      </c>
      <c r="H1129" s="0" t="s">
        <v>123</v>
      </c>
      <c r="I1129" s="0" t="s">
        <v>124</v>
      </c>
      <c r="J1129" s="0" t="s">
        <v>1153</v>
      </c>
      <c r="K1129" s="0" t="s">
        <v>1154</v>
      </c>
      <c r="L1129" s="0" t="s">
        <v>867</v>
      </c>
      <c r="M1129" s="0" t="s">
        <v>867</v>
      </c>
      <c r="N1129" s="0" t="s">
        <v>98</v>
      </c>
      <c r="O1129" s="0" t="s">
        <v>123</v>
      </c>
      <c r="P1129" s="0" t="s">
        <v>123</v>
      </c>
      <c r="Q1129" s="0" t="s">
        <v>124</v>
      </c>
      <c r="R1129" s="0" t="s">
        <v>1153</v>
      </c>
      <c r="S1129" s="0" t="s">
        <v>1154</v>
      </c>
      <c r="T1129" s="0" t="s">
        <v>3429</v>
      </c>
      <c r="U1129" s="0" t="s">
        <v>3429</v>
      </c>
      <c r="V1129" s="0" t="s">
        <v>3387</v>
      </c>
      <c r="W1129" s="0" t="s">
        <v>3344</v>
      </c>
      <c r="X1129" s="0" t="s">
        <v>3430</v>
      </c>
      <c r="Y1129" s="0" t="s">
        <v>3489</v>
      </c>
      <c r="Z1129" s="0" t="s">
        <v>1155</v>
      </c>
      <c r="AA1129" s="0" t="s">
        <v>4896</v>
      </c>
      <c r="AB1129" s="0" t="s">
        <v>4897</v>
      </c>
      <c r="AC1129" s="0" t="s">
        <v>19</v>
      </c>
      <c r="AD1129" s="0" t="s">
        <v>19</v>
      </c>
      <c r="AE1129" s="0" t="s">
        <v>61</v>
      </c>
      <c r="AF1129" s="0" t="s">
        <v>22</v>
      </c>
      <c r="AG1129" s="0" t="s">
        <v>22</v>
      </c>
      <c r="AH1129" s="0" t="s">
        <v>22</v>
      </c>
      <c r="AI1129" s="0" t="s">
        <v>22</v>
      </c>
      <c r="AJ1129" s="0" t="s">
        <v>1350</v>
      </c>
      <c r="AK1129" s="0" t="s">
        <v>1350</v>
      </c>
    </row>
    <row customHeight="1" ht="11.25">
      <c r="A1130" s="0" t="s">
        <v>22</v>
      </c>
      <c r="B1130" s="0" t="s">
        <v>48</v>
      </c>
      <c r="C1130" s="0" t="s">
        <v>50</v>
      </c>
      <c r="D1130" s="0" t="s">
        <v>22</v>
      </c>
      <c r="E1130" s="0" t="s">
        <v>4895</v>
      </c>
      <c r="F1130" s="0" t="s">
        <v>1191</v>
      </c>
      <c r="G1130" s="0" t="s">
        <v>123</v>
      </c>
      <c r="H1130" s="0" t="s">
        <v>123</v>
      </c>
      <c r="I1130" s="0" t="s">
        <v>124</v>
      </c>
      <c r="J1130" s="0" t="s">
        <v>1153</v>
      </c>
      <c r="K1130" s="0" t="s">
        <v>1154</v>
      </c>
      <c r="L1130" s="0" t="s">
        <v>867</v>
      </c>
      <c r="M1130" s="0" t="s">
        <v>867</v>
      </c>
      <c r="N1130" s="0" t="s">
        <v>98</v>
      </c>
      <c r="O1130" s="0" t="s">
        <v>123</v>
      </c>
      <c r="P1130" s="0" t="s">
        <v>123</v>
      </c>
      <c r="Q1130" s="0" t="s">
        <v>124</v>
      </c>
      <c r="R1130" s="0" t="s">
        <v>1153</v>
      </c>
      <c r="S1130" s="0" t="s">
        <v>1154</v>
      </c>
      <c r="T1130" s="0" t="s">
        <v>3429</v>
      </c>
      <c r="U1130" s="0" t="s">
        <v>3429</v>
      </c>
      <c r="V1130" s="0" t="s">
        <v>3387</v>
      </c>
      <c r="W1130" s="0" t="s">
        <v>3344</v>
      </c>
      <c r="X1130" s="0" t="s">
        <v>3430</v>
      </c>
      <c r="Y1130" s="0" t="s">
        <v>3489</v>
      </c>
      <c r="Z1130" s="0" t="s">
        <v>1155</v>
      </c>
      <c r="AA1130" s="0" t="s">
        <v>4896</v>
      </c>
      <c r="AB1130" s="0" t="s">
        <v>4897</v>
      </c>
      <c r="AC1130" s="0" t="s">
        <v>19</v>
      </c>
      <c r="AD1130" s="0" t="s">
        <v>19</v>
      </c>
      <c r="AE1130" s="0" t="s">
        <v>61</v>
      </c>
      <c r="AF1130" s="0" t="s">
        <v>22</v>
      </c>
      <c r="AG1130" s="0" t="s">
        <v>22</v>
      </c>
      <c r="AH1130" s="0" t="s">
        <v>22</v>
      </c>
      <c r="AI1130" s="0" t="s">
        <v>22</v>
      </c>
      <c r="AJ1130" s="0" t="s">
        <v>1350</v>
      </c>
      <c r="AK1130" s="0" t="s">
        <v>1350</v>
      </c>
    </row>
    <row customHeight="1" ht="11.25">
      <c r="A1131" s="0" t="s">
        <v>22</v>
      </c>
      <c r="B1131" s="0" t="s">
        <v>48</v>
      </c>
      <c r="C1131" s="0" t="s">
        <v>50</v>
      </c>
      <c r="D1131" s="0" t="s">
        <v>22</v>
      </c>
      <c r="E1131" s="0" t="s">
        <v>4898</v>
      </c>
      <c r="F1131" s="0" t="s">
        <v>1213</v>
      </c>
      <c r="G1131" s="0" t="s">
        <v>173</v>
      </c>
      <c r="H1131" s="0" t="s">
        <v>173</v>
      </c>
      <c r="I1131" s="0" t="s">
        <v>174</v>
      </c>
      <c r="J1131" s="0" t="s">
        <v>3468</v>
      </c>
      <c r="K1131" s="0" t="s">
        <v>3469</v>
      </c>
      <c r="L1131" s="0" t="s">
        <v>867</v>
      </c>
      <c r="M1131" s="0" t="s">
        <v>867</v>
      </c>
      <c r="N1131" s="0" t="s">
        <v>98</v>
      </c>
      <c r="O1131" s="0" t="s">
        <v>173</v>
      </c>
      <c r="P1131" s="0" t="s">
        <v>173</v>
      </c>
      <c r="Q1131" s="0" t="s">
        <v>174</v>
      </c>
      <c r="R1131" s="0" t="s">
        <v>3468</v>
      </c>
      <c r="S1131" s="0" t="s">
        <v>3469</v>
      </c>
      <c r="T1131" s="0" t="s">
        <v>3341</v>
      </c>
      <c r="U1131" s="0" t="s">
        <v>3386</v>
      </c>
      <c r="V1131" s="0" t="s">
        <v>3470</v>
      </c>
      <c r="W1131" s="0" t="s">
        <v>3344</v>
      </c>
      <c r="X1131" s="0" t="s">
        <v>3388</v>
      </c>
      <c r="Y1131" s="0" t="s">
        <v>3342</v>
      </c>
      <c r="Z1131" s="0" t="s">
        <v>3471</v>
      </c>
      <c r="AA1131" s="0" t="s">
        <v>3472</v>
      </c>
      <c r="AB1131" s="0" t="s">
        <v>3473</v>
      </c>
      <c r="AC1131" s="0" t="s">
        <v>19</v>
      </c>
      <c r="AD1131" s="0" t="s">
        <v>61</v>
      </c>
      <c r="AE1131" s="0" t="s">
        <v>19</v>
      </c>
      <c r="AF1131" s="0" t="s">
        <v>22</v>
      </c>
      <c r="AG1131" s="0" t="s">
        <v>22</v>
      </c>
      <c r="AH1131" s="0" t="s">
        <v>4192</v>
      </c>
      <c r="AI1131" s="0" t="s">
        <v>4192</v>
      </c>
      <c r="AJ1131" s="0" t="s">
        <v>22</v>
      </c>
      <c r="AK1131" s="0" t="s">
        <v>22</v>
      </c>
    </row>
    <row customHeight="1" ht="11.25">
      <c r="A1132" s="0" t="s">
        <v>22</v>
      </c>
      <c r="B1132" s="0" t="s">
        <v>48</v>
      </c>
      <c r="C1132" s="0" t="s">
        <v>50</v>
      </c>
      <c r="D1132" s="0" t="s">
        <v>22</v>
      </c>
      <c r="E1132" s="0" t="s">
        <v>4899</v>
      </c>
      <c r="F1132" s="0" t="s">
        <v>1213</v>
      </c>
      <c r="G1132" s="0" t="s">
        <v>1171</v>
      </c>
      <c r="H1132" s="0" t="s">
        <v>1171</v>
      </c>
      <c r="I1132" s="0" t="s">
        <v>1172</v>
      </c>
      <c r="J1132" s="0" t="s">
        <v>1173</v>
      </c>
      <c r="K1132" s="0" t="s">
        <v>1174</v>
      </c>
      <c r="L1132" s="0" t="s">
        <v>1252</v>
      </c>
      <c r="M1132" s="0" t="s">
        <v>1155</v>
      </c>
      <c r="N1132" s="0" t="s">
        <v>128</v>
      </c>
      <c r="O1132" s="0" t="s">
        <v>123</v>
      </c>
      <c r="P1132" s="0" t="s">
        <v>123</v>
      </c>
      <c r="Q1132" s="0" t="s">
        <v>124</v>
      </c>
      <c r="R1132" s="0" t="s">
        <v>1153</v>
      </c>
      <c r="S1132" s="0" t="s">
        <v>1154</v>
      </c>
      <c r="T1132" s="0" t="s">
        <v>3341</v>
      </c>
      <c r="U1132" s="0" t="s">
        <v>3342</v>
      </c>
      <c r="V1132" s="0" t="s">
        <v>3343</v>
      </c>
      <c r="W1132" s="0" t="s">
        <v>3344</v>
      </c>
      <c r="X1132" s="0" t="s">
        <v>3345</v>
      </c>
      <c r="Y1132" s="0" t="s">
        <v>3342</v>
      </c>
      <c r="Z1132" s="0" t="s">
        <v>4900</v>
      </c>
      <c r="AA1132" s="0" t="s">
        <v>3394</v>
      </c>
      <c r="AB1132" s="0" t="s">
        <v>4901</v>
      </c>
      <c r="AC1132" s="0" t="s">
        <v>19</v>
      </c>
      <c r="AD1132" s="0" t="s">
        <v>61</v>
      </c>
      <c r="AE1132" s="0" t="s">
        <v>19</v>
      </c>
      <c r="AF1132" s="0" t="s">
        <v>22</v>
      </c>
      <c r="AG1132" s="0" t="s">
        <v>22</v>
      </c>
      <c r="AH1132" s="0" t="s">
        <v>3396</v>
      </c>
      <c r="AI1132" s="0" t="s">
        <v>3397</v>
      </c>
      <c r="AJ1132" s="0" t="s">
        <v>22</v>
      </c>
      <c r="AK1132" s="0" t="s">
        <v>22</v>
      </c>
    </row>
    <row customHeight="1" ht="11.25">
      <c r="A1133" s="0" t="s">
        <v>22</v>
      </c>
      <c r="B1133" s="0" t="s">
        <v>48</v>
      </c>
      <c r="C1133" s="0" t="s">
        <v>50</v>
      </c>
      <c r="D1133" s="0" t="s">
        <v>22</v>
      </c>
      <c r="E1133" s="0" t="s">
        <v>4899</v>
      </c>
      <c r="F1133" s="0" t="s">
        <v>1213</v>
      </c>
      <c r="G1133" s="0" t="s">
        <v>153</v>
      </c>
      <c r="H1133" s="0" t="s">
        <v>153</v>
      </c>
      <c r="I1133" s="0" t="s">
        <v>154</v>
      </c>
      <c r="J1133" s="0" t="s">
        <v>1173</v>
      </c>
      <c r="K1133" s="0" t="s">
        <v>1255</v>
      </c>
      <c r="L1133" s="0" t="s">
        <v>1252</v>
      </c>
      <c r="M1133" s="0" t="s">
        <v>1155</v>
      </c>
      <c r="N1133" s="0" t="s">
        <v>128</v>
      </c>
      <c r="O1133" s="0" t="s">
        <v>123</v>
      </c>
      <c r="P1133" s="0" t="s">
        <v>123</v>
      </c>
      <c r="Q1133" s="0" t="s">
        <v>124</v>
      </c>
      <c r="R1133" s="0" t="s">
        <v>1153</v>
      </c>
      <c r="S1133" s="0" t="s">
        <v>1154</v>
      </c>
      <c r="T1133" s="0" t="s">
        <v>3341</v>
      </c>
      <c r="U1133" s="0" t="s">
        <v>3342</v>
      </c>
      <c r="V1133" s="0" t="s">
        <v>3343</v>
      </c>
      <c r="W1133" s="0" t="s">
        <v>3344</v>
      </c>
      <c r="X1133" s="0" t="s">
        <v>3345</v>
      </c>
      <c r="Y1133" s="0" t="s">
        <v>3342</v>
      </c>
      <c r="Z1133" s="0" t="s">
        <v>4900</v>
      </c>
      <c r="AA1133" s="0" t="s">
        <v>3394</v>
      </c>
      <c r="AB1133" s="0" t="s">
        <v>4901</v>
      </c>
      <c r="AC1133" s="0" t="s">
        <v>19</v>
      </c>
      <c r="AD1133" s="0" t="s">
        <v>61</v>
      </c>
      <c r="AE1133" s="0" t="s">
        <v>19</v>
      </c>
      <c r="AF1133" s="0" t="s">
        <v>22</v>
      </c>
      <c r="AG1133" s="0" t="s">
        <v>22</v>
      </c>
      <c r="AH1133" s="0" t="s">
        <v>3396</v>
      </c>
      <c r="AI1133" s="0" t="s">
        <v>3397</v>
      </c>
      <c r="AJ1133" s="0" t="s">
        <v>22</v>
      </c>
      <c r="AK1133" s="0" t="s">
        <v>22</v>
      </c>
    </row>
    <row customHeight="1" ht="11.25">
      <c r="A1134" s="0" t="s">
        <v>22</v>
      </c>
      <c r="B1134" s="0" t="s">
        <v>48</v>
      </c>
      <c r="C1134" s="0" t="s">
        <v>50</v>
      </c>
      <c r="D1134" s="0" t="s">
        <v>22</v>
      </c>
      <c r="E1134" s="0" t="s">
        <v>4899</v>
      </c>
      <c r="F1134" s="0" t="s">
        <v>1213</v>
      </c>
      <c r="G1134" s="0" t="s">
        <v>153</v>
      </c>
      <c r="H1134" s="0" t="s">
        <v>153</v>
      </c>
      <c r="I1134" s="0" t="s">
        <v>154</v>
      </c>
      <c r="J1134" s="0" t="s">
        <v>1173</v>
      </c>
      <c r="K1134" s="0" t="s">
        <v>1255</v>
      </c>
      <c r="L1134" s="0" t="s">
        <v>1252</v>
      </c>
      <c r="M1134" s="0" t="s">
        <v>1155</v>
      </c>
      <c r="N1134" s="0" t="s">
        <v>132</v>
      </c>
      <c r="O1134" s="0" t="s">
        <v>123</v>
      </c>
      <c r="P1134" s="0" t="s">
        <v>123</v>
      </c>
      <c r="Q1134" s="0" t="s">
        <v>124</v>
      </c>
      <c r="R1134" s="0" t="s">
        <v>1201</v>
      </c>
      <c r="S1134" s="0" t="s">
        <v>1202</v>
      </c>
      <c r="T1134" s="0" t="s">
        <v>3341</v>
      </c>
      <c r="U1134" s="0" t="s">
        <v>3342</v>
      </c>
      <c r="V1134" s="0" t="s">
        <v>3343</v>
      </c>
      <c r="W1134" s="0" t="s">
        <v>3344</v>
      </c>
      <c r="X1134" s="0" t="s">
        <v>3345</v>
      </c>
      <c r="Y1134" s="0" t="s">
        <v>3342</v>
      </c>
      <c r="Z1134" s="0" t="s">
        <v>4900</v>
      </c>
      <c r="AA1134" s="0" t="s">
        <v>3394</v>
      </c>
      <c r="AB1134" s="0" t="s">
        <v>4901</v>
      </c>
      <c r="AC1134" s="0" t="s">
        <v>19</v>
      </c>
      <c r="AD1134" s="0" t="s">
        <v>61</v>
      </c>
      <c r="AE1134" s="0" t="s">
        <v>19</v>
      </c>
      <c r="AF1134" s="0" t="s">
        <v>22</v>
      </c>
      <c r="AG1134" s="0" t="s">
        <v>22</v>
      </c>
      <c r="AH1134" s="0" t="s">
        <v>3396</v>
      </c>
      <c r="AI1134" s="0" t="s">
        <v>3397</v>
      </c>
      <c r="AJ1134" s="0" t="s">
        <v>22</v>
      </c>
      <c r="AK1134" s="0" t="s">
        <v>22</v>
      </c>
    </row>
    <row customHeight="1" ht="11.25">
      <c r="A1135" s="0" t="s">
        <v>22</v>
      </c>
      <c r="B1135" s="0" t="s">
        <v>48</v>
      </c>
      <c r="C1135" s="0" t="s">
        <v>50</v>
      </c>
      <c r="D1135" s="0" t="s">
        <v>22</v>
      </c>
      <c r="E1135" s="0" t="s">
        <v>4899</v>
      </c>
      <c r="F1135" s="0" t="s">
        <v>1213</v>
      </c>
      <c r="G1135" s="0" t="s">
        <v>1171</v>
      </c>
      <c r="H1135" s="0" t="s">
        <v>1171</v>
      </c>
      <c r="I1135" s="0" t="s">
        <v>1172</v>
      </c>
      <c r="J1135" s="0" t="s">
        <v>1173</v>
      </c>
      <c r="K1135" s="0" t="s">
        <v>1174</v>
      </c>
      <c r="L1135" s="0" t="s">
        <v>1252</v>
      </c>
      <c r="M1135" s="0" t="s">
        <v>1155</v>
      </c>
      <c r="N1135" s="0" t="s">
        <v>132</v>
      </c>
      <c r="O1135" s="0" t="s">
        <v>123</v>
      </c>
      <c r="P1135" s="0" t="s">
        <v>123</v>
      </c>
      <c r="Q1135" s="0" t="s">
        <v>124</v>
      </c>
      <c r="R1135" s="0" t="s">
        <v>1201</v>
      </c>
      <c r="S1135" s="0" t="s">
        <v>1202</v>
      </c>
      <c r="T1135" s="0" t="s">
        <v>3341</v>
      </c>
      <c r="U1135" s="0" t="s">
        <v>3342</v>
      </c>
      <c r="V1135" s="0" t="s">
        <v>3343</v>
      </c>
      <c r="W1135" s="0" t="s">
        <v>3344</v>
      </c>
      <c r="X1135" s="0" t="s">
        <v>3345</v>
      </c>
      <c r="Y1135" s="0" t="s">
        <v>3342</v>
      </c>
      <c r="Z1135" s="0" t="s">
        <v>4900</v>
      </c>
      <c r="AA1135" s="0" t="s">
        <v>3394</v>
      </c>
      <c r="AB1135" s="0" t="s">
        <v>4901</v>
      </c>
      <c r="AC1135" s="0" t="s">
        <v>19</v>
      </c>
      <c r="AD1135" s="0" t="s">
        <v>61</v>
      </c>
      <c r="AE1135" s="0" t="s">
        <v>19</v>
      </c>
      <c r="AF1135" s="0" t="s">
        <v>22</v>
      </c>
      <c r="AG1135" s="0" t="s">
        <v>22</v>
      </c>
      <c r="AH1135" s="0" t="s">
        <v>3396</v>
      </c>
      <c r="AI1135" s="0" t="s">
        <v>3397</v>
      </c>
      <c r="AJ1135" s="0" t="s">
        <v>22</v>
      </c>
      <c r="AK1135" s="0" t="s">
        <v>22</v>
      </c>
    </row>
    <row customHeight="1" ht="11.25">
      <c r="A1136" s="0" t="s">
        <v>22</v>
      </c>
      <c r="B1136" s="0" t="s">
        <v>48</v>
      </c>
      <c r="C1136" s="0" t="s">
        <v>50</v>
      </c>
      <c r="D1136" s="0" t="s">
        <v>22</v>
      </c>
      <c r="E1136" s="0" t="s">
        <v>4899</v>
      </c>
      <c r="F1136" s="0" t="s">
        <v>1213</v>
      </c>
      <c r="G1136" s="0" t="s">
        <v>1171</v>
      </c>
      <c r="H1136" s="0" t="s">
        <v>1171</v>
      </c>
      <c r="I1136" s="0" t="s">
        <v>1172</v>
      </c>
      <c r="J1136" s="0" t="s">
        <v>1173</v>
      </c>
      <c r="K1136" s="0" t="s">
        <v>1174</v>
      </c>
      <c r="L1136" s="0" t="s">
        <v>1252</v>
      </c>
      <c r="M1136" s="0" t="s">
        <v>1155</v>
      </c>
      <c r="N1136" s="0" t="s">
        <v>98</v>
      </c>
      <c r="O1136" s="0" t="s">
        <v>1171</v>
      </c>
      <c r="P1136" s="0" t="s">
        <v>1171</v>
      </c>
      <c r="Q1136" s="0" t="s">
        <v>1172</v>
      </c>
      <c r="R1136" s="0" t="s">
        <v>1173</v>
      </c>
      <c r="S1136" s="0" t="s">
        <v>1174</v>
      </c>
      <c r="T1136" s="0" t="s">
        <v>3341</v>
      </c>
      <c r="U1136" s="0" t="s">
        <v>3342</v>
      </c>
      <c r="V1136" s="0" t="s">
        <v>3343</v>
      </c>
      <c r="W1136" s="0" t="s">
        <v>3344</v>
      </c>
      <c r="X1136" s="0" t="s">
        <v>3345</v>
      </c>
      <c r="Y1136" s="0" t="s">
        <v>3342</v>
      </c>
      <c r="Z1136" s="0" t="s">
        <v>4900</v>
      </c>
      <c r="AA1136" s="0" t="s">
        <v>3394</v>
      </c>
      <c r="AB1136" s="0" t="s">
        <v>4901</v>
      </c>
      <c r="AC1136" s="0" t="s">
        <v>19</v>
      </c>
      <c r="AD1136" s="0" t="s">
        <v>61</v>
      </c>
      <c r="AE1136" s="0" t="s">
        <v>19</v>
      </c>
      <c r="AF1136" s="0" t="s">
        <v>22</v>
      </c>
      <c r="AG1136" s="0" t="s">
        <v>22</v>
      </c>
      <c r="AH1136" s="0" t="s">
        <v>3396</v>
      </c>
      <c r="AI1136" s="0" t="s">
        <v>3397</v>
      </c>
      <c r="AJ1136" s="0" t="s">
        <v>22</v>
      </c>
      <c r="AK1136" s="0" t="s">
        <v>22</v>
      </c>
    </row>
    <row customHeight="1" ht="11.25">
      <c r="A1137" s="0" t="s">
        <v>22</v>
      </c>
      <c r="B1137" s="0" t="s">
        <v>48</v>
      </c>
      <c r="C1137" s="0" t="s">
        <v>50</v>
      </c>
      <c r="D1137" s="0" t="s">
        <v>22</v>
      </c>
      <c r="E1137" s="0" t="s">
        <v>4899</v>
      </c>
      <c r="F1137" s="0" t="s">
        <v>1213</v>
      </c>
      <c r="G1137" s="0" t="s">
        <v>1171</v>
      </c>
      <c r="H1137" s="0" t="s">
        <v>1171</v>
      </c>
      <c r="I1137" s="0" t="s">
        <v>1172</v>
      </c>
      <c r="J1137" s="0" t="s">
        <v>1173</v>
      </c>
      <c r="K1137" s="0" t="s">
        <v>1174</v>
      </c>
      <c r="L1137" s="0" t="s">
        <v>1252</v>
      </c>
      <c r="M1137" s="0" t="s">
        <v>1155</v>
      </c>
      <c r="N1137" s="0" t="s">
        <v>115</v>
      </c>
      <c r="O1137" s="0" t="s">
        <v>1171</v>
      </c>
      <c r="P1137" s="0" t="s">
        <v>1171</v>
      </c>
      <c r="Q1137" s="0" t="s">
        <v>1172</v>
      </c>
      <c r="R1137" s="0" t="s">
        <v>3398</v>
      </c>
      <c r="S1137" s="0" t="s">
        <v>3399</v>
      </c>
      <c r="T1137" s="0" t="s">
        <v>3341</v>
      </c>
      <c r="U1137" s="0" t="s">
        <v>3342</v>
      </c>
      <c r="V1137" s="0" t="s">
        <v>3343</v>
      </c>
      <c r="W1137" s="0" t="s">
        <v>3344</v>
      </c>
      <c r="X1137" s="0" t="s">
        <v>3345</v>
      </c>
      <c r="Y1137" s="0" t="s">
        <v>3342</v>
      </c>
      <c r="Z1137" s="0" t="s">
        <v>4900</v>
      </c>
      <c r="AA1137" s="0" t="s">
        <v>3394</v>
      </c>
      <c r="AB1137" s="0" t="s">
        <v>4901</v>
      </c>
      <c r="AC1137" s="0" t="s">
        <v>19</v>
      </c>
      <c r="AD1137" s="0" t="s">
        <v>61</v>
      </c>
      <c r="AE1137" s="0" t="s">
        <v>19</v>
      </c>
      <c r="AF1137" s="0" t="s">
        <v>22</v>
      </c>
      <c r="AG1137" s="0" t="s">
        <v>22</v>
      </c>
      <c r="AH1137" s="0" t="s">
        <v>3396</v>
      </c>
      <c r="AI1137" s="0" t="s">
        <v>3397</v>
      </c>
      <c r="AJ1137" s="0" t="s">
        <v>22</v>
      </c>
      <c r="AK1137" s="0" t="s">
        <v>22</v>
      </c>
    </row>
    <row customHeight="1" ht="11.25">
      <c r="A1138" s="0" t="s">
        <v>22</v>
      </c>
      <c r="B1138" s="0" t="s">
        <v>48</v>
      </c>
      <c r="C1138" s="0" t="s">
        <v>50</v>
      </c>
      <c r="D1138" s="0" t="s">
        <v>22</v>
      </c>
      <c r="E1138" s="0" t="s">
        <v>4899</v>
      </c>
      <c r="F1138" s="0" t="s">
        <v>1213</v>
      </c>
      <c r="G1138" s="0" t="s">
        <v>1171</v>
      </c>
      <c r="H1138" s="0" t="s">
        <v>1171</v>
      </c>
      <c r="I1138" s="0" t="s">
        <v>1172</v>
      </c>
      <c r="J1138" s="0" t="s">
        <v>1173</v>
      </c>
      <c r="K1138" s="0" t="s">
        <v>1174</v>
      </c>
      <c r="L1138" s="0" t="s">
        <v>1252</v>
      </c>
      <c r="M1138" s="0" t="s">
        <v>1155</v>
      </c>
      <c r="N1138" s="0" t="s">
        <v>90</v>
      </c>
      <c r="O1138" s="0" t="s">
        <v>1171</v>
      </c>
      <c r="P1138" s="0" t="s">
        <v>1171</v>
      </c>
      <c r="Q1138" s="0" t="s">
        <v>1172</v>
      </c>
      <c r="R1138" s="0" t="s">
        <v>3400</v>
      </c>
      <c r="S1138" s="0" t="s">
        <v>3401</v>
      </c>
      <c r="T1138" s="0" t="s">
        <v>3341</v>
      </c>
      <c r="U1138" s="0" t="s">
        <v>3342</v>
      </c>
      <c r="V1138" s="0" t="s">
        <v>3343</v>
      </c>
      <c r="W1138" s="0" t="s">
        <v>3344</v>
      </c>
      <c r="X1138" s="0" t="s">
        <v>3345</v>
      </c>
      <c r="Y1138" s="0" t="s">
        <v>3342</v>
      </c>
      <c r="Z1138" s="0" t="s">
        <v>4900</v>
      </c>
      <c r="AA1138" s="0" t="s">
        <v>3394</v>
      </c>
      <c r="AB1138" s="0" t="s">
        <v>4901</v>
      </c>
      <c r="AC1138" s="0" t="s">
        <v>19</v>
      </c>
      <c r="AD1138" s="0" t="s">
        <v>61</v>
      </c>
      <c r="AE1138" s="0" t="s">
        <v>19</v>
      </c>
      <c r="AF1138" s="0" t="s">
        <v>22</v>
      </c>
      <c r="AG1138" s="0" t="s">
        <v>22</v>
      </c>
      <c r="AH1138" s="0" t="s">
        <v>3396</v>
      </c>
      <c r="AI1138" s="0" t="s">
        <v>3397</v>
      </c>
      <c r="AJ1138" s="0" t="s">
        <v>22</v>
      </c>
      <c r="AK1138" s="0" t="s">
        <v>22</v>
      </c>
    </row>
    <row customHeight="1" ht="11.25">
      <c r="A1139" s="0" t="s">
        <v>22</v>
      </c>
      <c r="B1139" s="0" t="s">
        <v>48</v>
      </c>
      <c r="C1139" s="0" t="s">
        <v>50</v>
      </c>
      <c r="D1139" s="0" t="s">
        <v>22</v>
      </c>
      <c r="E1139" s="0" t="s">
        <v>4899</v>
      </c>
      <c r="F1139" s="0" t="s">
        <v>1213</v>
      </c>
      <c r="G1139" s="0" t="s">
        <v>1171</v>
      </c>
      <c r="H1139" s="0" t="s">
        <v>1171</v>
      </c>
      <c r="I1139" s="0" t="s">
        <v>1172</v>
      </c>
      <c r="J1139" s="0" t="s">
        <v>1173</v>
      </c>
      <c r="K1139" s="0" t="s">
        <v>1174</v>
      </c>
      <c r="L1139" s="0" t="s">
        <v>1252</v>
      </c>
      <c r="M1139" s="0" t="s">
        <v>1155</v>
      </c>
      <c r="N1139" s="0" t="s">
        <v>109</v>
      </c>
      <c r="O1139" s="0" t="s">
        <v>1171</v>
      </c>
      <c r="P1139" s="0" t="s">
        <v>1171</v>
      </c>
      <c r="Q1139" s="0" t="s">
        <v>1172</v>
      </c>
      <c r="R1139" s="0" t="s">
        <v>3402</v>
      </c>
      <c r="S1139" s="0" t="s">
        <v>3403</v>
      </c>
      <c r="T1139" s="0" t="s">
        <v>3341</v>
      </c>
      <c r="U1139" s="0" t="s">
        <v>3342</v>
      </c>
      <c r="V1139" s="0" t="s">
        <v>3343</v>
      </c>
      <c r="W1139" s="0" t="s">
        <v>3344</v>
      </c>
      <c r="X1139" s="0" t="s">
        <v>3345</v>
      </c>
      <c r="Y1139" s="0" t="s">
        <v>3342</v>
      </c>
      <c r="Z1139" s="0" t="s">
        <v>4900</v>
      </c>
      <c r="AA1139" s="0" t="s">
        <v>3394</v>
      </c>
      <c r="AB1139" s="0" t="s">
        <v>4901</v>
      </c>
      <c r="AC1139" s="0" t="s">
        <v>19</v>
      </c>
      <c r="AD1139" s="0" t="s">
        <v>61</v>
      </c>
      <c r="AE1139" s="0" t="s">
        <v>19</v>
      </c>
      <c r="AF1139" s="0" t="s">
        <v>22</v>
      </c>
      <c r="AG1139" s="0" t="s">
        <v>22</v>
      </c>
      <c r="AH1139" s="0" t="s">
        <v>3396</v>
      </c>
      <c r="AI1139" s="0" t="s">
        <v>3397</v>
      </c>
      <c r="AJ1139" s="0" t="s">
        <v>22</v>
      </c>
      <c r="AK1139" s="0" t="s">
        <v>22</v>
      </c>
    </row>
    <row customHeight="1" ht="11.25">
      <c r="A1140" s="0" t="s">
        <v>22</v>
      </c>
      <c r="B1140" s="0" t="s">
        <v>48</v>
      </c>
      <c r="C1140" s="0" t="s">
        <v>50</v>
      </c>
      <c r="D1140" s="0" t="s">
        <v>22</v>
      </c>
      <c r="E1140" s="0" t="s">
        <v>4899</v>
      </c>
      <c r="F1140" s="0" t="s">
        <v>1213</v>
      </c>
      <c r="G1140" s="0" t="s">
        <v>1171</v>
      </c>
      <c r="H1140" s="0" t="s">
        <v>1171</v>
      </c>
      <c r="I1140" s="0" t="s">
        <v>1172</v>
      </c>
      <c r="J1140" s="0" t="s">
        <v>1173</v>
      </c>
      <c r="K1140" s="0" t="s">
        <v>1174</v>
      </c>
      <c r="L1140" s="0" t="s">
        <v>1252</v>
      </c>
      <c r="M1140" s="0" t="s">
        <v>1155</v>
      </c>
      <c r="N1140" s="0" t="s">
        <v>92</v>
      </c>
      <c r="O1140" s="0" t="s">
        <v>1171</v>
      </c>
      <c r="P1140" s="0" t="s">
        <v>1171</v>
      </c>
      <c r="Q1140" s="0" t="s">
        <v>1172</v>
      </c>
      <c r="R1140" s="0" t="s">
        <v>3404</v>
      </c>
      <c r="S1140" s="0" t="s">
        <v>3405</v>
      </c>
      <c r="T1140" s="0" t="s">
        <v>3341</v>
      </c>
      <c r="U1140" s="0" t="s">
        <v>3342</v>
      </c>
      <c r="V1140" s="0" t="s">
        <v>3343</v>
      </c>
      <c r="W1140" s="0" t="s">
        <v>3344</v>
      </c>
      <c r="X1140" s="0" t="s">
        <v>3345</v>
      </c>
      <c r="Y1140" s="0" t="s">
        <v>3342</v>
      </c>
      <c r="Z1140" s="0" t="s">
        <v>4900</v>
      </c>
      <c r="AA1140" s="0" t="s">
        <v>3394</v>
      </c>
      <c r="AB1140" s="0" t="s">
        <v>4901</v>
      </c>
      <c r="AC1140" s="0" t="s">
        <v>19</v>
      </c>
      <c r="AD1140" s="0" t="s">
        <v>61</v>
      </c>
      <c r="AE1140" s="0" t="s">
        <v>19</v>
      </c>
      <c r="AF1140" s="0" t="s">
        <v>22</v>
      </c>
      <c r="AG1140" s="0" t="s">
        <v>22</v>
      </c>
      <c r="AH1140" s="0" t="s">
        <v>3396</v>
      </c>
      <c r="AI1140" s="0" t="s">
        <v>3397</v>
      </c>
      <c r="AJ1140" s="0" t="s">
        <v>22</v>
      </c>
      <c r="AK1140" s="0" t="s">
        <v>22</v>
      </c>
    </row>
    <row customHeight="1" ht="11.25">
      <c r="A1141" s="0" t="s">
        <v>22</v>
      </c>
      <c r="B1141" s="0" t="s">
        <v>48</v>
      </c>
      <c r="C1141" s="0" t="s">
        <v>50</v>
      </c>
      <c r="D1141" s="0" t="s">
        <v>22</v>
      </c>
      <c r="E1141" s="0" t="s">
        <v>4899</v>
      </c>
      <c r="F1141" s="0" t="s">
        <v>1213</v>
      </c>
      <c r="G1141" s="0" t="s">
        <v>1171</v>
      </c>
      <c r="H1141" s="0" t="s">
        <v>1171</v>
      </c>
      <c r="I1141" s="0" t="s">
        <v>1172</v>
      </c>
      <c r="J1141" s="0" t="s">
        <v>1173</v>
      </c>
      <c r="K1141" s="0" t="s">
        <v>1174</v>
      </c>
      <c r="L1141" s="0" t="s">
        <v>1252</v>
      </c>
      <c r="M1141" s="0" t="s">
        <v>1155</v>
      </c>
      <c r="N1141" s="0" t="s">
        <v>89</v>
      </c>
      <c r="O1141" s="0" t="s">
        <v>1171</v>
      </c>
      <c r="P1141" s="0" t="s">
        <v>1171</v>
      </c>
      <c r="Q1141" s="0" t="s">
        <v>1172</v>
      </c>
      <c r="R1141" s="0" t="s">
        <v>3406</v>
      </c>
      <c r="S1141" s="0" t="s">
        <v>3407</v>
      </c>
      <c r="T1141" s="0" t="s">
        <v>3341</v>
      </c>
      <c r="U1141" s="0" t="s">
        <v>3342</v>
      </c>
      <c r="V1141" s="0" t="s">
        <v>3343</v>
      </c>
      <c r="W1141" s="0" t="s">
        <v>3344</v>
      </c>
      <c r="X1141" s="0" t="s">
        <v>3345</v>
      </c>
      <c r="Y1141" s="0" t="s">
        <v>3342</v>
      </c>
      <c r="Z1141" s="0" t="s">
        <v>4900</v>
      </c>
      <c r="AA1141" s="0" t="s">
        <v>3394</v>
      </c>
      <c r="AB1141" s="0" t="s">
        <v>4901</v>
      </c>
      <c r="AC1141" s="0" t="s">
        <v>19</v>
      </c>
      <c r="AD1141" s="0" t="s">
        <v>61</v>
      </c>
      <c r="AE1141" s="0" t="s">
        <v>19</v>
      </c>
      <c r="AF1141" s="0" t="s">
        <v>22</v>
      </c>
      <c r="AG1141" s="0" t="s">
        <v>22</v>
      </c>
      <c r="AH1141" s="0" t="s">
        <v>3396</v>
      </c>
      <c r="AI1141" s="0" t="s">
        <v>3397</v>
      </c>
      <c r="AJ1141" s="0" t="s">
        <v>22</v>
      </c>
      <c r="AK1141" s="0" t="s">
        <v>22</v>
      </c>
    </row>
    <row customHeight="1" ht="11.25">
      <c r="A1142" s="0" t="s">
        <v>22</v>
      </c>
      <c r="B1142" s="0" t="s">
        <v>48</v>
      </c>
      <c r="C1142" s="0" t="s">
        <v>50</v>
      </c>
      <c r="D1142" s="0" t="s">
        <v>22</v>
      </c>
      <c r="E1142" s="0" t="s">
        <v>4899</v>
      </c>
      <c r="F1142" s="0" t="s">
        <v>1213</v>
      </c>
      <c r="G1142" s="0" t="s">
        <v>1171</v>
      </c>
      <c r="H1142" s="0" t="s">
        <v>1171</v>
      </c>
      <c r="I1142" s="0" t="s">
        <v>1172</v>
      </c>
      <c r="J1142" s="0" t="s">
        <v>1173</v>
      </c>
      <c r="K1142" s="0" t="s">
        <v>1174</v>
      </c>
      <c r="L1142" s="0" t="s">
        <v>1252</v>
      </c>
      <c r="M1142" s="0" t="s">
        <v>1155</v>
      </c>
      <c r="N1142" s="0" t="s">
        <v>112</v>
      </c>
      <c r="O1142" s="0" t="s">
        <v>1171</v>
      </c>
      <c r="P1142" s="0" t="s">
        <v>1171</v>
      </c>
      <c r="Q1142" s="0" t="s">
        <v>1172</v>
      </c>
      <c r="R1142" s="0" t="s">
        <v>3408</v>
      </c>
      <c r="S1142" s="0" t="s">
        <v>3409</v>
      </c>
      <c r="T1142" s="0" t="s">
        <v>3341</v>
      </c>
      <c r="U1142" s="0" t="s">
        <v>3342</v>
      </c>
      <c r="V1142" s="0" t="s">
        <v>3343</v>
      </c>
      <c r="W1142" s="0" t="s">
        <v>3344</v>
      </c>
      <c r="X1142" s="0" t="s">
        <v>3345</v>
      </c>
      <c r="Y1142" s="0" t="s">
        <v>3342</v>
      </c>
      <c r="Z1142" s="0" t="s">
        <v>4900</v>
      </c>
      <c r="AA1142" s="0" t="s">
        <v>3394</v>
      </c>
      <c r="AB1142" s="0" t="s">
        <v>4901</v>
      </c>
      <c r="AC1142" s="0" t="s">
        <v>19</v>
      </c>
      <c r="AD1142" s="0" t="s">
        <v>61</v>
      </c>
      <c r="AE1142" s="0" t="s">
        <v>19</v>
      </c>
      <c r="AF1142" s="0" t="s">
        <v>22</v>
      </c>
      <c r="AG1142" s="0" t="s">
        <v>22</v>
      </c>
      <c r="AH1142" s="0" t="s">
        <v>3396</v>
      </c>
      <c r="AI1142" s="0" t="s">
        <v>3397</v>
      </c>
      <c r="AJ1142" s="0" t="s">
        <v>22</v>
      </c>
      <c r="AK1142" s="0" t="s">
        <v>22</v>
      </c>
    </row>
    <row customHeight="1" ht="11.25">
      <c r="A1143" s="0" t="s">
        <v>22</v>
      </c>
      <c r="B1143" s="0" t="s">
        <v>48</v>
      </c>
      <c r="C1143" s="0" t="s">
        <v>50</v>
      </c>
      <c r="D1143" s="0" t="s">
        <v>22</v>
      </c>
      <c r="E1143" s="0" t="s">
        <v>4899</v>
      </c>
      <c r="F1143" s="0" t="s">
        <v>1213</v>
      </c>
      <c r="G1143" s="0" t="s">
        <v>1171</v>
      </c>
      <c r="H1143" s="0" t="s">
        <v>1171</v>
      </c>
      <c r="I1143" s="0" t="s">
        <v>1172</v>
      </c>
      <c r="J1143" s="0" t="s">
        <v>1173</v>
      </c>
      <c r="K1143" s="0" t="s">
        <v>1174</v>
      </c>
      <c r="L1143" s="0" t="s">
        <v>1252</v>
      </c>
      <c r="M1143" s="0" t="s">
        <v>1155</v>
      </c>
      <c r="N1143" s="0" t="s">
        <v>118</v>
      </c>
      <c r="O1143" s="0" t="s">
        <v>1171</v>
      </c>
      <c r="P1143" s="0" t="s">
        <v>1171</v>
      </c>
      <c r="Q1143" s="0" t="s">
        <v>1172</v>
      </c>
      <c r="R1143" s="0" t="s">
        <v>3410</v>
      </c>
      <c r="S1143" s="0" t="s">
        <v>3411</v>
      </c>
      <c r="T1143" s="0" t="s">
        <v>3341</v>
      </c>
      <c r="U1143" s="0" t="s">
        <v>3342</v>
      </c>
      <c r="V1143" s="0" t="s">
        <v>3343</v>
      </c>
      <c r="W1143" s="0" t="s">
        <v>3344</v>
      </c>
      <c r="X1143" s="0" t="s">
        <v>3345</v>
      </c>
      <c r="Y1143" s="0" t="s">
        <v>3342</v>
      </c>
      <c r="Z1143" s="0" t="s">
        <v>4900</v>
      </c>
      <c r="AA1143" s="0" t="s">
        <v>3394</v>
      </c>
      <c r="AB1143" s="0" t="s">
        <v>4901</v>
      </c>
      <c r="AC1143" s="0" t="s">
        <v>19</v>
      </c>
      <c r="AD1143" s="0" t="s">
        <v>61</v>
      </c>
      <c r="AE1143" s="0" t="s">
        <v>19</v>
      </c>
      <c r="AF1143" s="0" t="s">
        <v>22</v>
      </c>
      <c r="AG1143" s="0" t="s">
        <v>22</v>
      </c>
      <c r="AH1143" s="0" t="s">
        <v>3396</v>
      </c>
      <c r="AI1143" s="0" t="s">
        <v>3397</v>
      </c>
      <c r="AJ1143" s="0" t="s">
        <v>22</v>
      </c>
      <c r="AK1143" s="0" t="s">
        <v>22</v>
      </c>
    </row>
    <row customHeight="1" ht="11.25">
      <c r="A1144" s="0" t="s">
        <v>22</v>
      </c>
      <c r="B1144" s="0" t="s">
        <v>48</v>
      </c>
      <c r="C1144" s="0" t="s">
        <v>50</v>
      </c>
      <c r="D1144" s="0" t="s">
        <v>22</v>
      </c>
      <c r="E1144" s="0" t="s">
        <v>4899</v>
      </c>
      <c r="F1144" s="0" t="s">
        <v>1213</v>
      </c>
      <c r="G1144" s="0" t="s">
        <v>1171</v>
      </c>
      <c r="H1144" s="0" t="s">
        <v>1171</v>
      </c>
      <c r="I1144" s="0" t="s">
        <v>1172</v>
      </c>
      <c r="J1144" s="0" t="s">
        <v>1173</v>
      </c>
      <c r="K1144" s="0" t="s">
        <v>1174</v>
      </c>
      <c r="L1144" s="0" t="s">
        <v>1252</v>
      </c>
      <c r="M1144" s="0" t="s">
        <v>1155</v>
      </c>
      <c r="N1144" s="0" t="s">
        <v>101</v>
      </c>
      <c r="O1144" s="0" t="s">
        <v>1171</v>
      </c>
      <c r="P1144" s="0" t="s">
        <v>1171</v>
      </c>
      <c r="Q1144" s="0" t="s">
        <v>1172</v>
      </c>
      <c r="R1144" s="0" t="s">
        <v>3412</v>
      </c>
      <c r="S1144" s="0" t="s">
        <v>3413</v>
      </c>
      <c r="T1144" s="0" t="s">
        <v>3341</v>
      </c>
      <c r="U1144" s="0" t="s">
        <v>3342</v>
      </c>
      <c r="V1144" s="0" t="s">
        <v>3343</v>
      </c>
      <c r="W1144" s="0" t="s">
        <v>3344</v>
      </c>
      <c r="X1144" s="0" t="s">
        <v>3345</v>
      </c>
      <c r="Y1144" s="0" t="s">
        <v>3342</v>
      </c>
      <c r="Z1144" s="0" t="s">
        <v>4900</v>
      </c>
      <c r="AA1144" s="0" t="s">
        <v>3394</v>
      </c>
      <c r="AB1144" s="0" t="s">
        <v>4901</v>
      </c>
      <c r="AC1144" s="0" t="s">
        <v>19</v>
      </c>
      <c r="AD1144" s="0" t="s">
        <v>61</v>
      </c>
      <c r="AE1144" s="0" t="s">
        <v>19</v>
      </c>
      <c r="AF1144" s="0" t="s">
        <v>22</v>
      </c>
      <c r="AG1144" s="0" t="s">
        <v>22</v>
      </c>
      <c r="AH1144" s="0" t="s">
        <v>3396</v>
      </c>
      <c r="AI1144" s="0" t="s">
        <v>3397</v>
      </c>
      <c r="AJ1144" s="0" t="s">
        <v>22</v>
      </c>
      <c r="AK1144" s="0" t="s">
        <v>22</v>
      </c>
    </row>
    <row customHeight="1" ht="11.25">
      <c r="A1145" s="0" t="s">
        <v>22</v>
      </c>
      <c r="B1145" s="0" t="s">
        <v>48</v>
      </c>
      <c r="C1145" s="0" t="s">
        <v>50</v>
      </c>
      <c r="D1145" s="0" t="s">
        <v>22</v>
      </c>
      <c r="E1145" s="0" t="s">
        <v>4899</v>
      </c>
      <c r="F1145" s="0" t="s">
        <v>1213</v>
      </c>
      <c r="G1145" s="0" t="s">
        <v>1171</v>
      </c>
      <c r="H1145" s="0" t="s">
        <v>1171</v>
      </c>
      <c r="I1145" s="0" t="s">
        <v>1172</v>
      </c>
      <c r="J1145" s="0" t="s">
        <v>1173</v>
      </c>
      <c r="K1145" s="0" t="s">
        <v>1174</v>
      </c>
      <c r="L1145" s="0" t="s">
        <v>1252</v>
      </c>
      <c r="M1145" s="0" t="s">
        <v>1155</v>
      </c>
      <c r="N1145" s="0" t="s">
        <v>91</v>
      </c>
      <c r="O1145" s="0" t="s">
        <v>1171</v>
      </c>
      <c r="P1145" s="0" t="s">
        <v>1171</v>
      </c>
      <c r="Q1145" s="0" t="s">
        <v>1172</v>
      </c>
      <c r="R1145" s="0" t="s">
        <v>3414</v>
      </c>
      <c r="S1145" s="0" t="s">
        <v>3415</v>
      </c>
      <c r="T1145" s="0" t="s">
        <v>3341</v>
      </c>
      <c r="U1145" s="0" t="s">
        <v>3342</v>
      </c>
      <c r="V1145" s="0" t="s">
        <v>3343</v>
      </c>
      <c r="W1145" s="0" t="s">
        <v>3344</v>
      </c>
      <c r="X1145" s="0" t="s">
        <v>3345</v>
      </c>
      <c r="Y1145" s="0" t="s">
        <v>3342</v>
      </c>
      <c r="Z1145" s="0" t="s">
        <v>4900</v>
      </c>
      <c r="AA1145" s="0" t="s">
        <v>3394</v>
      </c>
      <c r="AB1145" s="0" t="s">
        <v>4901</v>
      </c>
      <c r="AC1145" s="0" t="s">
        <v>19</v>
      </c>
      <c r="AD1145" s="0" t="s">
        <v>61</v>
      </c>
      <c r="AE1145" s="0" t="s">
        <v>19</v>
      </c>
      <c r="AF1145" s="0" t="s">
        <v>22</v>
      </c>
      <c r="AG1145" s="0" t="s">
        <v>22</v>
      </c>
      <c r="AH1145" s="0" t="s">
        <v>3396</v>
      </c>
      <c r="AI1145" s="0" t="s">
        <v>3397</v>
      </c>
      <c r="AJ1145" s="0" t="s">
        <v>22</v>
      </c>
      <c r="AK1145" s="0" t="s">
        <v>22</v>
      </c>
    </row>
    <row customHeight="1" ht="11.25">
      <c r="A1146" s="0" t="s">
        <v>22</v>
      </c>
      <c r="B1146" s="0" t="s">
        <v>48</v>
      </c>
      <c r="C1146" s="0" t="s">
        <v>50</v>
      </c>
      <c r="D1146" s="0" t="s">
        <v>22</v>
      </c>
      <c r="E1146" s="0" t="s">
        <v>4899</v>
      </c>
      <c r="F1146" s="0" t="s">
        <v>1213</v>
      </c>
      <c r="G1146" s="0" t="s">
        <v>153</v>
      </c>
      <c r="H1146" s="0" t="s">
        <v>153</v>
      </c>
      <c r="I1146" s="0" t="s">
        <v>154</v>
      </c>
      <c r="J1146" s="0" t="s">
        <v>1173</v>
      </c>
      <c r="K1146" s="0" t="s">
        <v>1255</v>
      </c>
      <c r="L1146" s="0" t="s">
        <v>1252</v>
      </c>
      <c r="M1146" s="0" t="s">
        <v>1155</v>
      </c>
      <c r="N1146" s="0" t="s">
        <v>98</v>
      </c>
      <c r="O1146" s="0" t="s">
        <v>153</v>
      </c>
      <c r="P1146" s="0" t="s">
        <v>153</v>
      </c>
      <c r="Q1146" s="0" t="s">
        <v>154</v>
      </c>
      <c r="R1146" s="0" t="s">
        <v>1173</v>
      </c>
      <c r="S1146" s="0" t="s">
        <v>1255</v>
      </c>
      <c r="T1146" s="0" t="s">
        <v>3341</v>
      </c>
      <c r="U1146" s="0" t="s">
        <v>3342</v>
      </c>
      <c r="V1146" s="0" t="s">
        <v>3343</v>
      </c>
      <c r="W1146" s="0" t="s">
        <v>3344</v>
      </c>
      <c r="X1146" s="0" t="s">
        <v>3345</v>
      </c>
      <c r="Y1146" s="0" t="s">
        <v>3342</v>
      </c>
      <c r="Z1146" s="0" t="s">
        <v>4900</v>
      </c>
      <c r="AA1146" s="0" t="s">
        <v>3394</v>
      </c>
      <c r="AB1146" s="0" t="s">
        <v>4901</v>
      </c>
      <c r="AC1146" s="0" t="s">
        <v>19</v>
      </c>
      <c r="AD1146" s="0" t="s">
        <v>61</v>
      </c>
      <c r="AE1146" s="0" t="s">
        <v>19</v>
      </c>
      <c r="AF1146" s="0" t="s">
        <v>22</v>
      </c>
      <c r="AG1146" s="0" t="s">
        <v>22</v>
      </c>
      <c r="AH1146" s="0" t="s">
        <v>3396</v>
      </c>
      <c r="AI1146" s="0" t="s">
        <v>3397</v>
      </c>
      <c r="AJ1146" s="0" t="s">
        <v>22</v>
      </c>
      <c r="AK1146" s="0" t="s">
        <v>22</v>
      </c>
    </row>
    <row customHeight="1" ht="11.25">
      <c r="A1147" s="0" t="s">
        <v>22</v>
      </c>
      <c r="B1147" s="0" t="s">
        <v>48</v>
      </c>
      <c r="C1147" s="0" t="s">
        <v>50</v>
      </c>
      <c r="D1147" s="0" t="s">
        <v>22</v>
      </c>
      <c r="E1147" s="0" t="s">
        <v>4899</v>
      </c>
      <c r="F1147" s="0" t="s">
        <v>1213</v>
      </c>
      <c r="G1147" s="0" t="s">
        <v>153</v>
      </c>
      <c r="H1147" s="0" t="s">
        <v>153</v>
      </c>
      <c r="I1147" s="0" t="s">
        <v>154</v>
      </c>
      <c r="J1147" s="0" t="s">
        <v>1173</v>
      </c>
      <c r="K1147" s="0" t="s">
        <v>1255</v>
      </c>
      <c r="L1147" s="0" t="s">
        <v>1252</v>
      </c>
      <c r="M1147" s="0" t="s">
        <v>1155</v>
      </c>
      <c r="N1147" s="0" t="s">
        <v>101</v>
      </c>
      <c r="O1147" s="0" t="s">
        <v>153</v>
      </c>
      <c r="P1147" s="0" t="s">
        <v>153</v>
      </c>
      <c r="Q1147" s="0" t="s">
        <v>154</v>
      </c>
      <c r="R1147" s="0" t="s">
        <v>1173</v>
      </c>
      <c r="S1147" s="0" t="s">
        <v>1255</v>
      </c>
      <c r="T1147" s="0" t="s">
        <v>3341</v>
      </c>
      <c r="U1147" s="0" t="s">
        <v>3342</v>
      </c>
      <c r="V1147" s="0" t="s">
        <v>3343</v>
      </c>
      <c r="W1147" s="0" t="s">
        <v>3344</v>
      </c>
      <c r="X1147" s="0" t="s">
        <v>3345</v>
      </c>
      <c r="Y1147" s="0" t="s">
        <v>3342</v>
      </c>
      <c r="Z1147" s="0" t="s">
        <v>4900</v>
      </c>
      <c r="AA1147" s="0" t="s">
        <v>3394</v>
      </c>
      <c r="AB1147" s="0" t="s">
        <v>4901</v>
      </c>
      <c r="AC1147" s="0" t="s">
        <v>19</v>
      </c>
      <c r="AD1147" s="0" t="s">
        <v>61</v>
      </c>
      <c r="AE1147" s="0" t="s">
        <v>19</v>
      </c>
      <c r="AF1147" s="0" t="s">
        <v>22</v>
      </c>
      <c r="AG1147" s="0" t="s">
        <v>22</v>
      </c>
      <c r="AH1147" s="0" t="s">
        <v>3396</v>
      </c>
      <c r="AI1147" s="0" t="s">
        <v>3397</v>
      </c>
      <c r="AJ1147" s="0" t="s">
        <v>22</v>
      </c>
      <c r="AK1147" s="0" t="s">
        <v>22</v>
      </c>
    </row>
    <row customHeight="1" ht="11.25">
      <c r="A1148" s="0" t="s">
        <v>22</v>
      </c>
      <c r="B1148" s="0" t="s">
        <v>48</v>
      </c>
      <c r="C1148" s="0" t="s">
        <v>50</v>
      </c>
      <c r="D1148" s="0" t="s">
        <v>22</v>
      </c>
      <c r="E1148" s="0" t="s">
        <v>4899</v>
      </c>
      <c r="F1148" s="0" t="s">
        <v>1213</v>
      </c>
      <c r="G1148" s="0" t="s">
        <v>153</v>
      </c>
      <c r="H1148" s="0" t="s">
        <v>153</v>
      </c>
      <c r="I1148" s="0" t="s">
        <v>154</v>
      </c>
      <c r="J1148" s="0" t="s">
        <v>1173</v>
      </c>
      <c r="K1148" s="0" t="s">
        <v>1255</v>
      </c>
      <c r="L1148" s="0" t="s">
        <v>1252</v>
      </c>
      <c r="M1148" s="0" t="s">
        <v>1155</v>
      </c>
      <c r="N1148" s="0" t="s">
        <v>115</v>
      </c>
      <c r="O1148" s="0" t="s">
        <v>153</v>
      </c>
      <c r="P1148" s="0" t="s">
        <v>153</v>
      </c>
      <c r="Q1148" s="0" t="s">
        <v>154</v>
      </c>
      <c r="R1148" s="0" t="s">
        <v>3398</v>
      </c>
      <c r="S1148" s="0" t="s">
        <v>3416</v>
      </c>
      <c r="T1148" s="0" t="s">
        <v>3341</v>
      </c>
      <c r="U1148" s="0" t="s">
        <v>3342</v>
      </c>
      <c r="V1148" s="0" t="s">
        <v>3343</v>
      </c>
      <c r="W1148" s="0" t="s">
        <v>3344</v>
      </c>
      <c r="X1148" s="0" t="s">
        <v>3345</v>
      </c>
      <c r="Y1148" s="0" t="s">
        <v>3342</v>
      </c>
      <c r="Z1148" s="0" t="s">
        <v>4900</v>
      </c>
      <c r="AA1148" s="0" t="s">
        <v>3394</v>
      </c>
      <c r="AB1148" s="0" t="s">
        <v>4901</v>
      </c>
      <c r="AC1148" s="0" t="s">
        <v>19</v>
      </c>
      <c r="AD1148" s="0" t="s">
        <v>61</v>
      </c>
      <c r="AE1148" s="0" t="s">
        <v>19</v>
      </c>
      <c r="AF1148" s="0" t="s">
        <v>22</v>
      </c>
      <c r="AG1148" s="0" t="s">
        <v>22</v>
      </c>
      <c r="AH1148" s="0" t="s">
        <v>3396</v>
      </c>
      <c r="AI1148" s="0" t="s">
        <v>3397</v>
      </c>
      <c r="AJ1148" s="0" t="s">
        <v>22</v>
      </c>
      <c r="AK1148" s="0" t="s">
        <v>22</v>
      </c>
    </row>
    <row customHeight="1" ht="11.25">
      <c r="A1149" s="0" t="s">
        <v>22</v>
      </c>
      <c r="B1149" s="0" t="s">
        <v>48</v>
      </c>
      <c r="C1149" s="0" t="s">
        <v>50</v>
      </c>
      <c r="D1149" s="0" t="s">
        <v>22</v>
      </c>
      <c r="E1149" s="0" t="s">
        <v>4899</v>
      </c>
      <c r="F1149" s="0" t="s">
        <v>1213</v>
      </c>
      <c r="G1149" s="0" t="s">
        <v>153</v>
      </c>
      <c r="H1149" s="0" t="s">
        <v>153</v>
      </c>
      <c r="I1149" s="0" t="s">
        <v>154</v>
      </c>
      <c r="J1149" s="0" t="s">
        <v>1173</v>
      </c>
      <c r="K1149" s="0" t="s">
        <v>1255</v>
      </c>
      <c r="L1149" s="0" t="s">
        <v>1252</v>
      </c>
      <c r="M1149" s="0" t="s">
        <v>1155</v>
      </c>
      <c r="N1149" s="0" t="s">
        <v>90</v>
      </c>
      <c r="O1149" s="0" t="s">
        <v>153</v>
      </c>
      <c r="P1149" s="0" t="s">
        <v>153</v>
      </c>
      <c r="Q1149" s="0" t="s">
        <v>154</v>
      </c>
      <c r="R1149" s="0" t="s">
        <v>3400</v>
      </c>
      <c r="S1149" s="0" t="s">
        <v>3417</v>
      </c>
      <c r="T1149" s="0" t="s">
        <v>3341</v>
      </c>
      <c r="U1149" s="0" t="s">
        <v>3342</v>
      </c>
      <c r="V1149" s="0" t="s">
        <v>3343</v>
      </c>
      <c r="W1149" s="0" t="s">
        <v>3344</v>
      </c>
      <c r="X1149" s="0" t="s">
        <v>3345</v>
      </c>
      <c r="Y1149" s="0" t="s">
        <v>3342</v>
      </c>
      <c r="Z1149" s="0" t="s">
        <v>4900</v>
      </c>
      <c r="AA1149" s="0" t="s">
        <v>3394</v>
      </c>
      <c r="AB1149" s="0" t="s">
        <v>4901</v>
      </c>
      <c r="AC1149" s="0" t="s">
        <v>19</v>
      </c>
      <c r="AD1149" s="0" t="s">
        <v>61</v>
      </c>
      <c r="AE1149" s="0" t="s">
        <v>19</v>
      </c>
      <c r="AF1149" s="0" t="s">
        <v>22</v>
      </c>
      <c r="AG1149" s="0" t="s">
        <v>22</v>
      </c>
      <c r="AH1149" s="0" t="s">
        <v>3396</v>
      </c>
      <c r="AI1149" s="0" t="s">
        <v>3397</v>
      </c>
      <c r="AJ1149" s="0" t="s">
        <v>22</v>
      </c>
      <c r="AK1149" s="0" t="s">
        <v>22</v>
      </c>
    </row>
    <row customHeight="1" ht="11.25">
      <c r="A1150" s="0" t="s">
        <v>22</v>
      </c>
      <c r="B1150" s="0" t="s">
        <v>48</v>
      </c>
      <c r="C1150" s="0" t="s">
        <v>50</v>
      </c>
      <c r="D1150" s="0" t="s">
        <v>22</v>
      </c>
      <c r="E1150" s="0" t="s">
        <v>4899</v>
      </c>
      <c r="F1150" s="0" t="s">
        <v>1213</v>
      </c>
      <c r="G1150" s="0" t="s">
        <v>153</v>
      </c>
      <c r="H1150" s="0" t="s">
        <v>153</v>
      </c>
      <c r="I1150" s="0" t="s">
        <v>154</v>
      </c>
      <c r="J1150" s="0" t="s">
        <v>1173</v>
      </c>
      <c r="K1150" s="0" t="s">
        <v>1255</v>
      </c>
      <c r="L1150" s="0" t="s">
        <v>1252</v>
      </c>
      <c r="M1150" s="0" t="s">
        <v>1155</v>
      </c>
      <c r="N1150" s="0" t="s">
        <v>109</v>
      </c>
      <c r="O1150" s="0" t="s">
        <v>153</v>
      </c>
      <c r="P1150" s="0" t="s">
        <v>153</v>
      </c>
      <c r="Q1150" s="0" t="s">
        <v>154</v>
      </c>
      <c r="R1150" s="0" t="s">
        <v>3402</v>
      </c>
      <c r="S1150" s="0" t="s">
        <v>3418</v>
      </c>
      <c r="T1150" s="0" t="s">
        <v>3341</v>
      </c>
      <c r="U1150" s="0" t="s">
        <v>3342</v>
      </c>
      <c r="V1150" s="0" t="s">
        <v>3343</v>
      </c>
      <c r="W1150" s="0" t="s">
        <v>3344</v>
      </c>
      <c r="X1150" s="0" t="s">
        <v>3345</v>
      </c>
      <c r="Y1150" s="0" t="s">
        <v>3342</v>
      </c>
      <c r="Z1150" s="0" t="s">
        <v>4900</v>
      </c>
      <c r="AA1150" s="0" t="s">
        <v>3394</v>
      </c>
      <c r="AB1150" s="0" t="s">
        <v>4901</v>
      </c>
      <c r="AC1150" s="0" t="s">
        <v>19</v>
      </c>
      <c r="AD1150" s="0" t="s">
        <v>61</v>
      </c>
      <c r="AE1150" s="0" t="s">
        <v>19</v>
      </c>
      <c r="AF1150" s="0" t="s">
        <v>22</v>
      </c>
      <c r="AG1150" s="0" t="s">
        <v>22</v>
      </c>
      <c r="AH1150" s="0" t="s">
        <v>3396</v>
      </c>
      <c r="AI1150" s="0" t="s">
        <v>3397</v>
      </c>
      <c r="AJ1150" s="0" t="s">
        <v>22</v>
      </c>
      <c r="AK1150" s="0" t="s">
        <v>22</v>
      </c>
    </row>
    <row customHeight="1" ht="11.25">
      <c r="A1151" s="0" t="s">
        <v>22</v>
      </c>
      <c r="B1151" s="0" t="s">
        <v>48</v>
      </c>
      <c r="C1151" s="0" t="s">
        <v>50</v>
      </c>
      <c r="D1151" s="0" t="s">
        <v>22</v>
      </c>
      <c r="E1151" s="0" t="s">
        <v>4899</v>
      </c>
      <c r="F1151" s="0" t="s">
        <v>1213</v>
      </c>
      <c r="G1151" s="0" t="s">
        <v>153</v>
      </c>
      <c r="H1151" s="0" t="s">
        <v>153</v>
      </c>
      <c r="I1151" s="0" t="s">
        <v>154</v>
      </c>
      <c r="J1151" s="0" t="s">
        <v>1173</v>
      </c>
      <c r="K1151" s="0" t="s">
        <v>1255</v>
      </c>
      <c r="L1151" s="0" t="s">
        <v>1252</v>
      </c>
      <c r="M1151" s="0" t="s">
        <v>1155</v>
      </c>
      <c r="N1151" s="0" t="s">
        <v>92</v>
      </c>
      <c r="O1151" s="0" t="s">
        <v>153</v>
      </c>
      <c r="P1151" s="0" t="s">
        <v>153</v>
      </c>
      <c r="Q1151" s="0" t="s">
        <v>154</v>
      </c>
      <c r="R1151" s="0" t="s">
        <v>3404</v>
      </c>
      <c r="S1151" s="0" t="s">
        <v>3419</v>
      </c>
      <c r="T1151" s="0" t="s">
        <v>3341</v>
      </c>
      <c r="U1151" s="0" t="s">
        <v>3342</v>
      </c>
      <c r="V1151" s="0" t="s">
        <v>3343</v>
      </c>
      <c r="W1151" s="0" t="s">
        <v>3344</v>
      </c>
      <c r="X1151" s="0" t="s">
        <v>3345</v>
      </c>
      <c r="Y1151" s="0" t="s">
        <v>3342</v>
      </c>
      <c r="Z1151" s="0" t="s">
        <v>4900</v>
      </c>
      <c r="AA1151" s="0" t="s">
        <v>3394</v>
      </c>
      <c r="AB1151" s="0" t="s">
        <v>4901</v>
      </c>
      <c r="AC1151" s="0" t="s">
        <v>19</v>
      </c>
      <c r="AD1151" s="0" t="s">
        <v>61</v>
      </c>
      <c r="AE1151" s="0" t="s">
        <v>19</v>
      </c>
      <c r="AF1151" s="0" t="s">
        <v>22</v>
      </c>
      <c r="AG1151" s="0" t="s">
        <v>22</v>
      </c>
      <c r="AH1151" s="0" t="s">
        <v>3396</v>
      </c>
      <c r="AI1151" s="0" t="s">
        <v>3397</v>
      </c>
      <c r="AJ1151" s="0" t="s">
        <v>22</v>
      </c>
      <c r="AK1151" s="0" t="s">
        <v>22</v>
      </c>
    </row>
    <row customHeight="1" ht="11.25">
      <c r="A1152" s="0" t="s">
        <v>22</v>
      </c>
      <c r="B1152" s="0" t="s">
        <v>48</v>
      </c>
      <c r="C1152" s="0" t="s">
        <v>50</v>
      </c>
      <c r="D1152" s="0" t="s">
        <v>22</v>
      </c>
      <c r="E1152" s="0" t="s">
        <v>4899</v>
      </c>
      <c r="F1152" s="0" t="s">
        <v>1213</v>
      </c>
      <c r="G1152" s="0" t="s">
        <v>153</v>
      </c>
      <c r="H1152" s="0" t="s">
        <v>153</v>
      </c>
      <c r="I1152" s="0" t="s">
        <v>154</v>
      </c>
      <c r="J1152" s="0" t="s">
        <v>1173</v>
      </c>
      <c r="K1152" s="0" t="s">
        <v>1255</v>
      </c>
      <c r="L1152" s="0" t="s">
        <v>1252</v>
      </c>
      <c r="M1152" s="0" t="s">
        <v>1155</v>
      </c>
      <c r="N1152" s="0" t="s">
        <v>89</v>
      </c>
      <c r="O1152" s="0" t="s">
        <v>153</v>
      </c>
      <c r="P1152" s="0" t="s">
        <v>153</v>
      </c>
      <c r="Q1152" s="0" t="s">
        <v>154</v>
      </c>
      <c r="R1152" s="0" t="s">
        <v>3406</v>
      </c>
      <c r="S1152" s="0" t="s">
        <v>3420</v>
      </c>
      <c r="T1152" s="0" t="s">
        <v>3341</v>
      </c>
      <c r="U1152" s="0" t="s">
        <v>3342</v>
      </c>
      <c r="V1152" s="0" t="s">
        <v>3343</v>
      </c>
      <c r="W1152" s="0" t="s">
        <v>3344</v>
      </c>
      <c r="X1152" s="0" t="s">
        <v>3345</v>
      </c>
      <c r="Y1152" s="0" t="s">
        <v>3342</v>
      </c>
      <c r="Z1152" s="0" t="s">
        <v>4900</v>
      </c>
      <c r="AA1152" s="0" t="s">
        <v>3394</v>
      </c>
      <c r="AB1152" s="0" t="s">
        <v>4901</v>
      </c>
      <c r="AC1152" s="0" t="s">
        <v>19</v>
      </c>
      <c r="AD1152" s="0" t="s">
        <v>61</v>
      </c>
      <c r="AE1152" s="0" t="s">
        <v>19</v>
      </c>
      <c r="AF1152" s="0" t="s">
        <v>22</v>
      </c>
      <c r="AG1152" s="0" t="s">
        <v>22</v>
      </c>
      <c r="AH1152" s="0" t="s">
        <v>3396</v>
      </c>
      <c r="AI1152" s="0" t="s">
        <v>3397</v>
      </c>
      <c r="AJ1152" s="0" t="s">
        <v>22</v>
      </c>
      <c r="AK1152" s="0" t="s">
        <v>22</v>
      </c>
    </row>
    <row customHeight="1" ht="11.25">
      <c r="A1153" s="0" t="s">
        <v>22</v>
      </c>
      <c r="B1153" s="0" t="s">
        <v>48</v>
      </c>
      <c r="C1153" s="0" t="s">
        <v>50</v>
      </c>
      <c r="D1153" s="0" t="s">
        <v>22</v>
      </c>
      <c r="E1153" s="0" t="s">
        <v>4899</v>
      </c>
      <c r="F1153" s="0" t="s">
        <v>1213</v>
      </c>
      <c r="G1153" s="0" t="s">
        <v>153</v>
      </c>
      <c r="H1153" s="0" t="s">
        <v>153</v>
      </c>
      <c r="I1153" s="0" t="s">
        <v>154</v>
      </c>
      <c r="J1153" s="0" t="s">
        <v>1173</v>
      </c>
      <c r="K1153" s="0" t="s">
        <v>1255</v>
      </c>
      <c r="L1153" s="0" t="s">
        <v>1252</v>
      </c>
      <c r="M1153" s="0" t="s">
        <v>1155</v>
      </c>
      <c r="N1153" s="0" t="s">
        <v>112</v>
      </c>
      <c r="O1153" s="0" t="s">
        <v>153</v>
      </c>
      <c r="P1153" s="0" t="s">
        <v>153</v>
      </c>
      <c r="Q1153" s="0" t="s">
        <v>154</v>
      </c>
      <c r="R1153" s="0" t="s">
        <v>3408</v>
      </c>
      <c r="S1153" s="0" t="s">
        <v>3421</v>
      </c>
      <c r="T1153" s="0" t="s">
        <v>3341</v>
      </c>
      <c r="U1153" s="0" t="s">
        <v>3342</v>
      </c>
      <c r="V1153" s="0" t="s">
        <v>3343</v>
      </c>
      <c r="W1153" s="0" t="s">
        <v>3344</v>
      </c>
      <c r="X1153" s="0" t="s">
        <v>3345</v>
      </c>
      <c r="Y1153" s="0" t="s">
        <v>3342</v>
      </c>
      <c r="Z1153" s="0" t="s">
        <v>4900</v>
      </c>
      <c r="AA1153" s="0" t="s">
        <v>3394</v>
      </c>
      <c r="AB1153" s="0" t="s">
        <v>4901</v>
      </c>
      <c r="AC1153" s="0" t="s">
        <v>19</v>
      </c>
      <c r="AD1153" s="0" t="s">
        <v>61</v>
      </c>
      <c r="AE1153" s="0" t="s">
        <v>19</v>
      </c>
      <c r="AF1153" s="0" t="s">
        <v>22</v>
      </c>
      <c r="AG1153" s="0" t="s">
        <v>22</v>
      </c>
      <c r="AH1153" s="0" t="s">
        <v>3396</v>
      </c>
      <c r="AI1153" s="0" t="s">
        <v>3397</v>
      </c>
      <c r="AJ1153" s="0" t="s">
        <v>22</v>
      </c>
      <c r="AK1153" s="0" t="s">
        <v>22</v>
      </c>
    </row>
    <row customHeight="1" ht="11.25">
      <c r="A1154" s="0" t="s">
        <v>22</v>
      </c>
      <c r="B1154" s="0" t="s">
        <v>48</v>
      </c>
      <c r="C1154" s="0" t="s">
        <v>50</v>
      </c>
      <c r="D1154" s="0" t="s">
        <v>22</v>
      </c>
      <c r="E1154" s="0" t="s">
        <v>4899</v>
      </c>
      <c r="F1154" s="0" t="s">
        <v>1213</v>
      </c>
      <c r="G1154" s="0" t="s">
        <v>153</v>
      </c>
      <c r="H1154" s="0" t="s">
        <v>153</v>
      </c>
      <c r="I1154" s="0" t="s">
        <v>154</v>
      </c>
      <c r="J1154" s="0" t="s">
        <v>1173</v>
      </c>
      <c r="K1154" s="0" t="s">
        <v>1255</v>
      </c>
      <c r="L1154" s="0" t="s">
        <v>1252</v>
      </c>
      <c r="M1154" s="0" t="s">
        <v>1155</v>
      </c>
      <c r="N1154" s="0" t="s">
        <v>118</v>
      </c>
      <c r="O1154" s="0" t="s">
        <v>153</v>
      </c>
      <c r="P1154" s="0" t="s">
        <v>153</v>
      </c>
      <c r="Q1154" s="0" t="s">
        <v>154</v>
      </c>
      <c r="R1154" s="0" t="s">
        <v>3410</v>
      </c>
      <c r="S1154" s="0" t="s">
        <v>3422</v>
      </c>
      <c r="T1154" s="0" t="s">
        <v>3341</v>
      </c>
      <c r="U1154" s="0" t="s">
        <v>3342</v>
      </c>
      <c r="V1154" s="0" t="s">
        <v>3343</v>
      </c>
      <c r="W1154" s="0" t="s">
        <v>3344</v>
      </c>
      <c r="X1154" s="0" t="s">
        <v>3345</v>
      </c>
      <c r="Y1154" s="0" t="s">
        <v>3342</v>
      </c>
      <c r="Z1154" s="0" t="s">
        <v>4900</v>
      </c>
      <c r="AA1154" s="0" t="s">
        <v>3394</v>
      </c>
      <c r="AB1154" s="0" t="s">
        <v>4901</v>
      </c>
      <c r="AC1154" s="0" t="s">
        <v>19</v>
      </c>
      <c r="AD1154" s="0" t="s">
        <v>61</v>
      </c>
      <c r="AE1154" s="0" t="s">
        <v>19</v>
      </c>
      <c r="AF1154" s="0" t="s">
        <v>22</v>
      </c>
      <c r="AG1154" s="0" t="s">
        <v>22</v>
      </c>
      <c r="AH1154" s="0" t="s">
        <v>3396</v>
      </c>
      <c r="AI1154" s="0" t="s">
        <v>3397</v>
      </c>
      <c r="AJ1154" s="0" t="s">
        <v>22</v>
      </c>
      <c r="AK1154" s="0" t="s">
        <v>22</v>
      </c>
    </row>
    <row customHeight="1" ht="11.25">
      <c r="A1155" s="0" t="s">
        <v>22</v>
      </c>
      <c r="B1155" s="0" t="s">
        <v>48</v>
      </c>
      <c r="C1155" s="0" t="s">
        <v>50</v>
      </c>
      <c r="D1155" s="0" t="s">
        <v>22</v>
      </c>
      <c r="E1155" s="0" t="s">
        <v>4899</v>
      </c>
      <c r="F1155" s="0" t="s">
        <v>1213</v>
      </c>
      <c r="G1155" s="0" t="s">
        <v>153</v>
      </c>
      <c r="H1155" s="0" t="s">
        <v>153</v>
      </c>
      <c r="I1155" s="0" t="s">
        <v>154</v>
      </c>
      <c r="J1155" s="0" t="s">
        <v>1173</v>
      </c>
      <c r="K1155" s="0" t="s">
        <v>1255</v>
      </c>
      <c r="L1155" s="0" t="s">
        <v>1252</v>
      </c>
      <c r="M1155" s="0" t="s">
        <v>1155</v>
      </c>
      <c r="N1155" s="0" t="s">
        <v>91</v>
      </c>
      <c r="O1155" s="0" t="s">
        <v>153</v>
      </c>
      <c r="P1155" s="0" t="s">
        <v>153</v>
      </c>
      <c r="Q1155" s="0" t="s">
        <v>154</v>
      </c>
      <c r="R1155" s="0" t="s">
        <v>3414</v>
      </c>
      <c r="S1155" s="0" t="s">
        <v>3424</v>
      </c>
      <c r="T1155" s="0" t="s">
        <v>3341</v>
      </c>
      <c r="U1155" s="0" t="s">
        <v>3342</v>
      </c>
      <c r="V1155" s="0" t="s">
        <v>3343</v>
      </c>
      <c r="W1155" s="0" t="s">
        <v>3344</v>
      </c>
      <c r="X1155" s="0" t="s">
        <v>3345</v>
      </c>
      <c r="Y1155" s="0" t="s">
        <v>3342</v>
      </c>
      <c r="Z1155" s="0" t="s">
        <v>4900</v>
      </c>
      <c r="AA1155" s="0" t="s">
        <v>3394</v>
      </c>
      <c r="AB1155" s="0" t="s">
        <v>4901</v>
      </c>
      <c r="AC1155" s="0" t="s">
        <v>19</v>
      </c>
      <c r="AD1155" s="0" t="s">
        <v>61</v>
      </c>
      <c r="AE1155" s="0" t="s">
        <v>19</v>
      </c>
      <c r="AF1155" s="0" t="s">
        <v>22</v>
      </c>
      <c r="AG1155" s="0" t="s">
        <v>22</v>
      </c>
      <c r="AH1155" s="0" t="s">
        <v>3396</v>
      </c>
      <c r="AI1155" s="0" t="s">
        <v>3397</v>
      </c>
      <c r="AJ1155" s="0" t="s">
        <v>22</v>
      </c>
      <c r="AK1155" s="0" t="s">
        <v>22</v>
      </c>
    </row>
    <row customHeight="1" ht="11.25">
      <c r="A1156" s="0" t="s">
        <v>22</v>
      </c>
      <c r="B1156" s="0" t="s">
        <v>48</v>
      </c>
      <c r="C1156" s="0" t="s">
        <v>50</v>
      </c>
      <c r="D1156" s="0" t="s">
        <v>22</v>
      </c>
      <c r="E1156" s="0" t="s">
        <v>4902</v>
      </c>
      <c r="F1156" s="0" t="s">
        <v>1213</v>
      </c>
      <c r="G1156" s="0" t="s">
        <v>1171</v>
      </c>
      <c r="H1156" s="0" t="s">
        <v>1171</v>
      </c>
      <c r="I1156" s="0" t="s">
        <v>1172</v>
      </c>
      <c r="J1156" s="0" t="s">
        <v>1173</v>
      </c>
      <c r="K1156" s="0" t="s">
        <v>1174</v>
      </c>
      <c r="L1156" s="0" t="s">
        <v>1252</v>
      </c>
      <c r="M1156" s="0" t="s">
        <v>1155</v>
      </c>
      <c r="N1156" s="0" t="s">
        <v>128</v>
      </c>
      <c r="O1156" s="0" t="s">
        <v>123</v>
      </c>
      <c r="P1156" s="0" t="s">
        <v>123</v>
      </c>
      <c r="Q1156" s="0" t="s">
        <v>124</v>
      </c>
      <c r="R1156" s="0" t="s">
        <v>1153</v>
      </c>
      <c r="S1156" s="0" t="s">
        <v>1154</v>
      </c>
      <c r="T1156" s="0" t="s">
        <v>3341</v>
      </c>
      <c r="U1156" s="0" t="s">
        <v>3342</v>
      </c>
      <c r="V1156" s="0" t="s">
        <v>3343</v>
      </c>
      <c r="W1156" s="0" t="s">
        <v>3344</v>
      </c>
      <c r="X1156" s="0" t="s">
        <v>3345</v>
      </c>
      <c r="Y1156" s="0" t="s">
        <v>3342</v>
      </c>
      <c r="Z1156" s="0" t="s">
        <v>4903</v>
      </c>
      <c r="AA1156" s="0" t="s">
        <v>3394</v>
      </c>
      <c r="AB1156" s="0" t="s">
        <v>4904</v>
      </c>
      <c r="AC1156" s="0" t="s">
        <v>19</v>
      </c>
      <c r="AD1156" s="0" t="s">
        <v>61</v>
      </c>
      <c r="AE1156" s="0" t="s">
        <v>19</v>
      </c>
      <c r="AF1156" s="0" t="s">
        <v>22</v>
      </c>
      <c r="AG1156" s="0" t="s">
        <v>22</v>
      </c>
      <c r="AH1156" s="0" t="s">
        <v>3396</v>
      </c>
      <c r="AI1156" s="0" t="s">
        <v>3397</v>
      </c>
      <c r="AJ1156" s="0" t="s">
        <v>22</v>
      </c>
      <c r="AK1156" s="0" t="s">
        <v>22</v>
      </c>
    </row>
    <row customHeight="1" ht="11.25">
      <c r="A1157" s="0" t="s">
        <v>22</v>
      </c>
      <c r="B1157" s="0" t="s">
        <v>48</v>
      </c>
      <c r="C1157" s="0" t="s">
        <v>50</v>
      </c>
      <c r="D1157" s="0" t="s">
        <v>22</v>
      </c>
      <c r="E1157" s="0" t="s">
        <v>4902</v>
      </c>
      <c r="F1157" s="0" t="s">
        <v>1213</v>
      </c>
      <c r="G1157" s="0" t="s">
        <v>153</v>
      </c>
      <c r="H1157" s="0" t="s">
        <v>153</v>
      </c>
      <c r="I1157" s="0" t="s">
        <v>154</v>
      </c>
      <c r="J1157" s="0" t="s">
        <v>1173</v>
      </c>
      <c r="K1157" s="0" t="s">
        <v>1255</v>
      </c>
      <c r="L1157" s="0" t="s">
        <v>1252</v>
      </c>
      <c r="M1157" s="0" t="s">
        <v>1155</v>
      </c>
      <c r="N1157" s="0" t="s">
        <v>128</v>
      </c>
      <c r="O1157" s="0" t="s">
        <v>123</v>
      </c>
      <c r="P1157" s="0" t="s">
        <v>123</v>
      </c>
      <c r="Q1157" s="0" t="s">
        <v>124</v>
      </c>
      <c r="R1157" s="0" t="s">
        <v>1153</v>
      </c>
      <c r="S1157" s="0" t="s">
        <v>1154</v>
      </c>
      <c r="T1157" s="0" t="s">
        <v>3341</v>
      </c>
      <c r="U1157" s="0" t="s">
        <v>3342</v>
      </c>
      <c r="V1157" s="0" t="s">
        <v>3343</v>
      </c>
      <c r="W1157" s="0" t="s">
        <v>3344</v>
      </c>
      <c r="X1157" s="0" t="s">
        <v>3345</v>
      </c>
      <c r="Y1157" s="0" t="s">
        <v>3342</v>
      </c>
      <c r="Z1157" s="0" t="s">
        <v>4903</v>
      </c>
      <c r="AA1157" s="0" t="s">
        <v>3394</v>
      </c>
      <c r="AB1157" s="0" t="s">
        <v>4904</v>
      </c>
      <c r="AC1157" s="0" t="s">
        <v>19</v>
      </c>
      <c r="AD1157" s="0" t="s">
        <v>61</v>
      </c>
      <c r="AE1157" s="0" t="s">
        <v>19</v>
      </c>
      <c r="AF1157" s="0" t="s">
        <v>22</v>
      </c>
      <c r="AG1157" s="0" t="s">
        <v>22</v>
      </c>
      <c r="AH1157" s="0" t="s">
        <v>3396</v>
      </c>
      <c r="AI1157" s="0" t="s">
        <v>3397</v>
      </c>
      <c r="AJ1157" s="0" t="s">
        <v>22</v>
      </c>
      <c r="AK1157" s="0" t="s">
        <v>22</v>
      </c>
    </row>
    <row customHeight="1" ht="11.25">
      <c r="A1158" s="0" t="s">
        <v>22</v>
      </c>
      <c r="B1158" s="0" t="s">
        <v>48</v>
      </c>
      <c r="C1158" s="0" t="s">
        <v>50</v>
      </c>
      <c r="D1158" s="0" t="s">
        <v>22</v>
      </c>
      <c r="E1158" s="0" t="s">
        <v>4902</v>
      </c>
      <c r="F1158" s="0" t="s">
        <v>1213</v>
      </c>
      <c r="G1158" s="0" t="s">
        <v>153</v>
      </c>
      <c r="H1158" s="0" t="s">
        <v>153</v>
      </c>
      <c r="I1158" s="0" t="s">
        <v>154</v>
      </c>
      <c r="J1158" s="0" t="s">
        <v>1173</v>
      </c>
      <c r="K1158" s="0" t="s">
        <v>1255</v>
      </c>
      <c r="L1158" s="0" t="s">
        <v>1252</v>
      </c>
      <c r="M1158" s="0" t="s">
        <v>1155</v>
      </c>
      <c r="N1158" s="0" t="s">
        <v>132</v>
      </c>
      <c r="O1158" s="0" t="s">
        <v>123</v>
      </c>
      <c r="P1158" s="0" t="s">
        <v>123</v>
      </c>
      <c r="Q1158" s="0" t="s">
        <v>124</v>
      </c>
      <c r="R1158" s="0" t="s">
        <v>1201</v>
      </c>
      <c r="S1158" s="0" t="s">
        <v>1202</v>
      </c>
      <c r="T1158" s="0" t="s">
        <v>3341</v>
      </c>
      <c r="U1158" s="0" t="s">
        <v>3342</v>
      </c>
      <c r="V1158" s="0" t="s">
        <v>3343</v>
      </c>
      <c r="W1158" s="0" t="s">
        <v>3344</v>
      </c>
      <c r="X1158" s="0" t="s">
        <v>3345</v>
      </c>
      <c r="Y1158" s="0" t="s">
        <v>3342</v>
      </c>
      <c r="Z1158" s="0" t="s">
        <v>4903</v>
      </c>
      <c r="AA1158" s="0" t="s">
        <v>3394</v>
      </c>
      <c r="AB1158" s="0" t="s">
        <v>4904</v>
      </c>
      <c r="AC1158" s="0" t="s">
        <v>19</v>
      </c>
      <c r="AD1158" s="0" t="s">
        <v>61</v>
      </c>
      <c r="AE1158" s="0" t="s">
        <v>19</v>
      </c>
      <c r="AF1158" s="0" t="s">
        <v>22</v>
      </c>
      <c r="AG1158" s="0" t="s">
        <v>22</v>
      </c>
      <c r="AH1158" s="0" t="s">
        <v>3396</v>
      </c>
      <c r="AI1158" s="0" t="s">
        <v>3397</v>
      </c>
      <c r="AJ1158" s="0" t="s">
        <v>22</v>
      </c>
      <c r="AK1158" s="0" t="s">
        <v>22</v>
      </c>
    </row>
    <row customHeight="1" ht="11.25">
      <c r="A1159" s="0" t="s">
        <v>22</v>
      </c>
      <c r="B1159" s="0" t="s">
        <v>48</v>
      </c>
      <c r="C1159" s="0" t="s">
        <v>50</v>
      </c>
      <c r="D1159" s="0" t="s">
        <v>22</v>
      </c>
      <c r="E1159" s="0" t="s">
        <v>4902</v>
      </c>
      <c r="F1159" s="0" t="s">
        <v>1213</v>
      </c>
      <c r="G1159" s="0" t="s">
        <v>1171</v>
      </c>
      <c r="H1159" s="0" t="s">
        <v>1171</v>
      </c>
      <c r="I1159" s="0" t="s">
        <v>1172</v>
      </c>
      <c r="J1159" s="0" t="s">
        <v>1173</v>
      </c>
      <c r="K1159" s="0" t="s">
        <v>1174</v>
      </c>
      <c r="L1159" s="0" t="s">
        <v>1252</v>
      </c>
      <c r="M1159" s="0" t="s">
        <v>1155</v>
      </c>
      <c r="N1159" s="0" t="s">
        <v>132</v>
      </c>
      <c r="O1159" s="0" t="s">
        <v>123</v>
      </c>
      <c r="P1159" s="0" t="s">
        <v>123</v>
      </c>
      <c r="Q1159" s="0" t="s">
        <v>124</v>
      </c>
      <c r="R1159" s="0" t="s">
        <v>1201</v>
      </c>
      <c r="S1159" s="0" t="s">
        <v>1202</v>
      </c>
      <c r="T1159" s="0" t="s">
        <v>3341</v>
      </c>
      <c r="U1159" s="0" t="s">
        <v>3342</v>
      </c>
      <c r="V1159" s="0" t="s">
        <v>3343</v>
      </c>
      <c r="W1159" s="0" t="s">
        <v>3344</v>
      </c>
      <c r="X1159" s="0" t="s">
        <v>3345</v>
      </c>
      <c r="Y1159" s="0" t="s">
        <v>3342</v>
      </c>
      <c r="Z1159" s="0" t="s">
        <v>4903</v>
      </c>
      <c r="AA1159" s="0" t="s">
        <v>3394</v>
      </c>
      <c r="AB1159" s="0" t="s">
        <v>4904</v>
      </c>
      <c r="AC1159" s="0" t="s">
        <v>19</v>
      </c>
      <c r="AD1159" s="0" t="s">
        <v>61</v>
      </c>
      <c r="AE1159" s="0" t="s">
        <v>19</v>
      </c>
      <c r="AF1159" s="0" t="s">
        <v>22</v>
      </c>
      <c r="AG1159" s="0" t="s">
        <v>22</v>
      </c>
      <c r="AH1159" s="0" t="s">
        <v>3396</v>
      </c>
      <c r="AI1159" s="0" t="s">
        <v>3397</v>
      </c>
      <c r="AJ1159" s="0" t="s">
        <v>22</v>
      </c>
      <c r="AK1159" s="0" t="s">
        <v>22</v>
      </c>
    </row>
    <row customHeight="1" ht="11.25">
      <c r="A1160" s="0" t="s">
        <v>22</v>
      </c>
      <c r="B1160" s="0" t="s">
        <v>48</v>
      </c>
      <c r="C1160" s="0" t="s">
        <v>50</v>
      </c>
      <c r="D1160" s="0" t="s">
        <v>22</v>
      </c>
      <c r="E1160" s="0" t="s">
        <v>4902</v>
      </c>
      <c r="F1160" s="0" t="s">
        <v>1213</v>
      </c>
      <c r="G1160" s="0" t="s">
        <v>1171</v>
      </c>
      <c r="H1160" s="0" t="s">
        <v>1171</v>
      </c>
      <c r="I1160" s="0" t="s">
        <v>1172</v>
      </c>
      <c r="J1160" s="0" t="s">
        <v>1173</v>
      </c>
      <c r="K1160" s="0" t="s">
        <v>1174</v>
      </c>
      <c r="L1160" s="0" t="s">
        <v>1252</v>
      </c>
      <c r="M1160" s="0" t="s">
        <v>1155</v>
      </c>
      <c r="N1160" s="0" t="s">
        <v>98</v>
      </c>
      <c r="O1160" s="0" t="s">
        <v>1171</v>
      </c>
      <c r="P1160" s="0" t="s">
        <v>1171</v>
      </c>
      <c r="Q1160" s="0" t="s">
        <v>1172</v>
      </c>
      <c r="R1160" s="0" t="s">
        <v>1173</v>
      </c>
      <c r="S1160" s="0" t="s">
        <v>1174</v>
      </c>
      <c r="T1160" s="0" t="s">
        <v>3341</v>
      </c>
      <c r="U1160" s="0" t="s">
        <v>3342</v>
      </c>
      <c r="V1160" s="0" t="s">
        <v>3343</v>
      </c>
      <c r="W1160" s="0" t="s">
        <v>3344</v>
      </c>
      <c r="X1160" s="0" t="s">
        <v>3345</v>
      </c>
      <c r="Y1160" s="0" t="s">
        <v>3342</v>
      </c>
      <c r="Z1160" s="0" t="s">
        <v>4903</v>
      </c>
      <c r="AA1160" s="0" t="s">
        <v>3394</v>
      </c>
      <c r="AB1160" s="0" t="s">
        <v>4904</v>
      </c>
      <c r="AC1160" s="0" t="s">
        <v>19</v>
      </c>
      <c r="AD1160" s="0" t="s">
        <v>61</v>
      </c>
      <c r="AE1160" s="0" t="s">
        <v>19</v>
      </c>
      <c r="AF1160" s="0" t="s">
        <v>22</v>
      </c>
      <c r="AG1160" s="0" t="s">
        <v>22</v>
      </c>
      <c r="AH1160" s="0" t="s">
        <v>3396</v>
      </c>
      <c r="AI1160" s="0" t="s">
        <v>3397</v>
      </c>
      <c r="AJ1160" s="0" t="s">
        <v>22</v>
      </c>
      <c r="AK1160" s="0" t="s">
        <v>22</v>
      </c>
    </row>
    <row customHeight="1" ht="11.25">
      <c r="A1161" s="0" t="s">
        <v>22</v>
      </c>
      <c r="B1161" s="0" t="s">
        <v>48</v>
      </c>
      <c r="C1161" s="0" t="s">
        <v>50</v>
      </c>
      <c r="D1161" s="0" t="s">
        <v>22</v>
      </c>
      <c r="E1161" s="0" t="s">
        <v>4902</v>
      </c>
      <c r="F1161" s="0" t="s">
        <v>1213</v>
      </c>
      <c r="G1161" s="0" t="s">
        <v>1171</v>
      </c>
      <c r="H1161" s="0" t="s">
        <v>1171</v>
      </c>
      <c r="I1161" s="0" t="s">
        <v>1172</v>
      </c>
      <c r="J1161" s="0" t="s">
        <v>1173</v>
      </c>
      <c r="K1161" s="0" t="s">
        <v>1174</v>
      </c>
      <c r="L1161" s="0" t="s">
        <v>1252</v>
      </c>
      <c r="M1161" s="0" t="s">
        <v>1155</v>
      </c>
      <c r="N1161" s="0" t="s">
        <v>115</v>
      </c>
      <c r="O1161" s="0" t="s">
        <v>1171</v>
      </c>
      <c r="P1161" s="0" t="s">
        <v>1171</v>
      </c>
      <c r="Q1161" s="0" t="s">
        <v>1172</v>
      </c>
      <c r="R1161" s="0" t="s">
        <v>3398</v>
      </c>
      <c r="S1161" s="0" t="s">
        <v>3399</v>
      </c>
      <c r="T1161" s="0" t="s">
        <v>3341</v>
      </c>
      <c r="U1161" s="0" t="s">
        <v>3342</v>
      </c>
      <c r="V1161" s="0" t="s">
        <v>3343</v>
      </c>
      <c r="W1161" s="0" t="s">
        <v>3344</v>
      </c>
      <c r="X1161" s="0" t="s">
        <v>3345</v>
      </c>
      <c r="Y1161" s="0" t="s">
        <v>3342</v>
      </c>
      <c r="Z1161" s="0" t="s">
        <v>4903</v>
      </c>
      <c r="AA1161" s="0" t="s">
        <v>3394</v>
      </c>
      <c r="AB1161" s="0" t="s">
        <v>4904</v>
      </c>
      <c r="AC1161" s="0" t="s">
        <v>19</v>
      </c>
      <c r="AD1161" s="0" t="s">
        <v>61</v>
      </c>
      <c r="AE1161" s="0" t="s">
        <v>19</v>
      </c>
      <c r="AF1161" s="0" t="s">
        <v>22</v>
      </c>
      <c r="AG1161" s="0" t="s">
        <v>22</v>
      </c>
      <c r="AH1161" s="0" t="s">
        <v>3396</v>
      </c>
      <c r="AI1161" s="0" t="s">
        <v>3397</v>
      </c>
      <c r="AJ1161" s="0" t="s">
        <v>22</v>
      </c>
      <c r="AK1161" s="0" t="s">
        <v>22</v>
      </c>
    </row>
    <row customHeight="1" ht="11.25">
      <c r="A1162" s="0" t="s">
        <v>22</v>
      </c>
      <c r="B1162" s="0" t="s">
        <v>48</v>
      </c>
      <c r="C1162" s="0" t="s">
        <v>50</v>
      </c>
      <c r="D1162" s="0" t="s">
        <v>22</v>
      </c>
      <c r="E1162" s="0" t="s">
        <v>4902</v>
      </c>
      <c r="F1162" s="0" t="s">
        <v>1213</v>
      </c>
      <c r="G1162" s="0" t="s">
        <v>1171</v>
      </c>
      <c r="H1162" s="0" t="s">
        <v>1171</v>
      </c>
      <c r="I1162" s="0" t="s">
        <v>1172</v>
      </c>
      <c r="J1162" s="0" t="s">
        <v>1173</v>
      </c>
      <c r="K1162" s="0" t="s">
        <v>1174</v>
      </c>
      <c r="L1162" s="0" t="s">
        <v>1252</v>
      </c>
      <c r="M1162" s="0" t="s">
        <v>1155</v>
      </c>
      <c r="N1162" s="0" t="s">
        <v>90</v>
      </c>
      <c r="O1162" s="0" t="s">
        <v>1171</v>
      </c>
      <c r="P1162" s="0" t="s">
        <v>1171</v>
      </c>
      <c r="Q1162" s="0" t="s">
        <v>1172</v>
      </c>
      <c r="R1162" s="0" t="s">
        <v>3400</v>
      </c>
      <c r="S1162" s="0" t="s">
        <v>3401</v>
      </c>
      <c r="T1162" s="0" t="s">
        <v>3341</v>
      </c>
      <c r="U1162" s="0" t="s">
        <v>3342</v>
      </c>
      <c r="V1162" s="0" t="s">
        <v>3343</v>
      </c>
      <c r="W1162" s="0" t="s">
        <v>3344</v>
      </c>
      <c r="X1162" s="0" t="s">
        <v>3345</v>
      </c>
      <c r="Y1162" s="0" t="s">
        <v>3342</v>
      </c>
      <c r="Z1162" s="0" t="s">
        <v>4903</v>
      </c>
      <c r="AA1162" s="0" t="s">
        <v>3394</v>
      </c>
      <c r="AB1162" s="0" t="s">
        <v>4904</v>
      </c>
      <c r="AC1162" s="0" t="s">
        <v>19</v>
      </c>
      <c r="AD1162" s="0" t="s">
        <v>61</v>
      </c>
      <c r="AE1162" s="0" t="s">
        <v>19</v>
      </c>
      <c r="AF1162" s="0" t="s">
        <v>22</v>
      </c>
      <c r="AG1162" s="0" t="s">
        <v>22</v>
      </c>
      <c r="AH1162" s="0" t="s">
        <v>3396</v>
      </c>
      <c r="AI1162" s="0" t="s">
        <v>3397</v>
      </c>
      <c r="AJ1162" s="0" t="s">
        <v>22</v>
      </c>
      <c r="AK1162" s="0" t="s">
        <v>22</v>
      </c>
    </row>
    <row customHeight="1" ht="11.25">
      <c r="A1163" s="0" t="s">
        <v>22</v>
      </c>
      <c r="B1163" s="0" t="s">
        <v>48</v>
      </c>
      <c r="C1163" s="0" t="s">
        <v>50</v>
      </c>
      <c r="D1163" s="0" t="s">
        <v>22</v>
      </c>
      <c r="E1163" s="0" t="s">
        <v>4902</v>
      </c>
      <c r="F1163" s="0" t="s">
        <v>1213</v>
      </c>
      <c r="G1163" s="0" t="s">
        <v>1171</v>
      </c>
      <c r="H1163" s="0" t="s">
        <v>1171</v>
      </c>
      <c r="I1163" s="0" t="s">
        <v>1172</v>
      </c>
      <c r="J1163" s="0" t="s">
        <v>1173</v>
      </c>
      <c r="K1163" s="0" t="s">
        <v>1174</v>
      </c>
      <c r="L1163" s="0" t="s">
        <v>1252</v>
      </c>
      <c r="M1163" s="0" t="s">
        <v>1155</v>
      </c>
      <c r="N1163" s="0" t="s">
        <v>109</v>
      </c>
      <c r="O1163" s="0" t="s">
        <v>1171</v>
      </c>
      <c r="P1163" s="0" t="s">
        <v>1171</v>
      </c>
      <c r="Q1163" s="0" t="s">
        <v>1172</v>
      </c>
      <c r="R1163" s="0" t="s">
        <v>3402</v>
      </c>
      <c r="S1163" s="0" t="s">
        <v>3403</v>
      </c>
      <c r="T1163" s="0" t="s">
        <v>3341</v>
      </c>
      <c r="U1163" s="0" t="s">
        <v>3342</v>
      </c>
      <c r="V1163" s="0" t="s">
        <v>3343</v>
      </c>
      <c r="W1163" s="0" t="s">
        <v>3344</v>
      </c>
      <c r="X1163" s="0" t="s">
        <v>3345</v>
      </c>
      <c r="Y1163" s="0" t="s">
        <v>3342</v>
      </c>
      <c r="Z1163" s="0" t="s">
        <v>4903</v>
      </c>
      <c r="AA1163" s="0" t="s">
        <v>3394</v>
      </c>
      <c r="AB1163" s="0" t="s">
        <v>4904</v>
      </c>
      <c r="AC1163" s="0" t="s">
        <v>19</v>
      </c>
      <c r="AD1163" s="0" t="s">
        <v>61</v>
      </c>
      <c r="AE1163" s="0" t="s">
        <v>19</v>
      </c>
      <c r="AF1163" s="0" t="s">
        <v>22</v>
      </c>
      <c r="AG1163" s="0" t="s">
        <v>22</v>
      </c>
      <c r="AH1163" s="0" t="s">
        <v>3396</v>
      </c>
      <c r="AI1163" s="0" t="s">
        <v>3397</v>
      </c>
      <c r="AJ1163" s="0" t="s">
        <v>22</v>
      </c>
      <c r="AK1163" s="0" t="s">
        <v>22</v>
      </c>
    </row>
    <row customHeight="1" ht="11.25">
      <c r="A1164" s="0" t="s">
        <v>22</v>
      </c>
      <c r="B1164" s="0" t="s">
        <v>48</v>
      </c>
      <c r="C1164" s="0" t="s">
        <v>50</v>
      </c>
      <c r="D1164" s="0" t="s">
        <v>22</v>
      </c>
      <c r="E1164" s="0" t="s">
        <v>4902</v>
      </c>
      <c r="F1164" s="0" t="s">
        <v>1213</v>
      </c>
      <c r="G1164" s="0" t="s">
        <v>1171</v>
      </c>
      <c r="H1164" s="0" t="s">
        <v>1171</v>
      </c>
      <c r="I1164" s="0" t="s">
        <v>1172</v>
      </c>
      <c r="J1164" s="0" t="s">
        <v>1173</v>
      </c>
      <c r="K1164" s="0" t="s">
        <v>1174</v>
      </c>
      <c r="L1164" s="0" t="s">
        <v>1252</v>
      </c>
      <c r="M1164" s="0" t="s">
        <v>1155</v>
      </c>
      <c r="N1164" s="0" t="s">
        <v>92</v>
      </c>
      <c r="O1164" s="0" t="s">
        <v>1171</v>
      </c>
      <c r="P1164" s="0" t="s">
        <v>1171</v>
      </c>
      <c r="Q1164" s="0" t="s">
        <v>1172</v>
      </c>
      <c r="R1164" s="0" t="s">
        <v>3404</v>
      </c>
      <c r="S1164" s="0" t="s">
        <v>3405</v>
      </c>
      <c r="T1164" s="0" t="s">
        <v>3341</v>
      </c>
      <c r="U1164" s="0" t="s">
        <v>3342</v>
      </c>
      <c r="V1164" s="0" t="s">
        <v>3343</v>
      </c>
      <c r="W1164" s="0" t="s">
        <v>3344</v>
      </c>
      <c r="X1164" s="0" t="s">
        <v>3345</v>
      </c>
      <c r="Y1164" s="0" t="s">
        <v>3342</v>
      </c>
      <c r="Z1164" s="0" t="s">
        <v>4903</v>
      </c>
      <c r="AA1164" s="0" t="s">
        <v>3394</v>
      </c>
      <c r="AB1164" s="0" t="s">
        <v>4904</v>
      </c>
      <c r="AC1164" s="0" t="s">
        <v>19</v>
      </c>
      <c r="AD1164" s="0" t="s">
        <v>61</v>
      </c>
      <c r="AE1164" s="0" t="s">
        <v>19</v>
      </c>
      <c r="AF1164" s="0" t="s">
        <v>22</v>
      </c>
      <c r="AG1164" s="0" t="s">
        <v>22</v>
      </c>
      <c r="AH1164" s="0" t="s">
        <v>3396</v>
      </c>
      <c r="AI1164" s="0" t="s">
        <v>3397</v>
      </c>
      <c r="AJ1164" s="0" t="s">
        <v>22</v>
      </c>
      <c r="AK1164" s="0" t="s">
        <v>22</v>
      </c>
    </row>
    <row customHeight="1" ht="11.25">
      <c r="A1165" s="0" t="s">
        <v>22</v>
      </c>
      <c r="B1165" s="0" t="s">
        <v>48</v>
      </c>
      <c r="C1165" s="0" t="s">
        <v>50</v>
      </c>
      <c r="D1165" s="0" t="s">
        <v>22</v>
      </c>
      <c r="E1165" s="0" t="s">
        <v>4902</v>
      </c>
      <c r="F1165" s="0" t="s">
        <v>1213</v>
      </c>
      <c r="G1165" s="0" t="s">
        <v>1171</v>
      </c>
      <c r="H1165" s="0" t="s">
        <v>1171</v>
      </c>
      <c r="I1165" s="0" t="s">
        <v>1172</v>
      </c>
      <c r="J1165" s="0" t="s">
        <v>1173</v>
      </c>
      <c r="K1165" s="0" t="s">
        <v>1174</v>
      </c>
      <c r="L1165" s="0" t="s">
        <v>1252</v>
      </c>
      <c r="M1165" s="0" t="s">
        <v>1155</v>
      </c>
      <c r="N1165" s="0" t="s">
        <v>89</v>
      </c>
      <c r="O1165" s="0" t="s">
        <v>1171</v>
      </c>
      <c r="P1165" s="0" t="s">
        <v>1171</v>
      </c>
      <c r="Q1165" s="0" t="s">
        <v>1172</v>
      </c>
      <c r="R1165" s="0" t="s">
        <v>3406</v>
      </c>
      <c r="S1165" s="0" t="s">
        <v>3407</v>
      </c>
      <c r="T1165" s="0" t="s">
        <v>3341</v>
      </c>
      <c r="U1165" s="0" t="s">
        <v>3342</v>
      </c>
      <c r="V1165" s="0" t="s">
        <v>3343</v>
      </c>
      <c r="W1165" s="0" t="s">
        <v>3344</v>
      </c>
      <c r="X1165" s="0" t="s">
        <v>3345</v>
      </c>
      <c r="Y1165" s="0" t="s">
        <v>3342</v>
      </c>
      <c r="Z1165" s="0" t="s">
        <v>4903</v>
      </c>
      <c r="AA1165" s="0" t="s">
        <v>3394</v>
      </c>
      <c r="AB1165" s="0" t="s">
        <v>4904</v>
      </c>
      <c r="AC1165" s="0" t="s">
        <v>19</v>
      </c>
      <c r="AD1165" s="0" t="s">
        <v>61</v>
      </c>
      <c r="AE1165" s="0" t="s">
        <v>19</v>
      </c>
      <c r="AF1165" s="0" t="s">
        <v>22</v>
      </c>
      <c r="AG1165" s="0" t="s">
        <v>22</v>
      </c>
      <c r="AH1165" s="0" t="s">
        <v>3396</v>
      </c>
      <c r="AI1165" s="0" t="s">
        <v>3397</v>
      </c>
      <c r="AJ1165" s="0" t="s">
        <v>22</v>
      </c>
      <c r="AK1165" s="0" t="s">
        <v>22</v>
      </c>
    </row>
    <row customHeight="1" ht="11.25">
      <c r="A1166" s="0" t="s">
        <v>22</v>
      </c>
      <c r="B1166" s="0" t="s">
        <v>48</v>
      </c>
      <c r="C1166" s="0" t="s">
        <v>50</v>
      </c>
      <c r="D1166" s="0" t="s">
        <v>22</v>
      </c>
      <c r="E1166" s="0" t="s">
        <v>4902</v>
      </c>
      <c r="F1166" s="0" t="s">
        <v>1213</v>
      </c>
      <c r="G1166" s="0" t="s">
        <v>1171</v>
      </c>
      <c r="H1166" s="0" t="s">
        <v>1171</v>
      </c>
      <c r="I1166" s="0" t="s">
        <v>1172</v>
      </c>
      <c r="J1166" s="0" t="s">
        <v>1173</v>
      </c>
      <c r="K1166" s="0" t="s">
        <v>1174</v>
      </c>
      <c r="L1166" s="0" t="s">
        <v>1252</v>
      </c>
      <c r="M1166" s="0" t="s">
        <v>1155</v>
      </c>
      <c r="N1166" s="0" t="s">
        <v>112</v>
      </c>
      <c r="O1166" s="0" t="s">
        <v>1171</v>
      </c>
      <c r="P1166" s="0" t="s">
        <v>1171</v>
      </c>
      <c r="Q1166" s="0" t="s">
        <v>1172</v>
      </c>
      <c r="R1166" s="0" t="s">
        <v>3408</v>
      </c>
      <c r="S1166" s="0" t="s">
        <v>3409</v>
      </c>
      <c r="T1166" s="0" t="s">
        <v>3341</v>
      </c>
      <c r="U1166" s="0" t="s">
        <v>3342</v>
      </c>
      <c r="V1166" s="0" t="s">
        <v>3343</v>
      </c>
      <c r="W1166" s="0" t="s">
        <v>3344</v>
      </c>
      <c r="X1166" s="0" t="s">
        <v>3345</v>
      </c>
      <c r="Y1166" s="0" t="s">
        <v>3342</v>
      </c>
      <c r="Z1166" s="0" t="s">
        <v>4903</v>
      </c>
      <c r="AA1166" s="0" t="s">
        <v>3394</v>
      </c>
      <c r="AB1166" s="0" t="s">
        <v>4904</v>
      </c>
      <c r="AC1166" s="0" t="s">
        <v>19</v>
      </c>
      <c r="AD1166" s="0" t="s">
        <v>61</v>
      </c>
      <c r="AE1166" s="0" t="s">
        <v>19</v>
      </c>
      <c r="AF1166" s="0" t="s">
        <v>22</v>
      </c>
      <c r="AG1166" s="0" t="s">
        <v>22</v>
      </c>
      <c r="AH1166" s="0" t="s">
        <v>3396</v>
      </c>
      <c r="AI1166" s="0" t="s">
        <v>3397</v>
      </c>
      <c r="AJ1166" s="0" t="s">
        <v>22</v>
      </c>
      <c r="AK1166" s="0" t="s">
        <v>22</v>
      </c>
    </row>
    <row customHeight="1" ht="11.25">
      <c r="A1167" s="0" t="s">
        <v>22</v>
      </c>
      <c r="B1167" s="0" t="s">
        <v>48</v>
      </c>
      <c r="C1167" s="0" t="s">
        <v>50</v>
      </c>
      <c r="D1167" s="0" t="s">
        <v>22</v>
      </c>
      <c r="E1167" s="0" t="s">
        <v>4902</v>
      </c>
      <c r="F1167" s="0" t="s">
        <v>1213</v>
      </c>
      <c r="G1167" s="0" t="s">
        <v>1171</v>
      </c>
      <c r="H1167" s="0" t="s">
        <v>1171</v>
      </c>
      <c r="I1167" s="0" t="s">
        <v>1172</v>
      </c>
      <c r="J1167" s="0" t="s">
        <v>1173</v>
      </c>
      <c r="K1167" s="0" t="s">
        <v>1174</v>
      </c>
      <c r="L1167" s="0" t="s">
        <v>1252</v>
      </c>
      <c r="M1167" s="0" t="s">
        <v>1155</v>
      </c>
      <c r="N1167" s="0" t="s">
        <v>118</v>
      </c>
      <c r="O1167" s="0" t="s">
        <v>1171</v>
      </c>
      <c r="P1167" s="0" t="s">
        <v>1171</v>
      </c>
      <c r="Q1167" s="0" t="s">
        <v>1172</v>
      </c>
      <c r="R1167" s="0" t="s">
        <v>3410</v>
      </c>
      <c r="S1167" s="0" t="s">
        <v>3411</v>
      </c>
      <c r="T1167" s="0" t="s">
        <v>3341</v>
      </c>
      <c r="U1167" s="0" t="s">
        <v>3342</v>
      </c>
      <c r="V1167" s="0" t="s">
        <v>3343</v>
      </c>
      <c r="W1167" s="0" t="s">
        <v>3344</v>
      </c>
      <c r="X1167" s="0" t="s">
        <v>3345</v>
      </c>
      <c r="Y1167" s="0" t="s">
        <v>3342</v>
      </c>
      <c r="Z1167" s="0" t="s">
        <v>4903</v>
      </c>
      <c r="AA1167" s="0" t="s">
        <v>3394</v>
      </c>
      <c r="AB1167" s="0" t="s">
        <v>4904</v>
      </c>
      <c r="AC1167" s="0" t="s">
        <v>19</v>
      </c>
      <c r="AD1167" s="0" t="s">
        <v>61</v>
      </c>
      <c r="AE1167" s="0" t="s">
        <v>19</v>
      </c>
      <c r="AF1167" s="0" t="s">
        <v>22</v>
      </c>
      <c r="AG1167" s="0" t="s">
        <v>22</v>
      </c>
      <c r="AH1167" s="0" t="s">
        <v>3396</v>
      </c>
      <c r="AI1167" s="0" t="s">
        <v>3397</v>
      </c>
      <c r="AJ1167" s="0" t="s">
        <v>22</v>
      </c>
      <c r="AK1167" s="0" t="s">
        <v>22</v>
      </c>
    </row>
    <row customHeight="1" ht="11.25">
      <c r="A1168" s="0" t="s">
        <v>22</v>
      </c>
      <c r="B1168" s="0" t="s">
        <v>48</v>
      </c>
      <c r="C1168" s="0" t="s">
        <v>50</v>
      </c>
      <c r="D1168" s="0" t="s">
        <v>22</v>
      </c>
      <c r="E1168" s="0" t="s">
        <v>4902</v>
      </c>
      <c r="F1168" s="0" t="s">
        <v>1213</v>
      </c>
      <c r="G1168" s="0" t="s">
        <v>1171</v>
      </c>
      <c r="H1168" s="0" t="s">
        <v>1171</v>
      </c>
      <c r="I1168" s="0" t="s">
        <v>1172</v>
      </c>
      <c r="J1168" s="0" t="s">
        <v>1173</v>
      </c>
      <c r="K1168" s="0" t="s">
        <v>1174</v>
      </c>
      <c r="L1168" s="0" t="s">
        <v>1252</v>
      </c>
      <c r="M1168" s="0" t="s">
        <v>1155</v>
      </c>
      <c r="N1168" s="0" t="s">
        <v>101</v>
      </c>
      <c r="O1168" s="0" t="s">
        <v>1171</v>
      </c>
      <c r="P1168" s="0" t="s">
        <v>1171</v>
      </c>
      <c r="Q1168" s="0" t="s">
        <v>1172</v>
      </c>
      <c r="R1168" s="0" t="s">
        <v>3412</v>
      </c>
      <c r="S1168" s="0" t="s">
        <v>3413</v>
      </c>
      <c r="T1168" s="0" t="s">
        <v>3341</v>
      </c>
      <c r="U1168" s="0" t="s">
        <v>3342</v>
      </c>
      <c r="V1168" s="0" t="s">
        <v>3343</v>
      </c>
      <c r="W1168" s="0" t="s">
        <v>3344</v>
      </c>
      <c r="X1168" s="0" t="s">
        <v>3345</v>
      </c>
      <c r="Y1168" s="0" t="s">
        <v>3342</v>
      </c>
      <c r="Z1168" s="0" t="s">
        <v>4903</v>
      </c>
      <c r="AA1168" s="0" t="s">
        <v>3394</v>
      </c>
      <c r="AB1168" s="0" t="s">
        <v>4904</v>
      </c>
      <c r="AC1168" s="0" t="s">
        <v>19</v>
      </c>
      <c r="AD1168" s="0" t="s">
        <v>61</v>
      </c>
      <c r="AE1168" s="0" t="s">
        <v>19</v>
      </c>
      <c r="AF1168" s="0" t="s">
        <v>22</v>
      </c>
      <c r="AG1168" s="0" t="s">
        <v>22</v>
      </c>
      <c r="AH1168" s="0" t="s">
        <v>3396</v>
      </c>
      <c r="AI1168" s="0" t="s">
        <v>3397</v>
      </c>
      <c r="AJ1168" s="0" t="s">
        <v>22</v>
      </c>
      <c r="AK1168" s="0" t="s">
        <v>22</v>
      </c>
    </row>
    <row customHeight="1" ht="11.25">
      <c r="A1169" s="0" t="s">
        <v>22</v>
      </c>
      <c r="B1169" s="0" t="s">
        <v>48</v>
      </c>
      <c r="C1169" s="0" t="s">
        <v>50</v>
      </c>
      <c r="D1169" s="0" t="s">
        <v>22</v>
      </c>
      <c r="E1169" s="0" t="s">
        <v>4902</v>
      </c>
      <c r="F1169" s="0" t="s">
        <v>1213</v>
      </c>
      <c r="G1169" s="0" t="s">
        <v>1171</v>
      </c>
      <c r="H1169" s="0" t="s">
        <v>1171</v>
      </c>
      <c r="I1169" s="0" t="s">
        <v>1172</v>
      </c>
      <c r="J1169" s="0" t="s">
        <v>1173</v>
      </c>
      <c r="K1169" s="0" t="s">
        <v>1174</v>
      </c>
      <c r="L1169" s="0" t="s">
        <v>1252</v>
      </c>
      <c r="M1169" s="0" t="s">
        <v>1155</v>
      </c>
      <c r="N1169" s="0" t="s">
        <v>91</v>
      </c>
      <c r="O1169" s="0" t="s">
        <v>1171</v>
      </c>
      <c r="P1169" s="0" t="s">
        <v>1171</v>
      </c>
      <c r="Q1169" s="0" t="s">
        <v>1172</v>
      </c>
      <c r="R1169" s="0" t="s">
        <v>3414</v>
      </c>
      <c r="S1169" s="0" t="s">
        <v>3415</v>
      </c>
      <c r="T1169" s="0" t="s">
        <v>3341</v>
      </c>
      <c r="U1169" s="0" t="s">
        <v>3342</v>
      </c>
      <c r="V1169" s="0" t="s">
        <v>3343</v>
      </c>
      <c r="W1169" s="0" t="s">
        <v>3344</v>
      </c>
      <c r="X1169" s="0" t="s">
        <v>3345</v>
      </c>
      <c r="Y1169" s="0" t="s">
        <v>3342</v>
      </c>
      <c r="Z1169" s="0" t="s">
        <v>4903</v>
      </c>
      <c r="AA1169" s="0" t="s">
        <v>3394</v>
      </c>
      <c r="AB1169" s="0" t="s">
        <v>4904</v>
      </c>
      <c r="AC1169" s="0" t="s">
        <v>19</v>
      </c>
      <c r="AD1169" s="0" t="s">
        <v>61</v>
      </c>
      <c r="AE1169" s="0" t="s">
        <v>19</v>
      </c>
      <c r="AF1169" s="0" t="s">
        <v>22</v>
      </c>
      <c r="AG1169" s="0" t="s">
        <v>22</v>
      </c>
      <c r="AH1169" s="0" t="s">
        <v>3396</v>
      </c>
      <c r="AI1169" s="0" t="s">
        <v>3397</v>
      </c>
      <c r="AJ1169" s="0" t="s">
        <v>22</v>
      </c>
      <c r="AK1169" s="0" t="s">
        <v>22</v>
      </c>
    </row>
    <row customHeight="1" ht="11.25">
      <c r="A1170" s="0" t="s">
        <v>22</v>
      </c>
      <c r="B1170" s="0" t="s">
        <v>48</v>
      </c>
      <c r="C1170" s="0" t="s">
        <v>50</v>
      </c>
      <c r="D1170" s="0" t="s">
        <v>22</v>
      </c>
      <c r="E1170" s="0" t="s">
        <v>4902</v>
      </c>
      <c r="F1170" s="0" t="s">
        <v>1213</v>
      </c>
      <c r="G1170" s="0" t="s">
        <v>153</v>
      </c>
      <c r="H1170" s="0" t="s">
        <v>153</v>
      </c>
      <c r="I1170" s="0" t="s">
        <v>154</v>
      </c>
      <c r="J1170" s="0" t="s">
        <v>1173</v>
      </c>
      <c r="K1170" s="0" t="s">
        <v>1255</v>
      </c>
      <c r="L1170" s="0" t="s">
        <v>1252</v>
      </c>
      <c r="M1170" s="0" t="s">
        <v>1155</v>
      </c>
      <c r="N1170" s="0" t="s">
        <v>98</v>
      </c>
      <c r="O1170" s="0" t="s">
        <v>153</v>
      </c>
      <c r="P1170" s="0" t="s">
        <v>153</v>
      </c>
      <c r="Q1170" s="0" t="s">
        <v>154</v>
      </c>
      <c r="R1170" s="0" t="s">
        <v>1173</v>
      </c>
      <c r="S1170" s="0" t="s">
        <v>1255</v>
      </c>
      <c r="T1170" s="0" t="s">
        <v>3341</v>
      </c>
      <c r="U1170" s="0" t="s">
        <v>3342</v>
      </c>
      <c r="V1170" s="0" t="s">
        <v>3343</v>
      </c>
      <c r="W1170" s="0" t="s">
        <v>3344</v>
      </c>
      <c r="X1170" s="0" t="s">
        <v>3345</v>
      </c>
      <c r="Y1170" s="0" t="s">
        <v>3342</v>
      </c>
      <c r="Z1170" s="0" t="s">
        <v>4903</v>
      </c>
      <c r="AA1170" s="0" t="s">
        <v>3394</v>
      </c>
      <c r="AB1170" s="0" t="s">
        <v>4904</v>
      </c>
      <c r="AC1170" s="0" t="s">
        <v>19</v>
      </c>
      <c r="AD1170" s="0" t="s">
        <v>61</v>
      </c>
      <c r="AE1170" s="0" t="s">
        <v>19</v>
      </c>
      <c r="AF1170" s="0" t="s">
        <v>22</v>
      </c>
      <c r="AG1170" s="0" t="s">
        <v>22</v>
      </c>
      <c r="AH1170" s="0" t="s">
        <v>3396</v>
      </c>
      <c r="AI1170" s="0" t="s">
        <v>3397</v>
      </c>
      <c r="AJ1170" s="0" t="s">
        <v>22</v>
      </c>
      <c r="AK1170" s="0" t="s">
        <v>22</v>
      </c>
    </row>
    <row customHeight="1" ht="11.25">
      <c r="A1171" s="0" t="s">
        <v>22</v>
      </c>
      <c r="B1171" s="0" t="s">
        <v>48</v>
      </c>
      <c r="C1171" s="0" t="s">
        <v>50</v>
      </c>
      <c r="D1171" s="0" t="s">
        <v>22</v>
      </c>
      <c r="E1171" s="0" t="s">
        <v>4902</v>
      </c>
      <c r="F1171" s="0" t="s">
        <v>1213</v>
      </c>
      <c r="G1171" s="0" t="s">
        <v>153</v>
      </c>
      <c r="H1171" s="0" t="s">
        <v>153</v>
      </c>
      <c r="I1171" s="0" t="s">
        <v>154</v>
      </c>
      <c r="J1171" s="0" t="s">
        <v>1173</v>
      </c>
      <c r="K1171" s="0" t="s">
        <v>1255</v>
      </c>
      <c r="L1171" s="0" t="s">
        <v>1252</v>
      </c>
      <c r="M1171" s="0" t="s">
        <v>1155</v>
      </c>
      <c r="N1171" s="0" t="s">
        <v>115</v>
      </c>
      <c r="O1171" s="0" t="s">
        <v>153</v>
      </c>
      <c r="P1171" s="0" t="s">
        <v>153</v>
      </c>
      <c r="Q1171" s="0" t="s">
        <v>154</v>
      </c>
      <c r="R1171" s="0" t="s">
        <v>3398</v>
      </c>
      <c r="S1171" s="0" t="s">
        <v>3416</v>
      </c>
      <c r="T1171" s="0" t="s">
        <v>3341</v>
      </c>
      <c r="U1171" s="0" t="s">
        <v>3342</v>
      </c>
      <c r="V1171" s="0" t="s">
        <v>3343</v>
      </c>
      <c r="W1171" s="0" t="s">
        <v>3344</v>
      </c>
      <c r="X1171" s="0" t="s">
        <v>3345</v>
      </c>
      <c r="Y1171" s="0" t="s">
        <v>3342</v>
      </c>
      <c r="Z1171" s="0" t="s">
        <v>4903</v>
      </c>
      <c r="AA1171" s="0" t="s">
        <v>3394</v>
      </c>
      <c r="AB1171" s="0" t="s">
        <v>4904</v>
      </c>
      <c r="AC1171" s="0" t="s">
        <v>19</v>
      </c>
      <c r="AD1171" s="0" t="s">
        <v>61</v>
      </c>
      <c r="AE1171" s="0" t="s">
        <v>19</v>
      </c>
      <c r="AF1171" s="0" t="s">
        <v>22</v>
      </c>
      <c r="AG1171" s="0" t="s">
        <v>22</v>
      </c>
      <c r="AH1171" s="0" t="s">
        <v>3396</v>
      </c>
      <c r="AI1171" s="0" t="s">
        <v>3397</v>
      </c>
      <c r="AJ1171" s="0" t="s">
        <v>22</v>
      </c>
      <c r="AK1171" s="0" t="s">
        <v>22</v>
      </c>
    </row>
    <row customHeight="1" ht="11.25">
      <c r="A1172" s="0" t="s">
        <v>22</v>
      </c>
      <c r="B1172" s="0" t="s">
        <v>48</v>
      </c>
      <c r="C1172" s="0" t="s">
        <v>50</v>
      </c>
      <c r="D1172" s="0" t="s">
        <v>22</v>
      </c>
      <c r="E1172" s="0" t="s">
        <v>4902</v>
      </c>
      <c r="F1172" s="0" t="s">
        <v>1213</v>
      </c>
      <c r="G1172" s="0" t="s">
        <v>153</v>
      </c>
      <c r="H1172" s="0" t="s">
        <v>153</v>
      </c>
      <c r="I1172" s="0" t="s">
        <v>154</v>
      </c>
      <c r="J1172" s="0" t="s">
        <v>1173</v>
      </c>
      <c r="K1172" s="0" t="s">
        <v>1255</v>
      </c>
      <c r="L1172" s="0" t="s">
        <v>1252</v>
      </c>
      <c r="M1172" s="0" t="s">
        <v>1155</v>
      </c>
      <c r="N1172" s="0" t="s">
        <v>90</v>
      </c>
      <c r="O1172" s="0" t="s">
        <v>153</v>
      </c>
      <c r="P1172" s="0" t="s">
        <v>153</v>
      </c>
      <c r="Q1172" s="0" t="s">
        <v>154</v>
      </c>
      <c r="R1172" s="0" t="s">
        <v>3400</v>
      </c>
      <c r="S1172" s="0" t="s">
        <v>3417</v>
      </c>
      <c r="T1172" s="0" t="s">
        <v>3341</v>
      </c>
      <c r="U1172" s="0" t="s">
        <v>3342</v>
      </c>
      <c r="V1172" s="0" t="s">
        <v>3343</v>
      </c>
      <c r="W1172" s="0" t="s">
        <v>3344</v>
      </c>
      <c r="X1172" s="0" t="s">
        <v>3345</v>
      </c>
      <c r="Y1172" s="0" t="s">
        <v>3342</v>
      </c>
      <c r="Z1172" s="0" t="s">
        <v>4903</v>
      </c>
      <c r="AA1172" s="0" t="s">
        <v>3394</v>
      </c>
      <c r="AB1172" s="0" t="s">
        <v>4904</v>
      </c>
      <c r="AC1172" s="0" t="s">
        <v>19</v>
      </c>
      <c r="AD1172" s="0" t="s">
        <v>61</v>
      </c>
      <c r="AE1172" s="0" t="s">
        <v>19</v>
      </c>
      <c r="AF1172" s="0" t="s">
        <v>22</v>
      </c>
      <c r="AG1172" s="0" t="s">
        <v>22</v>
      </c>
      <c r="AH1172" s="0" t="s">
        <v>3396</v>
      </c>
      <c r="AI1172" s="0" t="s">
        <v>3397</v>
      </c>
      <c r="AJ1172" s="0" t="s">
        <v>22</v>
      </c>
      <c r="AK1172" s="0" t="s">
        <v>22</v>
      </c>
    </row>
    <row customHeight="1" ht="11.25">
      <c r="A1173" s="0" t="s">
        <v>22</v>
      </c>
      <c r="B1173" s="0" t="s">
        <v>48</v>
      </c>
      <c r="C1173" s="0" t="s">
        <v>50</v>
      </c>
      <c r="D1173" s="0" t="s">
        <v>22</v>
      </c>
      <c r="E1173" s="0" t="s">
        <v>4902</v>
      </c>
      <c r="F1173" s="0" t="s">
        <v>1213</v>
      </c>
      <c r="G1173" s="0" t="s">
        <v>153</v>
      </c>
      <c r="H1173" s="0" t="s">
        <v>153</v>
      </c>
      <c r="I1173" s="0" t="s">
        <v>154</v>
      </c>
      <c r="J1173" s="0" t="s">
        <v>1173</v>
      </c>
      <c r="K1173" s="0" t="s">
        <v>1255</v>
      </c>
      <c r="L1173" s="0" t="s">
        <v>1252</v>
      </c>
      <c r="M1173" s="0" t="s">
        <v>1155</v>
      </c>
      <c r="N1173" s="0" t="s">
        <v>109</v>
      </c>
      <c r="O1173" s="0" t="s">
        <v>153</v>
      </c>
      <c r="P1173" s="0" t="s">
        <v>153</v>
      </c>
      <c r="Q1173" s="0" t="s">
        <v>154</v>
      </c>
      <c r="R1173" s="0" t="s">
        <v>3402</v>
      </c>
      <c r="S1173" s="0" t="s">
        <v>3418</v>
      </c>
      <c r="T1173" s="0" t="s">
        <v>3341</v>
      </c>
      <c r="U1173" s="0" t="s">
        <v>3342</v>
      </c>
      <c r="V1173" s="0" t="s">
        <v>3343</v>
      </c>
      <c r="W1173" s="0" t="s">
        <v>3344</v>
      </c>
      <c r="X1173" s="0" t="s">
        <v>3345</v>
      </c>
      <c r="Y1173" s="0" t="s">
        <v>3342</v>
      </c>
      <c r="Z1173" s="0" t="s">
        <v>4903</v>
      </c>
      <c r="AA1173" s="0" t="s">
        <v>3394</v>
      </c>
      <c r="AB1173" s="0" t="s">
        <v>4904</v>
      </c>
      <c r="AC1173" s="0" t="s">
        <v>19</v>
      </c>
      <c r="AD1173" s="0" t="s">
        <v>61</v>
      </c>
      <c r="AE1173" s="0" t="s">
        <v>19</v>
      </c>
      <c r="AF1173" s="0" t="s">
        <v>22</v>
      </c>
      <c r="AG1173" s="0" t="s">
        <v>22</v>
      </c>
      <c r="AH1173" s="0" t="s">
        <v>3396</v>
      </c>
      <c r="AI1173" s="0" t="s">
        <v>3397</v>
      </c>
      <c r="AJ1173" s="0" t="s">
        <v>22</v>
      </c>
      <c r="AK1173" s="0" t="s">
        <v>22</v>
      </c>
    </row>
    <row customHeight="1" ht="11.25">
      <c r="A1174" s="0" t="s">
        <v>22</v>
      </c>
      <c r="B1174" s="0" t="s">
        <v>48</v>
      </c>
      <c r="C1174" s="0" t="s">
        <v>50</v>
      </c>
      <c r="D1174" s="0" t="s">
        <v>22</v>
      </c>
      <c r="E1174" s="0" t="s">
        <v>4902</v>
      </c>
      <c r="F1174" s="0" t="s">
        <v>1213</v>
      </c>
      <c r="G1174" s="0" t="s">
        <v>153</v>
      </c>
      <c r="H1174" s="0" t="s">
        <v>153</v>
      </c>
      <c r="I1174" s="0" t="s">
        <v>154</v>
      </c>
      <c r="J1174" s="0" t="s">
        <v>1173</v>
      </c>
      <c r="K1174" s="0" t="s">
        <v>1255</v>
      </c>
      <c r="L1174" s="0" t="s">
        <v>1252</v>
      </c>
      <c r="M1174" s="0" t="s">
        <v>1155</v>
      </c>
      <c r="N1174" s="0" t="s">
        <v>92</v>
      </c>
      <c r="O1174" s="0" t="s">
        <v>153</v>
      </c>
      <c r="P1174" s="0" t="s">
        <v>153</v>
      </c>
      <c r="Q1174" s="0" t="s">
        <v>154</v>
      </c>
      <c r="R1174" s="0" t="s">
        <v>3404</v>
      </c>
      <c r="S1174" s="0" t="s">
        <v>3419</v>
      </c>
      <c r="T1174" s="0" t="s">
        <v>3341</v>
      </c>
      <c r="U1174" s="0" t="s">
        <v>3342</v>
      </c>
      <c r="V1174" s="0" t="s">
        <v>3343</v>
      </c>
      <c r="W1174" s="0" t="s">
        <v>3344</v>
      </c>
      <c r="X1174" s="0" t="s">
        <v>3345</v>
      </c>
      <c r="Y1174" s="0" t="s">
        <v>3342</v>
      </c>
      <c r="Z1174" s="0" t="s">
        <v>4903</v>
      </c>
      <c r="AA1174" s="0" t="s">
        <v>3394</v>
      </c>
      <c r="AB1174" s="0" t="s">
        <v>4904</v>
      </c>
      <c r="AC1174" s="0" t="s">
        <v>19</v>
      </c>
      <c r="AD1174" s="0" t="s">
        <v>61</v>
      </c>
      <c r="AE1174" s="0" t="s">
        <v>19</v>
      </c>
      <c r="AF1174" s="0" t="s">
        <v>22</v>
      </c>
      <c r="AG1174" s="0" t="s">
        <v>22</v>
      </c>
      <c r="AH1174" s="0" t="s">
        <v>3396</v>
      </c>
      <c r="AI1174" s="0" t="s">
        <v>3397</v>
      </c>
      <c r="AJ1174" s="0" t="s">
        <v>22</v>
      </c>
      <c r="AK1174" s="0" t="s">
        <v>22</v>
      </c>
    </row>
    <row customHeight="1" ht="11.25">
      <c r="A1175" s="0" t="s">
        <v>22</v>
      </c>
      <c r="B1175" s="0" t="s">
        <v>48</v>
      </c>
      <c r="C1175" s="0" t="s">
        <v>50</v>
      </c>
      <c r="D1175" s="0" t="s">
        <v>22</v>
      </c>
      <c r="E1175" s="0" t="s">
        <v>4902</v>
      </c>
      <c r="F1175" s="0" t="s">
        <v>1213</v>
      </c>
      <c r="G1175" s="0" t="s">
        <v>153</v>
      </c>
      <c r="H1175" s="0" t="s">
        <v>153</v>
      </c>
      <c r="I1175" s="0" t="s">
        <v>154</v>
      </c>
      <c r="J1175" s="0" t="s">
        <v>1173</v>
      </c>
      <c r="K1175" s="0" t="s">
        <v>1255</v>
      </c>
      <c r="L1175" s="0" t="s">
        <v>1252</v>
      </c>
      <c r="M1175" s="0" t="s">
        <v>1155</v>
      </c>
      <c r="N1175" s="0" t="s">
        <v>89</v>
      </c>
      <c r="O1175" s="0" t="s">
        <v>153</v>
      </c>
      <c r="P1175" s="0" t="s">
        <v>153</v>
      </c>
      <c r="Q1175" s="0" t="s">
        <v>154</v>
      </c>
      <c r="R1175" s="0" t="s">
        <v>3406</v>
      </c>
      <c r="S1175" s="0" t="s">
        <v>3420</v>
      </c>
      <c r="T1175" s="0" t="s">
        <v>3341</v>
      </c>
      <c r="U1175" s="0" t="s">
        <v>3342</v>
      </c>
      <c r="V1175" s="0" t="s">
        <v>3343</v>
      </c>
      <c r="W1175" s="0" t="s">
        <v>3344</v>
      </c>
      <c r="X1175" s="0" t="s">
        <v>3345</v>
      </c>
      <c r="Y1175" s="0" t="s">
        <v>3342</v>
      </c>
      <c r="Z1175" s="0" t="s">
        <v>4903</v>
      </c>
      <c r="AA1175" s="0" t="s">
        <v>3394</v>
      </c>
      <c r="AB1175" s="0" t="s">
        <v>4904</v>
      </c>
      <c r="AC1175" s="0" t="s">
        <v>19</v>
      </c>
      <c r="AD1175" s="0" t="s">
        <v>61</v>
      </c>
      <c r="AE1175" s="0" t="s">
        <v>19</v>
      </c>
      <c r="AF1175" s="0" t="s">
        <v>22</v>
      </c>
      <c r="AG1175" s="0" t="s">
        <v>22</v>
      </c>
      <c r="AH1175" s="0" t="s">
        <v>3396</v>
      </c>
      <c r="AI1175" s="0" t="s">
        <v>3397</v>
      </c>
      <c r="AJ1175" s="0" t="s">
        <v>22</v>
      </c>
      <c r="AK1175" s="0" t="s">
        <v>22</v>
      </c>
    </row>
    <row customHeight="1" ht="11.25">
      <c r="A1176" s="0" t="s">
        <v>22</v>
      </c>
      <c r="B1176" s="0" t="s">
        <v>48</v>
      </c>
      <c r="C1176" s="0" t="s">
        <v>50</v>
      </c>
      <c r="D1176" s="0" t="s">
        <v>22</v>
      </c>
      <c r="E1176" s="0" t="s">
        <v>4902</v>
      </c>
      <c r="F1176" s="0" t="s">
        <v>1213</v>
      </c>
      <c r="G1176" s="0" t="s">
        <v>153</v>
      </c>
      <c r="H1176" s="0" t="s">
        <v>153</v>
      </c>
      <c r="I1176" s="0" t="s">
        <v>154</v>
      </c>
      <c r="J1176" s="0" t="s">
        <v>1173</v>
      </c>
      <c r="K1176" s="0" t="s">
        <v>1255</v>
      </c>
      <c r="L1176" s="0" t="s">
        <v>1252</v>
      </c>
      <c r="M1176" s="0" t="s">
        <v>1155</v>
      </c>
      <c r="N1176" s="0" t="s">
        <v>112</v>
      </c>
      <c r="O1176" s="0" t="s">
        <v>153</v>
      </c>
      <c r="P1176" s="0" t="s">
        <v>153</v>
      </c>
      <c r="Q1176" s="0" t="s">
        <v>154</v>
      </c>
      <c r="R1176" s="0" t="s">
        <v>3408</v>
      </c>
      <c r="S1176" s="0" t="s">
        <v>3421</v>
      </c>
      <c r="T1176" s="0" t="s">
        <v>3341</v>
      </c>
      <c r="U1176" s="0" t="s">
        <v>3342</v>
      </c>
      <c r="V1176" s="0" t="s">
        <v>3343</v>
      </c>
      <c r="W1176" s="0" t="s">
        <v>3344</v>
      </c>
      <c r="X1176" s="0" t="s">
        <v>3345</v>
      </c>
      <c r="Y1176" s="0" t="s">
        <v>3342</v>
      </c>
      <c r="Z1176" s="0" t="s">
        <v>4903</v>
      </c>
      <c r="AA1176" s="0" t="s">
        <v>3394</v>
      </c>
      <c r="AB1176" s="0" t="s">
        <v>4904</v>
      </c>
      <c r="AC1176" s="0" t="s">
        <v>19</v>
      </c>
      <c r="AD1176" s="0" t="s">
        <v>61</v>
      </c>
      <c r="AE1176" s="0" t="s">
        <v>19</v>
      </c>
      <c r="AF1176" s="0" t="s">
        <v>22</v>
      </c>
      <c r="AG1176" s="0" t="s">
        <v>22</v>
      </c>
      <c r="AH1176" s="0" t="s">
        <v>3396</v>
      </c>
      <c r="AI1176" s="0" t="s">
        <v>3397</v>
      </c>
      <c r="AJ1176" s="0" t="s">
        <v>22</v>
      </c>
      <c r="AK1176" s="0" t="s">
        <v>22</v>
      </c>
    </row>
    <row customHeight="1" ht="11.25">
      <c r="A1177" s="0" t="s">
        <v>22</v>
      </c>
      <c r="B1177" s="0" t="s">
        <v>48</v>
      </c>
      <c r="C1177" s="0" t="s">
        <v>50</v>
      </c>
      <c r="D1177" s="0" t="s">
        <v>22</v>
      </c>
      <c r="E1177" s="0" t="s">
        <v>4902</v>
      </c>
      <c r="F1177" s="0" t="s">
        <v>1213</v>
      </c>
      <c r="G1177" s="0" t="s">
        <v>153</v>
      </c>
      <c r="H1177" s="0" t="s">
        <v>153</v>
      </c>
      <c r="I1177" s="0" t="s">
        <v>154</v>
      </c>
      <c r="J1177" s="0" t="s">
        <v>1173</v>
      </c>
      <c r="K1177" s="0" t="s">
        <v>1255</v>
      </c>
      <c r="L1177" s="0" t="s">
        <v>1252</v>
      </c>
      <c r="M1177" s="0" t="s">
        <v>1155</v>
      </c>
      <c r="N1177" s="0" t="s">
        <v>118</v>
      </c>
      <c r="O1177" s="0" t="s">
        <v>153</v>
      </c>
      <c r="P1177" s="0" t="s">
        <v>153</v>
      </c>
      <c r="Q1177" s="0" t="s">
        <v>154</v>
      </c>
      <c r="R1177" s="0" t="s">
        <v>3410</v>
      </c>
      <c r="S1177" s="0" t="s">
        <v>3422</v>
      </c>
      <c r="T1177" s="0" t="s">
        <v>3341</v>
      </c>
      <c r="U1177" s="0" t="s">
        <v>3342</v>
      </c>
      <c r="V1177" s="0" t="s">
        <v>3343</v>
      </c>
      <c r="W1177" s="0" t="s">
        <v>3344</v>
      </c>
      <c r="X1177" s="0" t="s">
        <v>3345</v>
      </c>
      <c r="Y1177" s="0" t="s">
        <v>3342</v>
      </c>
      <c r="Z1177" s="0" t="s">
        <v>4903</v>
      </c>
      <c r="AA1177" s="0" t="s">
        <v>3394</v>
      </c>
      <c r="AB1177" s="0" t="s">
        <v>4904</v>
      </c>
      <c r="AC1177" s="0" t="s">
        <v>19</v>
      </c>
      <c r="AD1177" s="0" t="s">
        <v>61</v>
      </c>
      <c r="AE1177" s="0" t="s">
        <v>19</v>
      </c>
      <c r="AF1177" s="0" t="s">
        <v>22</v>
      </c>
      <c r="AG1177" s="0" t="s">
        <v>22</v>
      </c>
      <c r="AH1177" s="0" t="s">
        <v>3396</v>
      </c>
      <c r="AI1177" s="0" t="s">
        <v>3397</v>
      </c>
      <c r="AJ1177" s="0" t="s">
        <v>22</v>
      </c>
      <c r="AK1177" s="0" t="s">
        <v>22</v>
      </c>
    </row>
    <row customHeight="1" ht="11.25">
      <c r="A1178" s="0" t="s">
        <v>22</v>
      </c>
      <c r="B1178" s="0" t="s">
        <v>48</v>
      </c>
      <c r="C1178" s="0" t="s">
        <v>50</v>
      </c>
      <c r="D1178" s="0" t="s">
        <v>22</v>
      </c>
      <c r="E1178" s="0" t="s">
        <v>4902</v>
      </c>
      <c r="F1178" s="0" t="s">
        <v>1213</v>
      </c>
      <c r="G1178" s="0" t="s">
        <v>153</v>
      </c>
      <c r="H1178" s="0" t="s">
        <v>153</v>
      </c>
      <c r="I1178" s="0" t="s">
        <v>154</v>
      </c>
      <c r="J1178" s="0" t="s">
        <v>1173</v>
      </c>
      <c r="K1178" s="0" t="s">
        <v>1255</v>
      </c>
      <c r="L1178" s="0" t="s">
        <v>1252</v>
      </c>
      <c r="M1178" s="0" t="s">
        <v>1155</v>
      </c>
      <c r="N1178" s="0" t="s">
        <v>101</v>
      </c>
      <c r="O1178" s="0" t="s">
        <v>153</v>
      </c>
      <c r="P1178" s="0" t="s">
        <v>153</v>
      </c>
      <c r="Q1178" s="0" t="s">
        <v>154</v>
      </c>
      <c r="R1178" s="0" t="s">
        <v>3412</v>
      </c>
      <c r="S1178" s="0" t="s">
        <v>3423</v>
      </c>
      <c r="T1178" s="0" t="s">
        <v>3341</v>
      </c>
      <c r="U1178" s="0" t="s">
        <v>3342</v>
      </c>
      <c r="V1178" s="0" t="s">
        <v>3343</v>
      </c>
      <c r="W1178" s="0" t="s">
        <v>3344</v>
      </c>
      <c r="X1178" s="0" t="s">
        <v>3345</v>
      </c>
      <c r="Y1178" s="0" t="s">
        <v>3342</v>
      </c>
      <c r="Z1178" s="0" t="s">
        <v>4903</v>
      </c>
      <c r="AA1178" s="0" t="s">
        <v>3394</v>
      </c>
      <c r="AB1178" s="0" t="s">
        <v>4904</v>
      </c>
      <c r="AC1178" s="0" t="s">
        <v>19</v>
      </c>
      <c r="AD1178" s="0" t="s">
        <v>61</v>
      </c>
      <c r="AE1178" s="0" t="s">
        <v>19</v>
      </c>
      <c r="AF1178" s="0" t="s">
        <v>22</v>
      </c>
      <c r="AG1178" s="0" t="s">
        <v>22</v>
      </c>
      <c r="AH1178" s="0" t="s">
        <v>3396</v>
      </c>
      <c r="AI1178" s="0" t="s">
        <v>3397</v>
      </c>
      <c r="AJ1178" s="0" t="s">
        <v>22</v>
      </c>
      <c r="AK1178" s="0" t="s">
        <v>22</v>
      </c>
    </row>
    <row customHeight="1" ht="11.25">
      <c r="A1179" s="0" t="s">
        <v>22</v>
      </c>
      <c r="B1179" s="0" t="s">
        <v>48</v>
      </c>
      <c r="C1179" s="0" t="s">
        <v>50</v>
      </c>
      <c r="D1179" s="0" t="s">
        <v>22</v>
      </c>
      <c r="E1179" s="0" t="s">
        <v>4902</v>
      </c>
      <c r="F1179" s="0" t="s">
        <v>1213</v>
      </c>
      <c r="G1179" s="0" t="s">
        <v>153</v>
      </c>
      <c r="H1179" s="0" t="s">
        <v>153</v>
      </c>
      <c r="I1179" s="0" t="s">
        <v>154</v>
      </c>
      <c r="J1179" s="0" t="s">
        <v>1173</v>
      </c>
      <c r="K1179" s="0" t="s">
        <v>1255</v>
      </c>
      <c r="L1179" s="0" t="s">
        <v>1252</v>
      </c>
      <c r="M1179" s="0" t="s">
        <v>1155</v>
      </c>
      <c r="N1179" s="0" t="s">
        <v>91</v>
      </c>
      <c r="O1179" s="0" t="s">
        <v>153</v>
      </c>
      <c r="P1179" s="0" t="s">
        <v>153</v>
      </c>
      <c r="Q1179" s="0" t="s">
        <v>154</v>
      </c>
      <c r="R1179" s="0" t="s">
        <v>3414</v>
      </c>
      <c r="S1179" s="0" t="s">
        <v>3424</v>
      </c>
      <c r="T1179" s="0" t="s">
        <v>3341</v>
      </c>
      <c r="U1179" s="0" t="s">
        <v>3342</v>
      </c>
      <c r="V1179" s="0" t="s">
        <v>3343</v>
      </c>
      <c r="W1179" s="0" t="s">
        <v>3344</v>
      </c>
      <c r="X1179" s="0" t="s">
        <v>3345</v>
      </c>
      <c r="Y1179" s="0" t="s">
        <v>3342</v>
      </c>
      <c r="Z1179" s="0" t="s">
        <v>4903</v>
      </c>
      <c r="AA1179" s="0" t="s">
        <v>3394</v>
      </c>
      <c r="AB1179" s="0" t="s">
        <v>4904</v>
      </c>
      <c r="AC1179" s="0" t="s">
        <v>19</v>
      </c>
      <c r="AD1179" s="0" t="s">
        <v>61</v>
      </c>
      <c r="AE1179" s="0" t="s">
        <v>19</v>
      </c>
      <c r="AF1179" s="0" t="s">
        <v>22</v>
      </c>
      <c r="AG1179" s="0" t="s">
        <v>22</v>
      </c>
      <c r="AH1179" s="0" t="s">
        <v>3396</v>
      </c>
      <c r="AI1179" s="0" t="s">
        <v>3397</v>
      </c>
      <c r="AJ1179" s="0" t="s">
        <v>22</v>
      </c>
      <c r="AK1179" s="0" t="s">
        <v>22</v>
      </c>
    </row>
    <row customHeight="1" ht="11.25">
      <c r="A1180" s="0" t="s">
        <v>22</v>
      </c>
      <c r="B1180" s="0" t="s">
        <v>48</v>
      </c>
      <c r="C1180" s="0" t="s">
        <v>50</v>
      </c>
      <c r="D1180" s="0" t="s">
        <v>22</v>
      </c>
      <c r="E1180" s="0" t="s">
        <v>4905</v>
      </c>
      <c r="F1180" s="0" t="s">
        <v>1213</v>
      </c>
      <c r="G1180" s="0" t="s">
        <v>153</v>
      </c>
      <c r="H1180" s="0" t="s">
        <v>153</v>
      </c>
      <c r="I1180" s="0" t="s">
        <v>154</v>
      </c>
      <c r="J1180" s="0" t="s">
        <v>1173</v>
      </c>
      <c r="K1180" s="0" t="s">
        <v>1255</v>
      </c>
      <c r="L1180" s="0" t="s">
        <v>1252</v>
      </c>
      <c r="M1180" s="0" t="s">
        <v>1155</v>
      </c>
      <c r="N1180" s="0" t="s">
        <v>128</v>
      </c>
      <c r="O1180" s="0" t="s">
        <v>123</v>
      </c>
      <c r="P1180" s="0" t="s">
        <v>123</v>
      </c>
      <c r="Q1180" s="0" t="s">
        <v>124</v>
      </c>
      <c r="R1180" s="0" t="s">
        <v>1153</v>
      </c>
      <c r="S1180" s="0" t="s">
        <v>1154</v>
      </c>
      <c r="T1180" s="0" t="s">
        <v>3341</v>
      </c>
      <c r="U1180" s="0" t="s">
        <v>3342</v>
      </c>
      <c r="V1180" s="0" t="s">
        <v>4906</v>
      </c>
      <c r="W1180" s="0" t="s">
        <v>3344</v>
      </c>
      <c r="X1180" s="0" t="s">
        <v>3345</v>
      </c>
      <c r="Y1180" s="0" t="s">
        <v>3342</v>
      </c>
      <c r="Z1180" s="0" t="s">
        <v>4907</v>
      </c>
      <c r="AA1180" s="0" t="s">
        <v>3394</v>
      </c>
      <c r="AB1180" s="0" t="s">
        <v>4908</v>
      </c>
      <c r="AC1180" s="0" t="s">
        <v>19</v>
      </c>
      <c r="AD1180" s="0" t="s">
        <v>61</v>
      </c>
      <c r="AE1180" s="0" t="s">
        <v>19</v>
      </c>
      <c r="AF1180" s="0" t="s">
        <v>22</v>
      </c>
      <c r="AG1180" s="0" t="s">
        <v>22</v>
      </c>
      <c r="AH1180" s="0" t="s">
        <v>3396</v>
      </c>
      <c r="AI1180" s="0" t="s">
        <v>3397</v>
      </c>
      <c r="AJ1180" s="0" t="s">
        <v>22</v>
      </c>
      <c r="AK1180" s="0" t="s">
        <v>22</v>
      </c>
    </row>
    <row customHeight="1" ht="11.25">
      <c r="A1181" s="0" t="s">
        <v>22</v>
      </c>
      <c r="B1181" s="0" t="s">
        <v>48</v>
      </c>
      <c r="C1181" s="0" t="s">
        <v>50</v>
      </c>
      <c r="D1181" s="0" t="s">
        <v>22</v>
      </c>
      <c r="E1181" s="0" t="s">
        <v>4905</v>
      </c>
      <c r="F1181" s="0" t="s">
        <v>1213</v>
      </c>
      <c r="G1181" s="0" t="s">
        <v>1171</v>
      </c>
      <c r="H1181" s="0" t="s">
        <v>1171</v>
      </c>
      <c r="I1181" s="0" t="s">
        <v>1172</v>
      </c>
      <c r="J1181" s="0" t="s">
        <v>1173</v>
      </c>
      <c r="K1181" s="0" t="s">
        <v>1174</v>
      </c>
      <c r="L1181" s="0" t="s">
        <v>1252</v>
      </c>
      <c r="M1181" s="0" t="s">
        <v>1155</v>
      </c>
      <c r="N1181" s="0" t="s">
        <v>128</v>
      </c>
      <c r="O1181" s="0" t="s">
        <v>123</v>
      </c>
      <c r="P1181" s="0" t="s">
        <v>123</v>
      </c>
      <c r="Q1181" s="0" t="s">
        <v>124</v>
      </c>
      <c r="R1181" s="0" t="s">
        <v>1153</v>
      </c>
      <c r="S1181" s="0" t="s">
        <v>1154</v>
      </c>
      <c r="T1181" s="0" t="s">
        <v>3341</v>
      </c>
      <c r="U1181" s="0" t="s">
        <v>3342</v>
      </c>
      <c r="V1181" s="0" t="s">
        <v>4906</v>
      </c>
      <c r="W1181" s="0" t="s">
        <v>3344</v>
      </c>
      <c r="X1181" s="0" t="s">
        <v>3345</v>
      </c>
      <c r="Y1181" s="0" t="s">
        <v>3342</v>
      </c>
      <c r="Z1181" s="0" t="s">
        <v>4907</v>
      </c>
      <c r="AA1181" s="0" t="s">
        <v>3394</v>
      </c>
      <c r="AB1181" s="0" t="s">
        <v>4908</v>
      </c>
      <c r="AC1181" s="0" t="s">
        <v>19</v>
      </c>
      <c r="AD1181" s="0" t="s">
        <v>61</v>
      </c>
      <c r="AE1181" s="0" t="s">
        <v>19</v>
      </c>
      <c r="AF1181" s="0" t="s">
        <v>22</v>
      </c>
      <c r="AG1181" s="0" t="s">
        <v>22</v>
      </c>
      <c r="AH1181" s="0" t="s">
        <v>3396</v>
      </c>
      <c r="AI1181" s="0" t="s">
        <v>3397</v>
      </c>
      <c r="AJ1181" s="0" t="s">
        <v>22</v>
      </c>
      <c r="AK1181" s="0" t="s">
        <v>22</v>
      </c>
    </row>
    <row customHeight="1" ht="11.25">
      <c r="A1182" s="0" t="s">
        <v>22</v>
      </c>
      <c r="B1182" s="0" t="s">
        <v>48</v>
      </c>
      <c r="C1182" s="0" t="s">
        <v>50</v>
      </c>
      <c r="D1182" s="0" t="s">
        <v>22</v>
      </c>
      <c r="E1182" s="0" t="s">
        <v>4905</v>
      </c>
      <c r="F1182" s="0" t="s">
        <v>1213</v>
      </c>
      <c r="G1182" s="0" t="s">
        <v>1171</v>
      </c>
      <c r="H1182" s="0" t="s">
        <v>1171</v>
      </c>
      <c r="I1182" s="0" t="s">
        <v>1172</v>
      </c>
      <c r="J1182" s="0" t="s">
        <v>1173</v>
      </c>
      <c r="K1182" s="0" t="s">
        <v>1174</v>
      </c>
      <c r="L1182" s="0" t="s">
        <v>1252</v>
      </c>
      <c r="M1182" s="0" t="s">
        <v>1155</v>
      </c>
      <c r="N1182" s="0" t="s">
        <v>132</v>
      </c>
      <c r="O1182" s="0" t="s">
        <v>123</v>
      </c>
      <c r="P1182" s="0" t="s">
        <v>123</v>
      </c>
      <c r="Q1182" s="0" t="s">
        <v>124</v>
      </c>
      <c r="R1182" s="0" t="s">
        <v>1201</v>
      </c>
      <c r="S1182" s="0" t="s">
        <v>1202</v>
      </c>
      <c r="T1182" s="0" t="s">
        <v>3341</v>
      </c>
      <c r="U1182" s="0" t="s">
        <v>3342</v>
      </c>
      <c r="V1182" s="0" t="s">
        <v>4906</v>
      </c>
      <c r="W1182" s="0" t="s">
        <v>3344</v>
      </c>
      <c r="X1182" s="0" t="s">
        <v>3345</v>
      </c>
      <c r="Y1182" s="0" t="s">
        <v>3342</v>
      </c>
      <c r="Z1182" s="0" t="s">
        <v>4907</v>
      </c>
      <c r="AA1182" s="0" t="s">
        <v>3394</v>
      </c>
      <c r="AB1182" s="0" t="s">
        <v>4908</v>
      </c>
      <c r="AC1182" s="0" t="s">
        <v>19</v>
      </c>
      <c r="AD1182" s="0" t="s">
        <v>61</v>
      </c>
      <c r="AE1182" s="0" t="s">
        <v>19</v>
      </c>
      <c r="AF1182" s="0" t="s">
        <v>22</v>
      </c>
      <c r="AG1182" s="0" t="s">
        <v>22</v>
      </c>
      <c r="AH1182" s="0" t="s">
        <v>3396</v>
      </c>
      <c r="AI1182" s="0" t="s">
        <v>3397</v>
      </c>
      <c r="AJ1182" s="0" t="s">
        <v>22</v>
      </c>
      <c r="AK1182" s="0" t="s">
        <v>22</v>
      </c>
    </row>
    <row customHeight="1" ht="11.25">
      <c r="A1183" s="0" t="s">
        <v>22</v>
      </c>
      <c r="B1183" s="0" t="s">
        <v>48</v>
      </c>
      <c r="C1183" s="0" t="s">
        <v>50</v>
      </c>
      <c r="D1183" s="0" t="s">
        <v>22</v>
      </c>
      <c r="E1183" s="0" t="s">
        <v>4905</v>
      </c>
      <c r="F1183" s="0" t="s">
        <v>1213</v>
      </c>
      <c r="G1183" s="0" t="s">
        <v>153</v>
      </c>
      <c r="H1183" s="0" t="s">
        <v>153</v>
      </c>
      <c r="I1183" s="0" t="s">
        <v>154</v>
      </c>
      <c r="J1183" s="0" t="s">
        <v>1173</v>
      </c>
      <c r="K1183" s="0" t="s">
        <v>1255</v>
      </c>
      <c r="L1183" s="0" t="s">
        <v>1252</v>
      </c>
      <c r="M1183" s="0" t="s">
        <v>1155</v>
      </c>
      <c r="N1183" s="0" t="s">
        <v>132</v>
      </c>
      <c r="O1183" s="0" t="s">
        <v>123</v>
      </c>
      <c r="P1183" s="0" t="s">
        <v>123</v>
      </c>
      <c r="Q1183" s="0" t="s">
        <v>124</v>
      </c>
      <c r="R1183" s="0" t="s">
        <v>1201</v>
      </c>
      <c r="S1183" s="0" t="s">
        <v>1202</v>
      </c>
      <c r="T1183" s="0" t="s">
        <v>3341</v>
      </c>
      <c r="U1183" s="0" t="s">
        <v>3342</v>
      </c>
      <c r="V1183" s="0" t="s">
        <v>4906</v>
      </c>
      <c r="W1183" s="0" t="s">
        <v>3344</v>
      </c>
      <c r="X1183" s="0" t="s">
        <v>3345</v>
      </c>
      <c r="Y1183" s="0" t="s">
        <v>3342</v>
      </c>
      <c r="Z1183" s="0" t="s">
        <v>4907</v>
      </c>
      <c r="AA1183" s="0" t="s">
        <v>3394</v>
      </c>
      <c r="AB1183" s="0" t="s">
        <v>4908</v>
      </c>
      <c r="AC1183" s="0" t="s">
        <v>19</v>
      </c>
      <c r="AD1183" s="0" t="s">
        <v>61</v>
      </c>
      <c r="AE1183" s="0" t="s">
        <v>19</v>
      </c>
      <c r="AF1183" s="0" t="s">
        <v>22</v>
      </c>
      <c r="AG1183" s="0" t="s">
        <v>22</v>
      </c>
      <c r="AH1183" s="0" t="s">
        <v>3396</v>
      </c>
      <c r="AI1183" s="0" t="s">
        <v>3397</v>
      </c>
      <c r="AJ1183" s="0" t="s">
        <v>22</v>
      </c>
      <c r="AK1183" s="0" t="s">
        <v>22</v>
      </c>
    </row>
    <row customHeight="1" ht="11.25">
      <c r="A1184" s="0" t="s">
        <v>22</v>
      </c>
      <c r="B1184" s="0" t="s">
        <v>48</v>
      </c>
      <c r="C1184" s="0" t="s">
        <v>50</v>
      </c>
      <c r="D1184" s="0" t="s">
        <v>22</v>
      </c>
      <c r="E1184" s="0" t="s">
        <v>4905</v>
      </c>
      <c r="F1184" s="0" t="s">
        <v>1213</v>
      </c>
      <c r="G1184" s="0" t="s">
        <v>1171</v>
      </c>
      <c r="H1184" s="0" t="s">
        <v>1171</v>
      </c>
      <c r="I1184" s="0" t="s">
        <v>1172</v>
      </c>
      <c r="J1184" s="0" t="s">
        <v>1173</v>
      </c>
      <c r="K1184" s="0" t="s">
        <v>1174</v>
      </c>
      <c r="L1184" s="0" t="s">
        <v>1252</v>
      </c>
      <c r="M1184" s="0" t="s">
        <v>1155</v>
      </c>
      <c r="N1184" s="0" t="s">
        <v>98</v>
      </c>
      <c r="O1184" s="0" t="s">
        <v>1171</v>
      </c>
      <c r="P1184" s="0" t="s">
        <v>1171</v>
      </c>
      <c r="Q1184" s="0" t="s">
        <v>1172</v>
      </c>
      <c r="R1184" s="0" t="s">
        <v>1173</v>
      </c>
      <c r="S1184" s="0" t="s">
        <v>1174</v>
      </c>
      <c r="T1184" s="0" t="s">
        <v>3341</v>
      </c>
      <c r="U1184" s="0" t="s">
        <v>3342</v>
      </c>
      <c r="V1184" s="0" t="s">
        <v>4906</v>
      </c>
      <c r="W1184" s="0" t="s">
        <v>3344</v>
      </c>
      <c r="X1184" s="0" t="s">
        <v>3345</v>
      </c>
      <c r="Y1184" s="0" t="s">
        <v>3342</v>
      </c>
      <c r="Z1184" s="0" t="s">
        <v>4907</v>
      </c>
      <c r="AA1184" s="0" t="s">
        <v>3394</v>
      </c>
      <c r="AB1184" s="0" t="s">
        <v>4908</v>
      </c>
      <c r="AC1184" s="0" t="s">
        <v>19</v>
      </c>
      <c r="AD1184" s="0" t="s">
        <v>61</v>
      </c>
      <c r="AE1184" s="0" t="s">
        <v>19</v>
      </c>
      <c r="AF1184" s="0" t="s">
        <v>22</v>
      </c>
      <c r="AG1184" s="0" t="s">
        <v>22</v>
      </c>
      <c r="AH1184" s="0" t="s">
        <v>3396</v>
      </c>
      <c r="AI1184" s="0" t="s">
        <v>3397</v>
      </c>
      <c r="AJ1184" s="0" t="s">
        <v>22</v>
      </c>
      <c r="AK1184" s="0" t="s">
        <v>22</v>
      </c>
    </row>
    <row customHeight="1" ht="11.25">
      <c r="A1185" s="0" t="s">
        <v>22</v>
      </c>
      <c r="B1185" s="0" t="s">
        <v>48</v>
      </c>
      <c r="C1185" s="0" t="s">
        <v>50</v>
      </c>
      <c r="D1185" s="0" t="s">
        <v>22</v>
      </c>
      <c r="E1185" s="0" t="s">
        <v>4905</v>
      </c>
      <c r="F1185" s="0" t="s">
        <v>1213</v>
      </c>
      <c r="G1185" s="0" t="s">
        <v>1171</v>
      </c>
      <c r="H1185" s="0" t="s">
        <v>1171</v>
      </c>
      <c r="I1185" s="0" t="s">
        <v>1172</v>
      </c>
      <c r="J1185" s="0" t="s">
        <v>1173</v>
      </c>
      <c r="K1185" s="0" t="s">
        <v>1174</v>
      </c>
      <c r="L1185" s="0" t="s">
        <v>1252</v>
      </c>
      <c r="M1185" s="0" t="s">
        <v>1155</v>
      </c>
      <c r="N1185" s="0" t="s">
        <v>115</v>
      </c>
      <c r="O1185" s="0" t="s">
        <v>1171</v>
      </c>
      <c r="P1185" s="0" t="s">
        <v>1171</v>
      </c>
      <c r="Q1185" s="0" t="s">
        <v>1172</v>
      </c>
      <c r="R1185" s="0" t="s">
        <v>3398</v>
      </c>
      <c r="S1185" s="0" t="s">
        <v>3399</v>
      </c>
      <c r="T1185" s="0" t="s">
        <v>3341</v>
      </c>
      <c r="U1185" s="0" t="s">
        <v>3342</v>
      </c>
      <c r="V1185" s="0" t="s">
        <v>4906</v>
      </c>
      <c r="W1185" s="0" t="s">
        <v>3344</v>
      </c>
      <c r="X1185" s="0" t="s">
        <v>3345</v>
      </c>
      <c r="Y1185" s="0" t="s">
        <v>3342</v>
      </c>
      <c r="Z1185" s="0" t="s">
        <v>4907</v>
      </c>
      <c r="AA1185" s="0" t="s">
        <v>3394</v>
      </c>
      <c r="AB1185" s="0" t="s">
        <v>4908</v>
      </c>
      <c r="AC1185" s="0" t="s">
        <v>19</v>
      </c>
      <c r="AD1185" s="0" t="s">
        <v>61</v>
      </c>
      <c r="AE1185" s="0" t="s">
        <v>19</v>
      </c>
      <c r="AF1185" s="0" t="s">
        <v>22</v>
      </c>
      <c r="AG1185" s="0" t="s">
        <v>22</v>
      </c>
      <c r="AH1185" s="0" t="s">
        <v>3396</v>
      </c>
      <c r="AI1185" s="0" t="s">
        <v>3397</v>
      </c>
      <c r="AJ1185" s="0" t="s">
        <v>22</v>
      </c>
      <c r="AK1185" s="0" t="s">
        <v>22</v>
      </c>
    </row>
    <row customHeight="1" ht="11.25">
      <c r="A1186" s="0" t="s">
        <v>22</v>
      </c>
      <c r="B1186" s="0" t="s">
        <v>48</v>
      </c>
      <c r="C1186" s="0" t="s">
        <v>50</v>
      </c>
      <c r="D1186" s="0" t="s">
        <v>22</v>
      </c>
      <c r="E1186" s="0" t="s">
        <v>4905</v>
      </c>
      <c r="F1186" s="0" t="s">
        <v>1213</v>
      </c>
      <c r="G1186" s="0" t="s">
        <v>1171</v>
      </c>
      <c r="H1186" s="0" t="s">
        <v>1171</v>
      </c>
      <c r="I1186" s="0" t="s">
        <v>1172</v>
      </c>
      <c r="J1186" s="0" t="s">
        <v>1173</v>
      </c>
      <c r="K1186" s="0" t="s">
        <v>1174</v>
      </c>
      <c r="L1186" s="0" t="s">
        <v>1252</v>
      </c>
      <c r="M1186" s="0" t="s">
        <v>1155</v>
      </c>
      <c r="N1186" s="0" t="s">
        <v>90</v>
      </c>
      <c r="O1186" s="0" t="s">
        <v>1171</v>
      </c>
      <c r="P1186" s="0" t="s">
        <v>1171</v>
      </c>
      <c r="Q1186" s="0" t="s">
        <v>1172</v>
      </c>
      <c r="R1186" s="0" t="s">
        <v>3400</v>
      </c>
      <c r="S1186" s="0" t="s">
        <v>3401</v>
      </c>
      <c r="T1186" s="0" t="s">
        <v>3341</v>
      </c>
      <c r="U1186" s="0" t="s">
        <v>3342</v>
      </c>
      <c r="V1186" s="0" t="s">
        <v>4906</v>
      </c>
      <c r="W1186" s="0" t="s">
        <v>3344</v>
      </c>
      <c r="X1186" s="0" t="s">
        <v>3345</v>
      </c>
      <c r="Y1186" s="0" t="s">
        <v>3342</v>
      </c>
      <c r="Z1186" s="0" t="s">
        <v>4907</v>
      </c>
      <c r="AA1186" s="0" t="s">
        <v>3394</v>
      </c>
      <c r="AB1186" s="0" t="s">
        <v>4908</v>
      </c>
      <c r="AC1186" s="0" t="s">
        <v>19</v>
      </c>
      <c r="AD1186" s="0" t="s">
        <v>61</v>
      </c>
      <c r="AE1186" s="0" t="s">
        <v>19</v>
      </c>
      <c r="AF1186" s="0" t="s">
        <v>22</v>
      </c>
      <c r="AG1186" s="0" t="s">
        <v>22</v>
      </c>
      <c r="AH1186" s="0" t="s">
        <v>3396</v>
      </c>
      <c r="AI1186" s="0" t="s">
        <v>3397</v>
      </c>
      <c r="AJ1186" s="0" t="s">
        <v>22</v>
      </c>
      <c r="AK1186" s="0" t="s">
        <v>22</v>
      </c>
    </row>
    <row customHeight="1" ht="11.25">
      <c r="A1187" s="0" t="s">
        <v>22</v>
      </c>
      <c r="B1187" s="0" t="s">
        <v>48</v>
      </c>
      <c r="C1187" s="0" t="s">
        <v>50</v>
      </c>
      <c r="D1187" s="0" t="s">
        <v>22</v>
      </c>
      <c r="E1187" s="0" t="s">
        <v>4905</v>
      </c>
      <c r="F1187" s="0" t="s">
        <v>1213</v>
      </c>
      <c r="G1187" s="0" t="s">
        <v>1171</v>
      </c>
      <c r="H1187" s="0" t="s">
        <v>1171</v>
      </c>
      <c r="I1187" s="0" t="s">
        <v>1172</v>
      </c>
      <c r="J1187" s="0" t="s">
        <v>1173</v>
      </c>
      <c r="K1187" s="0" t="s">
        <v>1174</v>
      </c>
      <c r="L1187" s="0" t="s">
        <v>1252</v>
      </c>
      <c r="M1187" s="0" t="s">
        <v>1155</v>
      </c>
      <c r="N1187" s="0" t="s">
        <v>109</v>
      </c>
      <c r="O1187" s="0" t="s">
        <v>1171</v>
      </c>
      <c r="P1187" s="0" t="s">
        <v>1171</v>
      </c>
      <c r="Q1187" s="0" t="s">
        <v>1172</v>
      </c>
      <c r="R1187" s="0" t="s">
        <v>3402</v>
      </c>
      <c r="S1187" s="0" t="s">
        <v>3403</v>
      </c>
      <c r="T1187" s="0" t="s">
        <v>3341</v>
      </c>
      <c r="U1187" s="0" t="s">
        <v>3342</v>
      </c>
      <c r="V1187" s="0" t="s">
        <v>4906</v>
      </c>
      <c r="W1187" s="0" t="s">
        <v>3344</v>
      </c>
      <c r="X1187" s="0" t="s">
        <v>3345</v>
      </c>
      <c r="Y1187" s="0" t="s">
        <v>3342</v>
      </c>
      <c r="Z1187" s="0" t="s">
        <v>4907</v>
      </c>
      <c r="AA1187" s="0" t="s">
        <v>3394</v>
      </c>
      <c r="AB1187" s="0" t="s">
        <v>4908</v>
      </c>
      <c r="AC1187" s="0" t="s">
        <v>19</v>
      </c>
      <c r="AD1187" s="0" t="s">
        <v>61</v>
      </c>
      <c r="AE1187" s="0" t="s">
        <v>19</v>
      </c>
      <c r="AF1187" s="0" t="s">
        <v>22</v>
      </c>
      <c r="AG1187" s="0" t="s">
        <v>22</v>
      </c>
      <c r="AH1187" s="0" t="s">
        <v>3396</v>
      </c>
      <c r="AI1187" s="0" t="s">
        <v>3397</v>
      </c>
      <c r="AJ1187" s="0" t="s">
        <v>22</v>
      </c>
      <c r="AK1187" s="0" t="s">
        <v>22</v>
      </c>
    </row>
    <row customHeight="1" ht="11.25">
      <c r="A1188" s="0" t="s">
        <v>22</v>
      </c>
      <c r="B1188" s="0" t="s">
        <v>48</v>
      </c>
      <c r="C1188" s="0" t="s">
        <v>50</v>
      </c>
      <c r="D1188" s="0" t="s">
        <v>22</v>
      </c>
      <c r="E1188" s="0" t="s">
        <v>4905</v>
      </c>
      <c r="F1188" s="0" t="s">
        <v>1213</v>
      </c>
      <c r="G1188" s="0" t="s">
        <v>1171</v>
      </c>
      <c r="H1188" s="0" t="s">
        <v>1171</v>
      </c>
      <c r="I1188" s="0" t="s">
        <v>1172</v>
      </c>
      <c r="J1188" s="0" t="s">
        <v>1173</v>
      </c>
      <c r="K1188" s="0" t="s">
        <v>1174</v>
      </c>
      <c r="L1188" s="0" t="s">
        <v>1252</v>
      </c>
      <c r="M1188" s="0" t="s">
        <v>1155</v>
      </c>
      <c r="N1188" s="0" t="s">
        <v>92</v>
      </c>
      <c r="O1188" s="0" t="s">
        <v>1171</v>
      </c>
      <c r="P1188" s="0" t="s">
        <v>1171</v>
      </c>
      <c r="Q1188" s="0" t="s">
        <v>1172</v>
      </c>
      <c r="R1188" s="0" t="s">
        <v>3404</v>
      </c>
      <c r="S1188" s="0" t="s">
        <v>3405</v>
      </c>
      <c r="T1188" s="0" t="s">
        <v>3341</v>
      </c>
      <c r="U1188" s="0" t="s">
        <v>3342</v>
      </c>
      <c r="V1188" s="0" t="s">
        <v>4906</v>
      </c>
      <c r="W1188" s="0" t="s">
        <v>3344</v>
      </c>
      <c r="X1188" s="0" t="s">
        <v>3345</v>
      </c>
      <c r="Y1188" s="0" t="s">
        <v>3342</v>
      </c>
      <c r="Z1188" s="0" t="s">
        <v>4907</v>
      </c>
      <c r="AA1188" s="0" t="s">
        <v>3394</v>
      </c>
      <c r="AB1188" s="0" t="s">
        <v>4908</v>
      </c>
      <c r="AC1188" s="0" t="s">
        <v>19</v>
      </c>
      <c r="AD1188" s="0" t="s">
        <v>61</v>
      </c>
      <c r="AE1188" s="0" t="s">
        <v>19</v>
      </c>
      <c r="AF1188" s="0" t="s">
        <v>22</v>
      </c>
      <c r="AG1188" s="0" t="s">
        <v>22</v>
      </c>
      <c r="AH1188" s="0" t="s">
        <v>3396</v>
      </c>
      <c r="AI1188" s="0" t="s">
        <v>3397</v>
      </c>
      <c r="AJ1188" s="0" t="s">
        <v>22</v>
      </c>
      <c r="AK1188" s="0" t="s">
        <v>22</v>
      </c>
    </row>
    <row customHeight="1" ht="11.25">
      <c r="A1189" s="0" t="s">
        <v>22</v>
      </c>
      <c r="B1189" s="0" t="s">
        <v>48</v>
      </c>
      <c r="C1189" s="0" t="s">
        <v>50</v>
      </c>
      <c r="D1189" s="0" t="s">
        <v>22</v>
      </c>
      <c r="E1189" s="0" t="s">
        <v>4905</v>
      </c>
      <c r="F1189" s="0" t="s">
        <v>1213</v>
      </c>
      <c r="G1189" s="0" t="s">
        <v>1171</v>
      </c>
      <c r="H1189" s="0" t="s">
        <v>1171</v>
      </c>
      <c r="I1189" s="0" t="s">
        <v>1172</v>
      </c>
      <c r="J1189" s="0" t="s">
        <v>1173</v>
      </c>
      <c r="K1189" s="0" t="s">
        <v>1174</v>
      </c>
      <c r="L1189" s="0" t="s">
        <v>1252</v>
      </c>
      <c r="M1189" s="0" t="s">
        <v>1155</v>
      </c>
      <c r="N1189" s="0" t="s">
        <v>89</v>
      </c>
      <c r="O1189" s="0" t="s">
        <v>1171</v>
      </c>
      <c r="P1189" s="0" t="s">
        <v>1171</v>
      </c>
      <c r="Q1189" s="0" t="s">
        <v>1172</v>
      </c>
      <c r="R1189" s="0" t="s">
        <v>3406</v>
      </c>
      <c r="S1189" s="0" t="s">
        <v>3407</v>
      </c>
      <c r="T1189" s="0" t="s">
        <v>3341</v>
      </c>
      <c r="U1189" s="0" t="s">
        <v>3342</v>
      </c>
      <c r="V1189" s="0" t="s">
        <v>4906</v>
      </c>
      <c r="W1189" s="0" t="s">
        <v>3344</v>
      </c>
      <c r="X1189" s="0" t="s">
        <v>3345</v>
      </c>
      <c r="Y1189" s="0" t="s">
        <v>3342</v>
      </c>
      <c r="Z1189" s="0" t="s">
        <v>4907</v>
      </c>
      <c r="AA1189" s="0" t="s">
        <v>3394</v>
      </c>
      <c r="AB1189" s="0" t="s">
        <v>4908</v>
      </c>
      <c r="AC1189" s="0" t="s">
        <v>19</v>
      </c>
      <c r="AD1189" s="0" t="s">
        <v>61</v>
      </c>
      <c r="AE1189" s="0" t="s">
        <v>19</v>
      </c>
      <c r="AF1189" s="0" t="s">
        <v>22</v>
      </c>
      <c r="AG1189" s="0" t="s">
        <v>22</v>
      </c>
      <c r="AH1189" s="0" t="s">
        <v>3396</v>
      </c>
      <c r="AI1189" s="0" t="s">
        <v>3397</v>
      </c>
      <c r="AJ1189" s="0" t="s">
        <v>22</v>
      </c>
      <c r="AK1189" s="0" t="s">
        <v>22</v>
      </c>
    </row>
    <row customHeight="1" ht="11.25">
      <c r="A1190" s="0" t="s">
        <v>22</v>
      </c>
      <c r="B1190" s="0" t="s">
        <v>48</v>
      </c>
      <c r="C1190" s="0" t="s">
        <v>50</v>
      </c>
      <c r="D1190" s="0" t="s">
        <v>22</v>
      </c>
      <c r="E1190" s="0" t="s">
        <v>4905</v>
      </c>
      <c r="F1190" s="0" t="s">
        <v>1213</v>
      </c>
      <c r="G1190" s="0" t="s">
        <v>1171</v>
      </c>
      <c r="H1190" s="0" t="s">
        <v>1171</v>
      </c>
      <c r="I1190" s="0" t="s">
        <v>1172</v>
      </c>
      <c r="J1190" s="0" t="s">
        <v>1173</v>
      </c>
      <c r="K1190" s="0" t="s">
        <v>1174</v>
      </c>
      <c r="L1190" s="0" t="s">
        <v>1252</v>
      </c>
      <c r="M1190" s="0" t="s">
        <v>1155</v>
      </c>
      <c r="N1190" s="0" t="s">
        <v>112</v>
      </c>
      <c r="O1190" s="0" t="s">
        <v>1171</v>
      </c>
      <c r="P1190" s="0" t="s">
        <v>1171</v>
      </c>
      <c r="Q1190" s="0" t="s">
        <v>1172</v>
      </c>
      <c r="R1190" s="0" t="s">
        <v>3408</v>
      </c>
      <c r="S1190" s="0" t="s">
        <v>3409</v>
      </c>
      <c r="T1190" s="0" t="s">
        <v>3341</v>
      </c>
      <c r="U1190" s="0" t="s">
        <v>3342</v>
      </c>
      <c r="V1190" s="0" t="s">
        <v>4906</v>
      </c>
      <c r="W1190" s="0" t="s">
        <v>3344</v>
      </c>
      <c r="X1190" s="0" t="s">
        <v>3345</v>
      </c>
      <c r="Y1190" s="0" t="s">
        <v>3342</v>
      </c>
      <c r="Z1190" s="0" t="s">
        <v>4907</v>
      </c>
      <c r="AA1190" s="0" t="s">
        <v>3394</v>
      </c>
      <c r="AB1190" s="0" t="s">
        <v>4908</v>
      </c>
      <c r="AC1190" s="0" t="s">
        <v>19</v>
      </c>
      <c r="AD1190" s="0" t="s">
        <v>61</v>
      </c>
      <c r="AE1190" s="0" t="s">
        <v>19</v>
      </c>
      <c r="AF1190" s="0" t="s">
        <v>22</v>
      </c>
      <c r="AG1190" s="0" t="s">
        <v>22</v>
      </c>
      <c r="AH1190" s="0" t="s">
        <v>3396</v>
      </c>
      <c r="AI1190" s="0" t="s">
        <v>3397</v>
      </c>
      <c r="AJ1190" s="0" t="s">
        <v>22</v>
      </c>
      <c r="AK1190" s="0" t="s">
        <v>22</v>
      </c>
    </row>
    <row customHeight="1" ht="11.25">
      <c r="A1191" s="0" t="s">
        <v>22</v>
      </c>
      <c r="B1191" s="0" t="s">
        <v>48</v>
      </c>
      <c r="C1191" s="0" t="s">
        <v>50</v>
      </c>
      <c r="D1191" s="0" t="s">
        <v>22</v>
      </c>
      <c r="E1191" s="0" t="s">
        <v>4905</v>
      </c>
      <c r="F1191" s="0" t="s">
        <v>1213</v>
      </c>
      <c r="G1191" s="0" t="s">
        <v>1171</v>
      </c>
      <c r="H1191" s="0" t="s">
        <v>1171</v>
      </c>
      <c r="I1191" s="0" t="s">
        <v>1172</v>
      </c>
      <c r="J1191" s="0" t="s">
        <v>1173</v>
      </c>
      <c r="K1191" s="0" t="s">
        <v>1174</v>
      </c>
      <c r="L1191" s="0" t="s">
        <v>1252</v>
      </c>
      <c r="M1191" s="0" t="s">
        <v>1155</v>
      </c>
      <c r="N1191" s="0" t="s">
        <v>118</v>
      </c>
      <c r="O1191" s="0" t="s">
        <v>1171</v>
      </c>
      <c r="P1191" s="0" t="s">
        <v>1171</v>
      </c>
      <c r="Q1191" s="0" t="s">
        <v>1172</v>
      </c>
      <c r="R1191" s="0" t="s">
        <v>3410</v>
      </c>
      <c r="S1191" s="0" t="s">
        <v>3411</v>
      </c>
      <c r="T1191" s="0" t="s">
        <v>3341</v>
      </c>
      <c r="U1191" s="0" t="s">
        <v>3342</v>
      </c>
      <c r="V1191" s="0" t="s">
        <v>4906</v>
      </c>
      <c r="W1191" s="0" t="s">
        <v>3344</v>
      </c>
      <c r="X1191" s="0" t="s">
        <v>3345</v>
      </c>
      <c r="Y1191" s="0" t="s">
        <v>3342</v>
      </c>
      <c r="Z1191" s="0" t="s">
        <v>4907</v>
      </c>
      <c r="AA1191" s="0" t="s">
        <v>3394</v>
      </c>
      <c r="AB1191" s="0" t="s">
        <v>4908</v>
      </c>
      <c r="AC1191" s="0" t="s">
        <v>19</v>
      </c>
      <c r="AD1191" s="0" t="s">
        <v>61</v>
      </c>
      <c r="AE1191" s="0" t="s">
        <v>19</v>
      </c>
      <c r="AF1191" s="0" t="s">
        <v>22</v>
      </c>
      <c r="AG1191" s="0" t="s">
        <v>22</v>
      </c>
      <c r="AH1191" s="0" t="s">
        <v>3396</v>
      </c>
      <c r="AI1191" s="0" t="s">
        <v>3397</v>
      </c>
      <c r="AJ1191" s="0" t="s">
        <v>22</v>
      </c>
      <c r="AK1191" s="0" t="s">
        <v>22</v>
      </c>
    </row>
    <row customHeight="1" ht="11.25">
      <c r="A1192" s="0" t="s">
        <v>22</v>
      </c>
      <c r="B1192" s="0" t="s">
        <v>48</v>
      </c>
      <c r="C1192" s="0" t="s">
        <v>50</v>
      </c>
      <c r="D1192" s="0" t="s">
        <v>22</v>
      </c>
      <c r="E1192" s="0" t="s">
        <v>4905</v>
      </c>
      <c r="F1192" s="0" t="s">
        <v>1213</v>
      </c>
      <c r="G1192" s="0" t="s">
        <v>1171</v>
      </c>
      <c r="H1192" s="0" t="s">
        <v>1171</v>
      </c>
      <c r="I1192" s="0" t="s">
        <v>1172</v>
      </c>
      <c r="J1192" s="0" t="s">
        <v>1173</v>
      </c>
      <c r="K1192" s="0" t="s">
        <v>1174</v>
      </c>
      <c r="L1192" s="0" t="s">
        <v>1252</v>
      </c>
      <c r="M1192" s="0" t="s">
        <v>1155</v>
      </c>
      <c r="N1192" s="0" t="s">
        <v>101</v>
      </c>
      <c r="O1192" s="0" t="s">
        <v>1171</v>
      </c>
      <c r="P1192" s="0" t="s">
        <v>1171</v>
      </c>
      <c r="Q1192" s="0" t="s">
        <v>1172</v>
      </c>
      <c r="R1192" s="0" t="s">
        <v>3412</v>
      </c>
      <c r="S1192" s="0" t="s">
        <v>3413</v>
      </c>
      <c r="T1192" s="0" t="s">
        <v>3341</v>
      </c>
      <c r="U1192" s="0" t="s">
        <v>3342</v>
      </c>
      <c r="V1192" s="0" t="s">
        <v>4906</v>
      </c>
      <c r="W1192" s="0" t="s">
        <v>3344</v>
      </c>
      <c r="X1192" s="0" t="s">
        <v>3345</v>
      </c>
      <c r="Y1192" s="0" t="s">
        <v>3342</v>
      </c>
      <c r="Z1192" s="0" t="s">
        <v>4907</v>
      </c>
      <c r="AA1192" s="0" t="s">
        <v>3394</v>
      </c>
      <c r="AB1192" s="0" t="s">
        <v>4908</v>
      </c>
      <c r="AC1192" s="0" t="s">
        <v>19</v>
      </c>
      <c r="AD1192" s="0" t="s">
        <v>61</v>
      </c>
      <c r="AE1192" s="0" t="s">
        <v>19</v>
      </c>
      <c r="AF1192" s="0" t="s">
        <v>22</v>
      </c>
      <c r="AG1192" s="0" t="s">
        <v>22</v>
      </c>
      <c r="AH1192" s="0" t="s">
        <v>3396</v>
      </c>
      <c r="AI1192" s="0" t="s">
        <v>3397</v>
      </c>
      <c r="AJ1192" s="0" t="s">
        <v>22</v>
      </c>
      <c r="AK1192" s="0" t="s">
        <v>22</v>
      </c>
    </row>
    <row customHeight="1" ht="11.25">
      <c r="A1193" s="0" t="s">
        <v>22</v>
      </c>
      <c r="B1193" s="0" t="s">
        <v>48</v>
      </c>
      <c r="C1193" s="0" t="s">
        <v>50</v>
      </c>
      <c r="D1193" s="0" t="s">
        <v>22</v>
      </c>
      <c r="E1193" s="0" t="s">
        <v>4905</v>
      </c>
      <c r="F1193" s="0" t="s">
        <v>1213</v>
      </c>
      <c r="G1193" s="0" t="s">
        <v>1171</v>
      </c>
      <c r="H1193" s="0" t="s">
        <v>1171</v>
      </c>
      <c r="I1193" s="0" t="s">
        <v>1172</v>
      </c>
      <c r="J1193" s="0" t="s">
        <v>1173</v>
      </c>
      <c r="K1193" s="0" t="s">
        <v>1174</v>
      </c>
      <c r="L1193" s="0" t="s">
        <v>1252</v>
      </c>
      <c r="M1193" s="0" t="s">
        <v>1155</v>
      </c>
      <c r="N1193" s="0" t="s">
        <v>91</v>
      </c>
      <c r="O1193" s="0" t="s">
        <v>1171</v>
      </c>
      <c r="P1193" s="0" t="s">
        <v>1171</v>
      </c>
      <c r="Q1193" s="0" t="s">
        <v>1172</v>
      </c>
      <c r="R1193" s="0" t="s">
        <v>3414</v>
      </c>
      <c r="S1193" s="0" t="s">
        <v>3415</v>
      </c>
      <c r="T1193" s="0" t="s">
        <v>3341</v>
      </c>
      <c r="U1193" s="0" t="s">
        <v>3342</v>
      </c>
      <c r="V1193" s="0" t="s">
        <v>4906</v>
      </c>
      <c r="W1193" s="0" t="s">
        <v>3344</v>
      </c>
      <c r="X1193" s="0" t="s">
        <v>3345</v>
      </c>
      <c r="Y1193" s="0" t="s">
        <v>3342</v>
      </c>
      <c r="Z1193" s="0" t="s">
        <v>4907</v>
      </c>
      <c r="AA1193" s="0" t="s">
        <v>3394</v>
      </c>
      <c r="AB1193" s="0" t="s">
        <v>4908</v>
      </c>
      <c r="AC1193" s="0" t="s">
        <v>19</v>
      </c>
      <c r="AD1193" s="0" t="s">
        <v>61</v>
      </c>
      <c r="AE1193" s="0" t="s">
        <v>19</v>
      </c>
      <c r="AF1193" s="0" t="s">
        <v>22</v>
      </c>
      <c r="AG1193" s="0" t="s">
        <v>22</v>
      </c>
      <c r="AH1193" s="0" t="s">
        <v>3396</v>
      </c>
      <c r="AI1193" s="0" t="s">
        <v>3397</v>
      </c>
      <c r="AJ1193" s="0" t="s">
        <v>22</v>
      </c>
      <c r="AK1193" s="0" t="s">
        <v>22</v>
      </c>
    </row>
    <row customHeight="1" ht="11.25">
      <c r="A1194" s="0" t="s">
        <v>22</v>
      </c>
      <c r="B1194" s="0" t="s">
        <v>48</v>
      </c>
      <c r="C1194" s="0" t="s">
        <v>50</v>
      </c>
      <c r="D1194" s="0" t="s">
        <v>22</v>
      </c>
      <c r="E1194" s="0" t="s">
        <v>4905</v>
      </c>
      <c r="F1194" s="0" t="s">
        <v>1213</v>
      </c>
      <c r="G1194" s="0" t="s">
        <v>153</v>
      </c>
      <c r="H1194" s="0" t="s">
        <v>153</v>
      </c>
      <c r="I1194" s="0" t="s">
        <v>154</v>
      </c>
      <c r="J1194" s="0" t="s">
        <v>1173</v>
      </c>
      <c r="K1194" s="0" t="s">
        <v>1255</v>
      </c>
      <c r="L1194" s="0" t="s">
        <v>1252</v>
      </c>
      <c r="M1194" s="0" t="s">
        <v>1155</v>
      </c>
      <c r="N1194" s="0" t="s">
        <v>98</v>
      </c>
      <c r="O1194" s="0" t="s">
        <v>153</v>
      </c>
      <c r="P1194" s="0" t="s">
        <v>153</v>
      </c>
      <c r="Q1194" s="0" t="s">
        <v>154</v>
      </c>
      <c r="R1194" s="0" t="s">
        <v>1173</v>
      </c>
      <c r="S1194" s="0" t="s">
        <v>1255</v>
      </c>
      <c r="T1194" s="0" t="s">
        <v>3341</v>
      </c>
      <c r="U1194" s="0" t="s">
        <v>3342</v>
      </c>
      <c r="V1194" s="0" t="s">
        <v>4906</v>
      </c>
      <c r="W1194" s="0" t="s">
        <v>3344</v>
      </c>
      <c r="X1194" s="0" t="s">
        <v>3345</v>
      </c>
      <c r="Y1194" s="0" t="s">
        <v>3342</v>
      </c>
      <c r="Z1194" s="0" t="s">
        <v>4907</v>
      </c>
      <c r="AA1194" s="0" t="s">
        <v>3394</v>
      </c>
      <c r="AB1194" s="0" t="s">
        <v>4908</v>
      </c>
      <c r="AC1194" s="0" t="s">
        <v>19</v>
      </c>
      <c r="AD1194" s="0" t="s">
        <v>61</v>
      </c>
      <c r="AE1194" s="0" t="s">
        <v>19</v>
      </c>
      <c r="AF1194" s="0" t="s">
        <v>22</v>
      </c>
      <c r="AG1194" s="0" t="s">
        <v>22</v>
      </c>
      <c r="AH1194" s="0" t="s">
        <v>3396</v>
      </c>
      <c r="AI1194" s="0" t="s">
        <v>3397</v>
      </c>
      <c r="AJ1194" s="0" t="s">
        <v>22</v>
      </c>
      <c r="AK1194" s="0" t="s">
        <v>22</v>
      </c>
    </row>
    <row customHeight="1" ht="11.25">
      <c r="A1195" s="0" t="s">
        <v>22</v>
      </c>
      <c r="B1195" s="0" t="s">
        <v>48</v>
      </c>
      <c r="C1195" s="0" t="s">
        <v>50</v>
      </c>
      <c r="D1195" s="0" t="s">
        <v>22</v>
      </c>
      <c r="E1195" s="0" t="s">
        <v>4905</v>
      </c>
      <c r="F1195" s="0" t="s">
        <v>1213</v>
      </c>
      <c r="G1195" s="0" t="s">
        <v>153</v>
      </c>
      <c r="H1195" s="0" t="s">
        <v>153</v>
      </c>
      <c r="I1195" s="0" t="s">
        <v>154</v>
      </c>
      <c r="J1195" s="0" t="s">
        <v>1173</v>
      </c>
      <c r="K1195" s="0" t="s">
        <v>1255</v>
      </c>
      <c r="L1195" s="0" t="s">
        <v>1252</v>
      </c>
      <c r="M1195" s="0" t="s">
        <v>1155</v>
      </c>
      <c r="N1195" s="0" t="s">
        <v>115</v>
      </c>
      <c r="O1195" s="0" t="s">
        <v>153</v>
      </c>
      <c r="P1195" s="0" t="s">
        <v>153</v>
      </c>
      <c r="Q1195" s="0" t="s">
        <v>154</v>
      </c>
      <c r="R1195" s="0" t="s">
        <v>3398</v>
      </c>
      <c r="S1195" s="0" t="s">
        <v>3416</v>
      </c>
      <c r="T1195" s="0" t="s">
        <v>3341</v>
      </c>
      <c r="U1195" s="0" t="s">
        <v>3342</v>
      </c>
      <c r="V1195" s="0" t="s">
        <v>4906</v>
      </c>
      <c r="W1195" s="0" t="s">
        <v>3344</v>
      </c>
      <c r="X1195" s="0" t="s">
        <v>3345</v>
      </c>
      <c r="Y1195" s="0" t="s">
        <v>3342</v>
      </c>
      <c r="Z1195" s="0" t="s">
        <v>4907</v>
      </c>
      <c r="AA1195" s="0" t="s">
        <v>3394</v>
      </c>
      <c r="AB1195" s="0" t="s">
        <v>4908</v>
      </c>
      <c r="AC1195" s="0" t="s">
        <v>19</v>
      </c>
      <c r="AD1195" s="0" t="s">
        <v>61</v>
      </c>
      <c r="AE1195" s="0" t="s">
        <v>19</v>
      </c>
      <c r="AF1195" s="0" t="s">
        <v>22</v>
      </c>
      <c r="AG1195" s="0" t="s">
        <v>22</v>
      </c>
      <c r="AH1195" s="0" t="s">
        <v>3396</v>
      </c>
      <c r="AI1195" s="0" t="s">
        <v>3397</v>
      </c>
      <c r="AJ1195" s="0" t="s">
        <v>22</v>
      </c>
      <c r="AK1195" s="0" t="s">
        <v>22</v>
      </c>
    </row>
    <row customHeight="1" ht="11.25">
      <c r="A1196" s="0" t="s">
        <v>22</v>
      </c>
      <c r="B1196" s="0" t="s">
        <v>48</v>
      </c>
      <c r="C1196" s="0" t="s">
        <v>50</v>
      </c>
      <c r="D1196" s="0" t="s">
        <v>22</v>
      </c>
      <c r="E1196" s="0" t="s">
        <v>4905</v>
      </c>
      <c r="F1196" s="0" t="s">
        <v>1213</v>
      </c>
      <c r="G1196" s="0" t="s">
        <v>153</v>
      </c>
      <c r="H1196" s="0" t="s">
        <v>153</v>
      </c>
      <c r="I1196" s="0" t="s">
        <v>154</v>
      </c>
      <c r="J1196" s="0" t="s">
        <v>1173</v>
      </c>
      <c r="K1196" s="0" t="s">
        <v>1255</v>
      </c>
      <c r="L1196" s="0" t="s">
        <v>1252</v>
      </c>
      <c r="M1196" s="0" t="s">
        <v>1155</v>
      </c>
      <c r="N1196" s="0" t="s">
        <v>90</v>
      </c>
      <c r="O1196" s="0" t="s">
        <v>153</v>
      </c>
      <c r="P1196" s="0" t="s">
        <v>153</v>
      </c>
      <c r="Q1196" s="0" t="s">
        <v>154</v>
      </c>
      <c r="R1196" s="0" t="s">
        <v>3400</v>
      </c>
      <c r="S1196" s="0" t="s">
        <v>3417</v>
      </c>
      <c r="T1196" s="0" t="s">
        <v>3341</v>
      </c>
      <c r="U1196" s="0" t="s">
        <v>3342</v>
      </c>
      <c r="V1196" s="0" t="s">
        <v>4906</v>
      </c>
      <c r="W1196" s="0" t="s">
        <v>3344</v>
      </c>
      <c r="X1196" s="0" t="s">
        <v>3345</v>
      </c>
      <c r="Y1196" s="0" t="s">
        <v>3342</v>
      </c>
      <c r="Z1196" s="0" t="s">
        <v>4907</v>
      </c>
      <c r="AA1196" s="0" t="s">
        <v>3394</v>
      </c>
      <c r="AB1196" s="0" t="s">
        <v>4908</v>
      </c>
      <c r="AC1196" s="0" t="s">
        <v>19</v>
      </c>
      <c r="AD1196" s="0" t="s">
        <v>61</v>
      </c>
      <c r="AE1196" s="0" t="s">
        <v>19</v>
      </c>
      <c r="AF1196" s="0" t="s">
        <v>22</v>
      </c>
      <c r="AG1196" s="0" t="s">
        <v>22</v>
      </c>
      <c r="AH1196" s="0" t="s">
        <v>3396</v>
      </c>
      <c r="AI1196" s="0" t="s">
        <v>3397</v>
      </c>
      <c r="AJ1196" s="0" t="s">
        <v>22</v>
      </c>
      <c r="AK1196" s="0" t="s">
        <v>22</v>
      </c>
    </row>
    <row customHeight="1" ht="11.25">
      <c r="A1197" s="0" t="s">
        <v>22</v>
      </c>
      <c r="B1197" s="0" t="s">
        <v>48</v>
      </c>
      <c r="C1197" s="0" t="s">
        <v>50</v>
      </c>
      <c r="D1197" s="0" t="s">
        <v>22</v>
      </c>
      <c r="E1197" s="0" t="s">
        <v>4905</v>
      </c>
      <c r="F1197" s="0" t="s">
        <v>1213</v>
      </c>
      <c r="G1197" s="0" t="s">
        <v>153</v>
      </c>
      <c r="H1197" s="0" t="s">
        <v>153</v>
      </c>
      <c r="I1197" s="0" t="s">
        <v>154</v>
      </c>
      <c r="J1197" s="0" t="s">
        <v>1173</v>
      </c>
      <c r="K1197" s="0" t="s">
        <v>1255</v>
      </c>
      <c r="L1197" s="0" t="s">
        <v>1252</v>
      </c>
      <c r="M1197" s="0" t="s">
        <v>1155</v>
      </c>
      <c r="N1197" s="0" t="s">
        <v>109</v>
      </c>
      <c r="O1197" s="0" t="s">
        <v>153</v>
      </c>
      <c r="P1197" s="0" t="s">
        <v>153</v>
      </c>
      <c r="Q1197" s="0" t="s">
        <v>154</v>
      </c>
      <c r="R1197" s="0" t="s">
        <v>3402</v>
      </c>
      <c r="S1197" s="0" t="s">
        <v>3418</v>
      </c>
      <c r="T1197" s="0" t="s">
        <v>3341</v>
      </c>
      <c r="U1197" s="0" t="s">
        <v>3342</v>
      </c>
      <c r="V1197" s="0" t="s">
        <v>4906</v>
      </c>
      <c r="W1197" s="0" t="s">
        <v>3344</v>
      </c>
      <c r="X1197" s="0" t="s">
        <v>3345</v>
      </c>
      <c r="Y1197" s="0" t="s">
        <v>3342</v>
      </c>
      <c r="Z1197" s="0" t="s">
        <v>4907</v>
      </c>
      <c r="AA1197" s="0" t="s">
        <v>3394</v>
      </c>
      <c r="AB1197" s="0" t="s">
        <v>4908</v>
      </c>
      <c r="AC1197" s="0" t="s">
        <v>19</v>
      </c>
      <c r="AD1197" s="0" t="s">
        <v>61</v>
      </c>
      <c r="AE1197" s="0" t="s">
        <v>19</v>
      </c>
      <c r="AF1197" s="0" t="s">
        <v>22</v>
      </c>
      <c r="AG1197" s="0" t="s">
        <v>22</v>
      </c>
      <c r="AH1197" s="0" t="s">
        <v>3396</v>
      </c>
      <c r="AI1197" s="0" t="s">
        <v>3397</v>
      </c>
      <c r="AJ1197" s="0" t="s">
        <v>22</v>
      </c>
      <c r="AK1197" s="0" t="s">
        <v>22</v>
      </c>
    </row>
    <row customHeight="1" ht="11.25">
      <c r="A1198" s="0" t="s">
        <v>22</v>
      </c>
      <c r="B1198" s="0" t="s">
        <v>48</v>
      </c>
      <c r="C1198" s="0" t="s">
        <v>50</v>
      </c>
      <c r="D1198" s="0" t="s">
        <v>22</v>
      </c>
      <c r="E1198" s="0" t="s">
        <v>4905</v>
      </c>
      <c r="F1198" s="0" t="s">
        <v>1213</v>
      </c>
      <c r="G1198" s="0" t="s">
        <v>153</v>
      </c>
      <c r="H1198" s="0" t="s">
        <v>153</v>
      </c>
      <c r="I1198" s="0" t="s">
        <v>154</v>
      </c>
      <c r="J1198" s="0" t="s">
        <v>1173</v>
      </c>
      <c r="K1198" s="0" t="s">
        <v>1255</v>
      </c>
      <c r="L1198" s="0" t="s">
        <v>1252</v>
      </c>
      <c r="M1198" s="0" t="s">
        <v>1155</v>
      </c>
      <c r="N1198" s="0" t="s">
        <v>92</v>
      </c>
      <c r="O1198" s="0" t="s">
        <v>153</v>
      </c>
      <c r="P1198" s="0" t="s">
        <v>153</v>
      </c>
      <c r="Q1198" s="0" t="s">
        <v>154</v>
      </c>
      <c r="R1198" s="0" t="s">
        <v>3404</v>
      </c>
      <c r="S1198" s="0" t="s">
        <v>3419</v>
      </c>
      <c r="T1198" s="0" t="s">
        <v>3341</v>
      </c>
      <c r="U1198" s="0" t="s">
        <v>3342</v>
      </c>
      <c r="V1198" s="0" t="s">
        <v>4906</v>
      </c>
      <c r="W1198" s="0" t="s">
        <v>3344</v>
      </c>
      <c r="X1198" s="0" t="s">
        <v>3345</v>
      </c>
      <c r="Y1198" s="0" t="s">
        <v>3342</v>
      </c>
      <c r="Z1198" s="0" t="s">
        <v>4907</v>
      </c>
      <c r="AA1198" s="0" t="s">
        <v>3394</v>
      </c>
      <c r="AB1198" s="0" t="s">
        <v>4908</v>
      </c>
      <c r="AC1198" s="0" t="s">
        <v>19</v>
      </c>
      <c r="AD1198" s="0" t="s">
        <v>61</v>
      </c>
      <c r="AE1198" s="0" t="s">
        <v>19</v>
      </c>
      <c r="AF1198" s="0" t="s">
        <v>22</v>
      </c>
      <c r="AG1198" s="0" t="s">
        <v>22</v>
      </c>
      <c r="AH1198" s="0" t="s">
        <v>3396</v>
      </c>
      <c r="AI1198" s="0" t="s">
        <v>3397</v>
      </c>
      <c r="AJ1198" s="0" t="s">
        <v>22</v>
      </c>
      <c r="AK1198" s="0" t="s">
        <v>22</v>
      </c>
    </row>
    <row customHeight="1" ht="11.25">
      <c r="A1199" s="0" t="s">
        <v>22</v>
      </c>
      <c r="B1199" s="0" t="s">
        <v>48</v>
      </c>
      <c r="C1199" s="0" t="s">
        <v>50</v>
      </c>
      <c r="D1199" s="0" t="s">
        <v>22</v>
      </c>
      <c r="E1199" s="0" t="s">
        <v>4905</v>
      </c>
      <c r="F1199" s="0" t="s">
        <v>1213</v>
      </c>
      <c r="G1199" s="0" t="s">
        <v>153</v>
      </c>
      <c r="H1199" s="0" t="s">
        <v>153</v>
      </c>
      <c r="I1199" s="0" t="s">
        <v>154</v>
      </c>
      <c r="J1199" s="0" t="s">
        <v>1173</v>
      </c>
      <c r="K1199" s="0" t="s">
        <v>1255</v>
      </c>
      <c r="L1199" s="0" t="s">
        <v>1252</v>
      </c>
      <c r="M1199" s="0" t="s">
        <v>1155</v>
      </c>
      <c r="N1199" s="0" t="s">
        <v>89</v>
      </c>
      <c r="O1199" s="0" t="s">
        <v>153</v>
      </c>
      <c r="P1199" s="0" t="s">
        <v>153</v>
      </c>
      <c r="Q1199" s="0" t="s">
        <v>154</v>
      </c>
      <c r="R1199" s="0" t="s">
        <v>3406</v>
      </c>
      <c r="S1199" s="0" t="s">
        <v>3420</v>
      </c>
      <c r="T1199" s="0" t="s">
        <v>3341</v>
      </c>
      <c r="U1199" s="0" t="s">
        <v>3342</v>
      </c>
      <c r="V1199" s="0" t="s">
        <v>4906</v>
      </c>
      <c r="W1199" s="0" t="s">
        <v>3344</v>
      </c>
      <c r="X1199" s="0" t="s">
        <v>3345</v>
      </c>
      <c r="Y1199" s="0" t="s">
        <v>3342</v>
      </c>
      <c r="Z1199" s="0" t="s">
        <v>4907</v>
      </c>
      <c r="AA1199" s="0" t="s">
        <v>3394</v>
      </c>
      <c r="AB1199" s="0" t="s">
        <v>4908</v>
      </c>
      <c r="AC1199" s="0" t="s">
        <v>19</v>
      </c>
      <c r="AD1199" s="0" t="s">
        <v>61</v>
      </c>
      <c r="AE1199" s="0" t="s">
        <v>19</v>
      </c>
      <c r="AF1199" s="0" t="s">
        <v>22</v>
      </c>
      <c r="AG1199" s="0" t="s">
        <v>22</v>
      </c>
      <c r="AH1199" s="0" t="s">
        <v>3396</v>
      </c>
      <c r="AI1199" s="0" t="s">
        <v>3397</v>
      </c>
      <c r="AJ1199" s="0" t="s">
        <v>22</v>
      </c>
      <c r="AK1199" s="0" t="s">
        <v>22</v>
      </c>
    </row>
    <row customHeight="1" ht="11.25">
      <c r="A1200" s="0" t="s">
        <v>22</v>
      </c>
      <c r="B1200" s="0" t="s">
        <v>48</v>
      </c>
      <c r="C1200" s="0" t="s">
        <v>50</v>
      </c>
      <c r="D1200" s="0" t="s">
        <v>22</v>
      </c>
      <c r="E1200" s="0" t="s">
        <v>4905</v>
      </c>
      <c r="F1200" s="0" t="s">
        <v>1213</v>
      </c>
      <c r="G1200" s="0" t="s">
        <v>153</v>
      </c>
      <c r="H1200" s="0" t="s">
        <v>153</v>
      </c>
      <c r="I1200" s="0" t="s">
        <v>154</v>
      </c>
      <c r="J1200" s="0" t="s">
        <v>1173</v>
      </c>
      <c r="K1200" s="0" t="s">
        <v>1255</v>
      </c>
      <c r="L1200" s="0" t="s">
        <v>1252</v>
      </c>
      <c r="M1200" s="0" t="s">
        <v>1155</v>
      </c>
      <c r="N1200" s="0" t="s">
        <v>112</v>
      </c>
      <c r="O1200" s="0" t="s">
        <v>153</v>
      </c>
      <c r="P1200" s="0" t="s">
        <v>153</v>
      </c>
      <c r="Q1200" s="0" t="s">
        <v>154</v>
      </c>
      <c r="R1200" s="0" t="s">
        <v>3408</v>
      </c>
      <c r="S1200" s="0" t="s">
        <v>3421</v>
      </c>
      <c r="T1200" s="0" t="s">
        <v>3341</v>
      </c>
      <c r="U1200" s="0" t="s">
        <v>3342</v>
      </c>
      <c r="V1200" s="0" t="s">
        <v>4906</v>
      </c>
      <c r="W1200" s="0" t="s">
        <v>3344</v>
      </c>
      <c r="X1200" s="0" t="s">
        <v>3345</v>
      </c>
      <c r="Y1200" s="0" t="s">
        <v>3342</v>
      </c>
      <c r="Z1200" s="0" t="s">
        <v>4907</v>
      </c>
      <c r="AA1200" s="0" t="s">
        <v>3394</v>
      </c>
      <c r="AB1200" s="0" t="s">
        <v>4908</v>
      </c>
      <c r="AC1200" s="0" t="s">
        <v>19</v>
      </c>
      <c r="AD1200" s="0" t="s">
        <v>61</v>
      </c>
      <c r="AE1200" s="0" t="s">
        <v>19</v>
      </c>
      <c r="AF1200" s="0" t="s">
        <v>22</v>
      </c>
      <c r="AG1200" s="0" t="s">
        <v>22</v>
      </c>
      <c r="AH1200" s="0" t="s">
        <v>3396</v>
      </c>
      <c r="AI1200" s="0" t="s">
        <v>3397</v>
      </c>
      <c r="AJ1200" s="0" t="s">
        <v>22</v>
      </c>
      <c r="AK1200" s="0" t="s">
        <v>22</v>
      </c>
    </row>
    <row customHeight="1" ht="11.25">
      <c r="A1201" s="0" t="s">
        <v>22</v>
      </c>
      <c r="B1201" s="0" t="s">
        <v>48</v>
      </c>
      <c r="C1201" s="0" t="s">
        <v>50</v>
      </c>
      <c r="D1201" s="0" t="s">
        <v>22</v>
      </c>
      <c r="E1201" s="0" t="s">
        <v>4905</v>
      </c>
      <c r="F1201" s="0" t="s">
        <v>1213</v>
      </c>
      <c r="G1201" s="0" t="s">
        <v>153</v>
      </c>
      <c r="H1201" s="0" t="s">
        <v>153</v>
      </c>
      <c r="I1201" s="0" t="s">
        <v>154</v>
      </c>
      <c r="J1201" s="0" t="s">
        <v>1173</v>
      </c>
      <c r="K1201" s="0" t="s">
        <v>1255</v>
      </c>
      <c r="L1201" s="0" t="s">
        <v>1252</v>
      </c>
      <c r="M1201" s="0" t="s">
        <v>1155</v>
      </c>
      <c r="N1201" s="0" t="s">
        <v>118</v>
      </c>
      <c r="O1201" s="0" t="s">
        <v>153</v>
      </c>
      <c r="P1201" s="0" t="s">
        <v>153</v>
      </c>
      <c r="Q1201" s="0" t="s">
        <v>154</v>
      </c>
      <c r="R1201" s="0" t="s">
        <v>3410</v>
      </c>
      <c r="S1201" s="0" t="s">
        <v>3422</v>
      </c>
      <c r="T1201" s="0" t="s">
        <v>3341</v>
      </c>
      <c r="U1201" s="0" t="s">
        <v>3342</v>
      </c>
      <c r="V1201" s="0" t="s">
        <v>4906</v>
      </c>
      <c r="W1201" s="0" t="s">
        <v>3344</v>
      </c>
      <c r="X1201" s="0" t="s">
        <v>3345</v>
      </c>
      <c r="Y1201" s="0" t="s">
        <v>3342</v>
      </c>
      <c r="Z1201" s="0" t="s">
        <v>4907</v>
      </c>
      <c r="AA1201" s="0" t="s">
        <v>3394</v>
      </c>
      <c r="AB1201" s="0" t="s">
        <v>4908</v>
      </c>
      <c r="AC1201" s="0" t="s">
        <v>19</v>
      </c>
      <c r="AD1201" s="0" t="s">
        <v>61</v>
      </c>
      <c r="AE1201" s="0" t="s">
        <v>19</v>
      </c>
      <c r="AF1201" s="0" t="s">
        <v>22</v>
      </c>
      <c r="AG1201" s="0" t="s">
        <v>22</v>
      </c>
      <c r="AH1201" s="0" t="s">
        <v>3396</v>
      </c>
      <c r="AI1201" s="0" t="s">
        <v>3397</v>
      </c>
      <c r="AJ1201" s="0" t="s">
        <v>22</v>
      </c>
      <c r="AK1201" s="0" t="s">
        <v>22</v>
      </c>
    </row>
    <row customHeight="1" ht="11.25">
      <c r="A1202" s="0" t="s">
        <v>22</v>
      </c>
      <c r="B1202" s="0" t="s">
        <v>48</v>
      </c>
      <c r="C1202" s="0" t="s">
        <v>50</v>
      </c>
      <c r="D1202" s="0" t="s">
        <v>22</v>
      </c>
      <c r="E1202" s="0" t="s">
        <v>4905</v>
      </c>
      <c r="F1202" s="0" t="s">
        <v>1213</v>
      </c>
      <c r="G1202" s="0" t="s">
        <v>153</v>
      </c>
      <c r="H1202" s="0" t="s">
        <v>153</v>
      </c>
      <c r="I1202" s="0" t="s">
        <v>154</v>
      </c>
      <c r="J1202" s="0" t="s">
        <v>1173</v>
      </c>
      <c r="K1202" s="0" t="s">
        <v>1255</v>
      </c>
      <c r="L1202" s="0" t="s">
        <v>1252</v>
      </c>
      <c r="M1202" s="0" t="s">
        <v>1155</v>
      </c>
      <c r="N1202" s="0" t="s">
        <v>101</v>
      </c>
      <c r="O1202" s="0" t="s">
        <v>153</v>
      </c>
      <c r="P1202" s="0" t="s">
        <v>153</v>
      </c>
      <c r="Q1202" s="0" t="s">
        <v>154</v>
      </c>
      <c r="R1202" s="0" t="s">
        <v>3412</v>
      </c>
      <c r="S1202" s="0" t="s">
        <v>3423</v>
      </c>
      <c r="T1202" s="0" t="s">
        <v>3341</v>
      </c>
      <c r="U1202" s="0" t="s">
        <v>3342</v>
      </c>
      <c r="V1202" s="0" t="s">
        <v>4906</v>
      </c>
      <c r="W1202" s="0" t="s">
        <v>3344</v>
      </c>
      <c r="X1202" s="0" t="s">
        <v>3345</v>
      </c>
      <c r="Y1202" s="0" t="s">
        <v>3342</v>
      </c>
      <c r="Z1202" s="0" t="s">
        <v>4907</v>
      </c>
      <c r="AA1202" s="0" t="s">
        <v>3394</v>
      </c>
      <c r="AB1202" s="0" t="s">
        <v>4908</v>
      </c>
      <c r="AC1202" s="0" t="s">
        <v>19</v>
      </c>
      <c r="AD1202" s="0" t="s">
        <v>61</v>
      </c>
      <c r="AE1202" s="0" t="s">
        <v>19</v>
      </c>
      <c r="AF1202" s="0" t="s">
        <v>22</v>
      </c>
      <c r="AG1202" s="0" t="s">
        <v>22</v>
      </c>
      <c r="AH1202" s="0" t="s">
        <v>3396</v>
      </c>
      <c r="AI1202" s="0" t="s">
        <v>3397</v>
      </c>
      <c r="AJ1202" s="0" t="s">
        <v>22</v>
      </c>
      <c r="AK1202" s="0" t="s">
        <v>22</v>
      </c>
    </row>
    <row customHeight="1" ht="11.25">
      <c r="A1203" s="0" t="s">
        <v>22</v>
      </c>
      <c r="B1203" s="0" t="s">
        <v>48</v>
      </c>
      <c r="C1203" s="0" t="s">
        <v>50</v>
      </c>
      <c r="D1203" s="0" t="s">
        <v>22</v>
      </c>
      <c r="E1203" s="0" t="s">
        <v>4905</v>
      </c>
      <c r="F1203" s="0" t="s">
        <v>1213</v>
      </c>
      <c r="G1203" s="0" t="s">
        <v>153</v>
      </c>
      <c r="H1203" s="0" t="s">
        <v>153</v>
      </c>
      <c r="I1203" s="0" t="s">
        <v>154</v>
      </c>
      <c r="J1203" s="0" t="s">
        <v>1173</v>
      </c>
      <c r="K1203" s="0" t="s">
        <v>1255</v>
      </c>
      <c r="L1203" s="0" t="s">
        <v>1252</v>
      </c>
      <c r="M1203" s="0" t="s">
        <v>1155</v>
      </c>
      <c r="N1203" s="0" t="s">
        <v>91</v>
      </c>
      <c r="O1203" s="0" t="s">
        <v>153</v>
      </c>
      <c r="P1203" s="0" t="s">
        <v>153</v>
      </c>
      <c r="Q1203" s="0" t="s">
        <v>154</v>
      </c>
      <c r="R1203" s="0" t="s">
        <v>3414</v>
      </c>
      <c r="S1203" s="0" t="s">
        <v>3424</v>
      </c>
      <c r="T1203" s="0" t="s">
        <v>3341</v>
      </c>
      <c r="U1203" s="0" t="s">
        <v>3342</v>
      </c>
      <c r="V1203" s="0" t="s">
        <v>4906</v>
      </c>
      <c r="W1203" s="0" t="s">
        <v>3344</v>
      </c>
      <c r="X1203" s="0" t="s">
        <v>3345</v>
      </c>
      <c r="Y1203" s="0" t="s">
        <v>3342</v>
      </c>
      <c r="Z1203" s="0" t="s">
        <v>4907</v>
      </c>
      <c r="AA1203" s="0" t="s">
        <v>3394</v>
      </c>
      <c r="AB1203" s="0" t="s">
        <v>4908</v>
      </c>
      <c r="AC1203" s="0" t="s">
        <v>19</v>
      </c>
      <c r="AD1203" s="0" t="s">
        <v>61</v>
      </c>
      <c r="AE1203" s="0" t="s">
        <v>19</v>
      </c>
      <c r="AF1203" s="0" t="s">
        <v>22</v>
      </c>
      <c r="AG1203" s="0" t="s">
        <v>22</v>
      </c>
      <c r="AH1203" s="0" t="s">
        <v>3396</v>
      </c>
      <c r="AI1203" s="0" t="s">
        <v>3397</v>
      </c>
      <c r="AJ1203" s="0" t="s">
        <v>22</v>
      </c>
      <c r="AK1203" s="0" t="s">
        <v>22</v>
      </c>
    </row>
    <row customHeight="1" ht="11.25">
      <c r="A1204" s="0" t="s">
        <v>22</v>
      </c>
      <c r="B1204" s="0" t="s">
        <v>48</v>
      </c>
      <c r="C1204" s="0" t="s">
        <v>50</v>
      </c>
      <c r="D1204" s="0" t="s">
        <v>22</v>
      </c>
      <c r="E1204" s="0" t="s">
        <v>4909</v>
      </c>
      <c r="F1204" s="0" t="s">
        <v>1213</v>
      </c>
      <c r="G1204" s="0" t="s">
        <v>1171</v>
      </c>
      <c r="H1204" s="0" t="s">
        <v>1171</v>
      </c>
      <c r="I1204" s="0" t="s">
        <v>1172</v>
      </c>
      <c r="J1204" s="0" t="s">
        <v>1173</v>
      </c>
      <c r="K1204" s="0" t="s">
        <v>1174</v>
      </c>
      <c r="L1204" s="0" t="s">
        <v>1252</v>
      </c>
      <c r="M1204" s="0" t="s">
        <v>1155</v>
      </c>
      <c r="N1204" s="0" t="s">
        <v>128</v>
      </c>
      <c r="O1204" s="0" t="s">
        <v>123</v>
      </c>
      <c r="P1204" s="0" t="s">
        <v>123</v>
      </c>
      <c r="Q1204" s="0" t="s">
        <v>124</v>
      </c>
      <c r="R1204" s="0" t="s">
        <v>1153</v>
      </c>
      <c r="S1204" s="0" t="s">
        <v>1154</v>
      </c>
      <c r="T1204" s="0" t="s">
        <v>3341</v>
      </c>
      <c r="U1204" s="0" t="s">
        <v>3342</v>
      </c>
      <c r="V1204" s="0" t="s">
        <v>4910</v>
      </c>
      <c r="W1204" s="0" t="s">
        <v>3344</v>
      </c>
      <c r="X1204" s="0" t="s">
        <v>3345</v>
      </c>
      <c r="Y1204" s="0" t="s">
        <v>3342</v>
      </c>
      <c r="Z1204" s="0" t="s">
        <v>4911</v>
      </c>
      <c r="AA1204" s="0" t="s">
        <v>3394</v>
      </c>
      <c r="AB1204" s="0" t="s">
        <v>4912</v>
      </c>
      <c r="AC1204" s="0" t="s">
        <v>19</v>
      </c>
      <c r="AD1204" s="0" t="s">
        <v>61</v>
      </c>
      <c r="AE1204" s="0" t="s">
        <v>19</v>
      </c>
      <c r="AF1204" s="0" t="s">
        <v>22</v>
      </c>
      <c r="AG1204" s="0" t="s">
        <v>22</v>
      </c>
      <c r="AH1204" s="0" t="s">
        <v>3396</v>
      </c>
      <c r="AI1204" s="0" t="s">
        <v>3397</v>
      </c>
      <c r="AJ1204" s="0" t="s">
        <v>22</v>
      </c>
      <c r="AK1204" s="0" t="s">
        <v>22</v>
      </c>
    </row>
    <row customHeight="1" ht="11.25">
      <c r="A1205" s="0" t="s">
        <v>22</v>
      </c>
      <c r="B1205" s="0" t="s">
        <v>48</v>
      </c>
      <c r="C1205" s="0" t="s">
        <v>50</v>
      </c>
      <c r="D1205" s="0" t="s">
        <v>22</v>
      </c>
      <c r="E1205" s="0" t="s">
        <v>4909</v>
      </c>
      <c r="F1205" s="0" t="s">
        <v>1213</v>
      </c>
      <c r="G1205" s="0" t="s">
        <v>153</v>
      </c>
      <c r="H1205" s="0" t="s">
        <v>153</v>
      </c>
      <c r="I1205" s="0" t="s">
        <v>154</v>
      </c>
      <c r="J1205" s="0" t="s">
        <v>1173</v>
      </c>
      <c r="K1205" s="0" t="s">
        <v>1255</v>
      </c>
      <c r="L1205" s="0" t="s">
        <v>1252</v>
      </c>
      <c r="M1205" s="0" t="s">
        <v>1155</v>
      </c>
      <c r="N1205" s="0" t="s">
        <v>128</v>
      </c>
      <c r="O1205" s="0" t="s">
        <v>123</v>
      </c>
      <c r="P1205" s="0" t="s">
        <v>123</v>
      </c>
      <c r="Q1205" s="0" t="s">
        <v>124</v>
      </c>
      <c r="R1205" s="0" t="s">
        <v>1153</v>
      </c>
      <c r="S1205" s="0" t="s">
        <v>1154</v>
      </c>
      <c r="T1205" s="0" t="s">
        <v>3341</v>
      </c>
      <c r="U1205" s="0" t="s">
        <v>3342</v>
      </c>
      <c r="V1205" s="0" t="s">
        <v>4910</v>
      </c>
      <c r="W1205" s="0" t="s">
        <v>3344</v>
      </c>
      <c r="X1205" s="0" t="s">
        <v>3345</v>
      </c>
      <c r="Y1205" s="0" t="s">
        <v>3342</v>
      </c>
      <c r="Z1205" s="0" t="s">
        <v>4911</v>
      </c>
      <c r="AA1205" s="0" t="s">
        <v>3394</v>
      </c>
      <c r="AB1205" s="0" t="s">
        <v>4912</v>
      </c>
      <c r="AC1205" s="0" t="s">
        <v>19</v>
      </c>
      <c r="AD1205" s="0" t="s">
        <v>61</v>
      </c>
      <c r="AE1205" s="0" t="s">
        <v>19</v>
      </c>
      <c r="AF1205" s="0" t="s">
        <v>22</v>
      </c>
      <c r="AG1205" s="0" t="s">
        <v>22</v>
      </c>
      <c r="AH1205" s="0" t="s">
        <v>3396</v>
      </c>
      <c r="AI1205" s="0" t="s">
        <v>3397</v>
      </c>
      <c r="AJ1205" s="0" t="s">
        <v>22</v>
      </c>
      <c r="AK1205" s="0" t="s">
        <v>22</v>
      </c>
    </row>
    <row customHeight="1" ht="11.25">
      <c r="A1206" s="0" t="s">
        <v>22</v>
      </c>
      <c r="B1206" s="0" t="s">
        <v>48</v>
      </c>
      <c r="C1206" s="0" t="s">
        <v>50</v>
      </c>
      <c r="D1206" s="0" t="s">
        <v>22</v>
      </c>
      <c r="E1206" s="0" t="s">
        <v>4909</v>
      </c>
      <c r="F1206" s="0" t="s">
        <v>1213</v>
      </c>
      <c r="G1206" s="0" t="s">
        <v>153</v>
      </c>
      <c r="H1206" s="0" t="s">
        <v>153</v>
      </c>
      <c r="I1206" s="0" t="s">
        <v>154</v>
      </c>
      <c r="J1206" s="0" t="s">
        <v>1173</v>
      </c>
      <c r="K1206" s="0" t="s">
        <v>1255</v>
      </c>
      <c r="L1206" s="0" t="s">
        <v>1252</v>
      </c>
      <c r="M1206" s="0" t="s">
        <v>1155</v>
      </c>
      <c r="N1206" s="0" t="s">
        <v>132</v>
      </c>
      <c r="O1206" s="0" t="s">
        <v>123</v>
      </c>
      <c r="P1206" s="0" t="s">
        <v>123</v>
      </c>
      <c r="Q1206" s="0" t="s">
        <v>124</v>
      </c>
      <c r="R1206" s="0" t="s">
        <v>1201</v>
      </c>
      <c r="S1206" s="0" t="s">
        <v>1202</v>
      </c>
      <c r="T1206" s="0" t="s">
        <v>3341</v>
      </c>
      <c r="U1206" s="0" t="s">
        <v>3342</v>
      </c>
      <c r="V1206" s="0" t="s">
        <v>4910</v>
      </c>
      <c r="W1206" s="0" t="s">
        <v>3344</v>
      </c>
      <c r="X1206" s="0" t="s">
        <v>3345</v>
      </c>
      <c r="Y1206" s="0" t="s">
        <v>3342</v>
      </c>
      <c r="Z1206" s="0" t="s">
        <v>4911</v>
      </c>
      <c r="AA1206" s="0" t="s">
        <v>3394</v>
      </c>
      <c r="AB1206" s="0" t="s">
        <v>4912</v>
      </c>
      <c r="AC1206" s="0" t="s">
        <v>19</v>
      </c>
      <c r="AD1206" s="0" t="s">
        <v>61</v>
      </c>
      <c r="AE1206" s="0" t="s">
        <v>19</v>
      </c>
      <c r="AF1206" s="0" t="s">
        <v>22</v>
      </c>
      <c r="AG1206" s="0" t="s">
        <v>22</v>
      </c>
      <c r="AH1206" s="0" t="s">
        <v>3396</v>
      </c>
      <c r="AI1206" s="0" t="s">
        <v>3397</v>
      </c>
      <c r="AJ1206" s="0" t="s">
        <v>22</v>
      </c>
      <c r="AK1206" s="0" t="s">
        <v>22</v>
      </c>
    </row>
    <row customHeight="1" ht="11.25">
      <c r="A1207" s="0" t="s">
        <v>22</v>
      </c>
      <c r="B1207" s="0" t="s">
        <v>48</v>
      </c>
      <c r="C1207" s="0" t="s">
        <v>50</v>
      </c>
      <c r="D1207" s="0" t="s">
        <v>22</v>
      </c>
      <c r="E1207" s="0" t="s">
        <v>4909</v>
      </c>
      <c r="F1207" s="0" t="s">
        <v>1213</v>
      </c>
      <c r="G1207" s="0" t="s">
        <v>1171</v>
      </c>
      <c r="H1207" s="0" t="s">
        <v>1171</v>
      </c>
      <c r="I1207" s="0" t="s">
        <v>1172</v>
      </c>
      <c r="J1207" s="0" t="s">
        <v>1173</v>
      </c>
      <c r="K1207" s="0" t="s">
        <v>1174</v>
      </c>
      <c r="L1207" s="0" t="s">
        <v>1252</v>
      </c>
      <c r="M1207" s="0" t="s">
        <v>1155</v>
      </c>
      <c r="N1207" s="0" t="s">
        <v>132</v>
      </c>
      <c r="O1207" s="0" t="s">
        <v>123</v>
      </c>
      <c r="P1207" s="0" t="s">
        <v>123</v>
      </c>
      <c r="Q1207" s="0" t="s">
        <v>124</v>
      </c>
      <c r="R1207" s="0" t="s">
        <v>1201</v>
      </c>
      <c r="S1207" s="0" t="s">
        <v>1202</v>
      </c>
      <c r="T1207" s="0" t="s">
        <v>3341</v>
      </c>
      <c r="U1207" s="0" t="s">
        <v>3342</v>
      </c>
      <c r="V1207" s="0" t="s">
        <v>4910</v>
      </c>
      <c r="W1207" s="0" t="s">
        <v>3344</v>
      </c>
      <c r="X1207" s="0" t="s">
        <v>3345</v>
      </c>
      <c r="Y1207" s="0" t="s">
        <v>3342</v>
      </c>
      <c r="Z1207" s="0" t="s">
        <v>4911</v>
      </c>
      <c r="AA1207" s="0" t="s">
        <v>3394</v>
      </c>
      <c r="AB1207" s="0" t="s">
        <v>4912</v>
      </c>
      <c r="AC1207" s="0" t="s">
        <v>19</v>
      </c>
      <c r="AD1207" s="0" t="s">
        <v>61</v>
      </c>
      <c r="AE1207" s="0" t="s">
        <v>19</v>
      </c>
      <c r="AF1207" s="0" t="s">
        <v>22</v>
      </c>
      <c r="AG1207" s="0" t="s">
        <v>22</v>
      </c>
      <c r="AH1207" s="0" t="s">
        <v>3396</v>
      </c>
      <c r="AI1207" s="0" t="s">
        <v>3397</v>
      </c>
      <c r="AJ1207" s="0" t="s">
        <v>22</v>
      </c>
      <c r="AK1207" s="0" t="s">
        <v>22</v>
      </c>
    </row>
    <row customHeight="1" ht="11.25">
      <c r="A1208" s="0" t="s">
        <v>22</v>
      </c>
      <c r="B1208" s="0" t="s">
        <v>48</v>
      </c>
      <c r="C1208" s="0" t="s">
        <v>50</v>
      </c>
      <c r="D1208" s="0" t="s">
        <v>22</v>
      </c>
      <c r="E1208" s="0" t="s">
        <v>4909</v>
      </c>
      <c r="F1208" s="0" t="s">
        <v>1213</v>
      </c>
      <c r="G1208" s="0" t="s">
        <v>1171</v>
      </c>
      <c r="H1208" s="0" t="s">
        <v>1171</v>
      </c>
      <c r="I1208" s="0" t="s">
        <v>1172</v>
      </c>
      <c r="J1208" s="0" t="s">
        <v>1173</v>
      </c>
      <c r="K1208" s="0" t="s">
        <v>1174</v>
      </c>
      <c r="L1208" s="0" t="s">
        <v>1252</v>
      </c>
      <c r="M1208" s="0" t="s">
        <v>1155</v>
      </c>
      <c r="N1208" s="0" t="s">
        <v>98</v>
      </c>
      <c r="O1208" s="0" t="s">
        <v>1171</v>
      </c>
      <c r="P1208" s="0" t="s">
        <v>1171</v>
      </c>
      <c r="Q1208" s="0" t="s">
        <v>1172</v>
      </c>
      <c r="R1208" s="0" t="s">
        <v>1173</v>
      </c>
      <c r="S1208" s="0" t="s">
        <v>1174</v>
      </c>
      <c r="T1208" s="0" t="s">
        <v>3341</v>
      </c>
      <c r="U1208" s="0" t="s">
        <v>3342</v>
      </c>
      <c r="V1208" s="0" t="s">
        <v>4910</v>
      </c>
      <c r="W1208" s="0" t="s">
        <v>3344</v>
      </c>
      <c r="X1208" s="0" t="s">
        <v>3345</v>
      </c>
      <c r="Y1208" s="0" t="s">
        <v>3342</v>
      </c>
      <c r="Z1208" s="0" t="s">
        <v>4911</v>
      </c>
      <c r="AA1208" s="0" t="s">
        <v>3394</v>
      </c>
      <c r="AB1208" s="0" t="s">
        <v>4912</v>
      </c>
      <c r="AC1208" s="0" t="s">
        <v>19</v>
      </c>
      <c r="AD1208" s="0" t="s">
        <v>61</v>
      </c>
      <c r="AE1208" s="0" t="s">
        <v>19</v>
      </c>
      <c r="AF1208" s="0" t="s">
        <v>22</v>
      </c>
      <c r="AG1208" s="0" t="s">
        <v>22</v>
      </c>
      <c r="AH1208" s="0" t="s">
        <v>3396</v>
      </c>
      <c r="AI1208" s="0" t="s">
        <v>3397</v>
      </c>
      <c r="AJ1208" s="0" t="s">
        <v>22</v>
      </c>
      <c r="AK1208" s="0" t="s">
        <v>22</v>
      </c>
    </row>
    <row customHeight="1" ht="11.25">
      <c r="A1209" s="0" t="s">
        <v>22</v>
      </c>
      <c r="B1209" s="0" t="s">
        <v>48</v>
      </c>
      <c r="C1209" s="0" t="s">
        <v>50</v>
      </c>
      <c r="D1209" s="0" t="s">
        <v>22</v>
      </c>
      <c r="E1209" s="0" t="s">
        <v>4909</v>
      </c>
      <c r="F1209" s="0" t="s">
        <v>1213</v>
      </c>
      <c r="G1209" s="0" t="s">
        <v>1171</v>
      </c>
      <c r="H1209" s="0" t="s">
        <v>1171</v>
      </c>
      <c r="I1209" s="0" t="s">
        <v>1172</v>
      </c>
      <c r="J1209" s="0" t="s">
        <v>1173</v>
      </c>
      <c r="K1209" s="0" t="s">
        <v>1174</v>
      </c>
      <c r="L1209" s="0" t="s">
        <v>1252</v>
      </c>
      <c r="M1209" s="0" t="s">
        <v>1155</v>
      </c>
      <c r="N1209" s="0" t="s">
        <v>115</v>
      </c>
      <c r="O1209" s="0" t="s">
        <v>1171</v>
      </c>
      <c r="P1209" s="0" t="s">
        <v>1171</v>
      </c>
      <c r="Q1209" s="0" t="s">
        <v>1172</v>
      </c>
      <c r="R1209" s="0" t="s">
        <v>3398</v>
      </c>
      <c r="S1209" s="0" t="s">
        <v>3399</v>
      </c>
      <c r="T1209" s="0" t="s">
        <v>3341</v>
      </c>
      <c r="U1209" s="0" t="s">
        <v>3342</v>
      </c>
      <c r="V1209" s="0" t="s">
        <v>4910</v>
      </c>
      <c r="W1209" s="0" t="s">
        <v>3344</v>
      </c>
      <c r="X1209" s="0" t="s">
        <v>3345</v>
      </c>
      <c r="Y1209" s="0" t="s">
        <v>3342</v>
      </c>
      <c r="Z1209" s="0" t="s">
        <v>4911</v>
      </c>
      <c r="AA1209" s="0" t="s">
        <v>3394</v>
      </c>
      <c r="AB1209" s="0" t="s">
        <v>4912</v>
      </c>
      <c r="AC1209" s="0" t="s">
        <v>19</v>
      </c>
      <c r="AD1209" s="0" t="s">
        <v>61</v>
      </c>
      <c r="AE1209" s="0" t="s">
        <v>19</v>
      </c>
      <c r="AF1209" s="0" t="s">
        <v>22</v>
      </c>
      <c r="AG1209" s="0" t="s">
        <v>22</v>
      </c>
      <c r="AH1209" s="0" t="s">
        <v>3396</v>
      </c>
      <c r="AI1209" s="0" t="s">
        <v>3397</v>
      </c>
      <c r="AJ1209" s="0" t="s">
        <v>22</v>
      </c>
      <c r="AK1209" s="0" t="s">
        <v>22</v>
      </c>
    </row>
    <row customHeight="1" ht="11.25">
      <c r="A1210" s="0" t="s">
        <v>22</v>
      </c>
      <c r="B1210" s="0" t="s">
        <v>48</v>
      </c>
      <c r="C1210" s="0" t="s">
        <v>50</v>
      </c>
      <c r="D1210" s="0" t="s">
        <v>22</v>
      </c>
      <c r="E1210" s="0" t="s">
        <v>4909</v>
      </c>
      <c r="F1210" s="0" t="s">
        <v>1213</v>
      </c>
      <c r="G1210" s="0" t="s">
        <v>1171</v>
      </c>
      <c r="H1210" s="0" t="s">
        <v>1171</v>
      </c>
      <c r="I1210" s="0" t="s">
        <v>1172</v>
      </c>
      <c r="J1210" s="0" t="s">
        <v>1173</v>
      </c>
      <c r="K1210" s="0" t="s">
        <v>1174</v>
      </c>
      <c r="L1210" s="0" t="s">
        <v>1252</v>
      </c>
      <c r="M1210" s="0" t="s">
        <v>1155</v>
      </c>
      <c r="N1210" s="0" t="s">
        <v>90</v>
      </c>
      <c r="O1210" s="0" t="s">
        <v>1171</v>
      </c>
      <c r="P1210" s="0" t="s">
        <v>1171</v>
      </c>
      <c r="Q1210" s="0" t="s">
        <v>1172</v>
      </c>
      <c r="R1210" s="0" t="s">
        <v>3400</v>
      </c>
      <c r="S1210" s="0" t="s">
        <v>3401</v>
      </c>
      <c r="T1210" s="0" t="s">
        <v>3341</v>
      </c>
      <c r="U1210" s="0" t="s">
        <v>3342</v>
      </c>
      <c r="V1210" s="0" t="s">
        <v>4910</v>
      </c>
      <c r="W1210" s="0" t="s">
        <v>3344</v>
      </c>
      <c r="X1210" s="0" t="s">
        <v>3345</v>
      </c>
      <c r="Y1210" s="0" t="s">
        <v>3342</v>
      </c>
      <c r="Z1210" s="0" t="s">
        <v>4911</v>
      </c>
      <c r="AA1210" s="0" t="s">
        <v>3394</v>
      </c>
      <c r="AB1210" s="0" t="s">
        <v>4912</v>
      </c>
      <c r="AC1210" s="0" t="s">
        <v>19</v>
      </c>
      <c r="AD1210" s="0" t="s">
        <v>61</v>
      </c>
      <c r="AE1210" s="0" t="s">
        <v>19</v>
      </c>
      <c r="AF1210" s="0" t="s">
        <v>22</v>
      </c>
      <c r="AG1210" s="0" t="s">
        <v>22</v>
      </c>
      <c r="AH1210" s="0" t="s">
        <v>3396</v>
      </c>
      <c r="AI1210" s="0" t="s">
        <v>3397</v>
      </c>
      <c r="AJ1210" s="0" t="s">
        <v>22</v>
      </c>
      <c r="AK1210" s="0" t="s">
        <v>22</v>
      </c>
    </row>
    <row customHeight="1" ht="11.25">
      <c r="A1211" s="0" t="s">
        <v>22</v>
      </c>
      <c r="B1211" s="0" t="s">
        <v>48</v>
      </c>
      <c r="C1211" s="0" t="s">
        <v>50</v>
      </c>
      <c r="D1211" s="0" t="s">
        <v>22</v>
      </c>
      <c r="E1211" s="0" t="s">
        <v>4909</v>
      </c>
      <c r="F1211" s="0" t="s">
        <v>1213</v>
      </c>
      <c r="G1211" s="0" t="s">
        <v>1171</v>
      </c>
      <c r="H1211" s="0" t="s">
        <v>1171</v>
      </c>
      <c r="I1211" s="0" t="s">
        <v>1172</v>
      </c>
      <c r="J1211" s="0" t="s">
        <v>1173</v>
      </c>
      <c r="K1211" s="0" t="s">
        <v>1174</v>
      </c>
      <c r="L1211" s="0" t="s">
        <v>1252</v>
      </c>
      <c r="M1211" s="0" t="s">
        <v>1155</v>
      </c>
      <c r="N1211" s="0" t="s">
        <v>109</v>
      </c>
      <c r="O1211" s="0" t="s">
        <v>1171</v>
      </c>
      <c r="P1211" s="0" t="s">
        <v>1171</v>
      </c>
      <c r="Q1211" s="0" t="s">
        <v>1172</v>
      </c>
      <c r="R1211" s="0" t="s">
        <v>3402</v>
      </c>
      <c r="S1211" s="0" t="s">
        <v>3403</v>
      </c>
      <c r="T1211" s="0" t="s">
        <v>3341</v>
      </c>
      <c r="U1211" s="0" t="s">
        <v>3342</v>
      </c>
      <c r="V1211" s="0" t="s">
        <v>4910</v>
      </c>
      <c r="W1211" s="0" t="s">
        <v>3344</v>
      </c>
      <c r="X1211" s="0" t="s">
        <v>3345</v>
      </c>
      <c r="Y1211" s="0" t="s">
        <v>3342</v>
      </c>
      <c r="Z1211" s="0" t="s">
        <v>4911</v>
      </c>
      <c r="AA1211" s="0" t="s">
        <v>3394</v>
      </c>
      <c r="AB1211" s="0" t="s">
        <v>4912</v>
      </c>
      <c r="AC1211" s="0" t="s">
        <v>19</v>
      </c>
      <c r="AD1211" s="0" t="s">
        <v>61</v>
      </c>
      <c r="AE1211" s="0" t="s">
        <v>19</v>
      </c>
      <c r="AF1211" s="0" t="s">
        <v>22</v>
      </c>
      <c r="AG1211" s="0" t="s">
        <v>22</v>
      </c>
      <c r="AH1211" s="0" t="s">
        <v>3396</v>
      </c>
      <c r="AI1211" s="0" t="s">
        <v>3397</v>
      </c>
      <c r="AJ1211" s="0" t="s">
        <v>22</v>
      </c>
      <c r="AK1211" s="0" t="s">
        <v>22</v>
      </c>
    </row>
    <row customHeight="1" ht="11.25">
      <c r="A1212" s="0" t="s">
        <v>22</v>
      </c>
      <c r="B1212" s="0" t="s">
        <v>48</v>
      </c>
      <c r="C1212" s="0" t="s">
        <v>50</v>
      </c>
      <c r="D1212" s="0" t="s">
        <v>22</v>
      </c>
      <c r="E1212" s="0" t="s">
        <v>4909</v>
      </c>
      <c r="F1212" s="0" t="s">
        <v>1213</v>
      </c>
      <c r="G1212" s="0" t="s">
        <v>1171</v>
      </c>
      <c r="H1212" s="0" t="s">
        <v>1171</v>
      </c>
      <c r="I1212" s="0" t="s">
        <v>1172</v>
      </c>
      <c r="J1212" s="0" t="s">
        <v>1173</v>
      </c>
      <c r="K1212" s="0" t="s">
        <v>1174</v>
      </c>
      <c r="L1212" s="0" t="s">
        <v>1252</v>
      </c>
      <c r="M1212" s="0" t="s">
        <v>1155</v>
      </c>
      <c r="N1212" s="0" t="s">
        <v>92</v>
      </c>
      <c r="O1212" s="0" t="s">
        <v>1171</v>
      </c>
      <c r="P1212" s="0" t="s">
        <v>1171</v>
      </c>
      <c r="Q1212" s="0" t="s">
        <v>1172</v>
      </c>
      <c r="R1212" s="0" t="s">
        <v>3404</v>
      </c>
      <c r="S1212" s="0" t="s">
        <v>3405</v>
      </c>
      <c r="T1212" s="0" t="s">
        <v>3341</v>
      </c>
      <c r="U1212" s="0" t="s">
        <v>3342</v>
      </c>
      <c r="V1212" s="0" t="s">
        <v>4910</v>
      </c>
      <c r="W1212" s="0" t="s">
        <v>3344</v>
      </c>
      <c r="X1212" s="0" t="s">
        <v>3345</v>
      </c>
      <c r="Y1212" s="0" t="s">
        <v>3342</v>
      </c>
      <c r="Z1212" s="0" t="s">
        <v>4911</v>
      </c>
      <c r="AA1212" s="0" t="s">
        <v>3394</v>
      </c>
      <c r="AB1212" s="0" t="s">
        <v>4912</v>
      </c>
      <c r="AC1212" s="0" t="s">
        <v>19</v>
      </c>
      <c r="AD1212" s="0" t="s">
        <v>61</v>
      </c>
      <c r="AE1212" s="0" t="s">
        <v>19</v>
      </c>
      <c r="AF1212" s="0" t="s">
        <v>22</v>
      </c>
      <c r="AG1212" s="0" t="s">
        <v>22</v>
      </c>
      <c r="AH1212" s="0" t="s">
        <v>3396</v>
      </c>
      <c r="AI1212" s="0" t="s">
        <v>3397</v>
      </c>
      <c r="AJ1212" s="0" t="s">
        <v>22</v>
      </c>
      <c r="AK1212" s="0" t="s">
        <v>22</v>
      </c>
    </row>
    <row customHeight="1" ht="11.25">
      <c r="A1213" s="0" t="s">
        <v>22</v>
      </c>
      <c r="B1213" s="0" t="s">
        <v>48</v>
      </c>
      <c r="C1213" s="0" t="s">
        <v>50</v>
      </c>
      <c r="D1213" s="0" t="s">
        <v>22</v>
      </c>
      <c r="E1213" s="0" t="s">
        <v>4909</v>
      </c>
      <c r="F1213" s="0" t="s">
        <v>1213</v>
      </c>
      <c r="G1213" s="0" t="s">
        <v>1171</v>
      </c>
      <c r="H1213" s="0" t="s">
        <v>1171</v>
      </c>
      <c r="I1213" s="0" t="s">
        <v>1172</v>
      </c>
      <c r="J1213" s="0" t="s">
        <v>1173</v>
      </c>
      <c r="K1213" s="0" t="s">
        <v>1174</v>
      </c>
      <c r="L1213" s="0" t="s">
        <v>1252</v>
      </c>
      <c r="M1213" s="0" t="s">
        <v>1155</v>
      </c>
      <c r="N1213" s="0" t="s">
        <v>89</v>
      </c>
      <c r="O1213" s="0" t="s">
        <v>1171</v>
      </c>
      <c r="P1213" s="0" t="s">
        <v>1171</v>
      </c>
      <c r="Q1213" s="0" t="s">
        <v>1172</v>
      </c>
      <c r="R1213" s="0" t="s">
        <v>3406</v>
      </c>
      <c r="S1213" s="0" t="s">
        <v>3407</v>
      </c>
      <c r="T1213" s="0" t="s">
        <v>3341</v>
      </c>
      <c r="U1213" s="0" t="s">
        <v>3342</v>
      </c>
      <c r="V1213" s="0" t="s">
        <v>4910</v>
      </c>
      <c r="W1213" s="0" t="s">
        <v>3344</v>
      </c>
      <c r="X1213" s="0" t="s">
        <v>3345</v>
      </c>
      <c r="Y1213" s="0" t="s">
        <v>3342</v>
      </c>
      <c r="Z1213" s="0" t="s">
        <v>4911</v>
      </c>
      <c r="AA1213" s="0" t="s">
        <v>3394</v>
      </c>
      <c r="AB1213" s="0" t="s">
        <v>4912</v>
      </c>
      <c r="AC1213" s="0" t="s">
        <v>19</v>
      </c>
      <c r="AD1213" s="0" t="s">
        <v>61</v>
      </c>
      <c r="AE1213" s="0" t="s">
        <v>19</v>
      </c>
      <c r="AF1213" s="0" t="s">
        <v>22</v>
      </c>
      <c r="AG1213" s="0" t="s">
        <v>22</v>
      </c>
      <c r="AH1213" s="0" t="s">
        <v>3396</v>
      </c>
      <c r="AI1213" s="0" t="s">
        <v>3397</v>
      </c>
      <c r="AJ1213" s="0" t="s">
        <v>22</v>
      </c>
      <c r="AK1213" s="0" t="s">
        <v>22</v>
      </c>
    </row>
    <row customHeight="1" ht="11.25">
      <c r="A1214" s="0" t="s">
        <v>22</v>
      </c>
      <c r="B1214" s="0" t="s">
        <v>48</v>
      </c>
      <c r="C1214" s="0" t="s">
        <v>50</v>
      </c>
      <c r="D1214" s="0" t="s">
        <v>22</v>
      </c>
      <c r="E1214" s="0" t="s">
        <v>4909</v>
      </c>
      <c r="F1214" s="0" t="s">
        <v>1213</v>
      </c>
      <c r="G1214" s="0" t="s">
        <v>1171</v>
      </c>
      <c r="H1214" s="0" t="s">
        <v>1171</v>
      </c>
      <c r="I1214" s="0" t="s">
        <v>1172</v>
      </c>
      <c r="J1214" s="0" t="s">
        <v>1173</v>
      </c>
      <c r="K1214" s="0" t="s">
        <v>1174</v>
      </c>
      <c r="L1214" s="0" t="s">
        <v>1252</v>
      </c>
      <c r="M1214" s="0" t="s">
        <v>1155</v>
      </c>
      <c r="N1214" s="0" t="s">
        <v>112</v>
      </c>
      <c r="O1214" s="0" t="s">
        <v>1171</v>
      </c>
      <c r="P1214" s="0" t="s">
        <v>1171</v>
      </c>
      <c r="Q1214" s="0" t="s">
        <v>1172</v>
      </c>
      <c r="R1214" s="0" t="s">
        <v>3408</v>
      </c>
      <c r="S1214" s="0" t="s">
        <v>3409</v>
      </c>
      <c r="T1214" s="0" t="s">
        <v>3341</v>
      </c>
      <c r="U1214" s="0" t="s">
        <v>3342</v>
      </c>
      <c r="V1214" s="0" t="s">
        <v>4910</v>
      </c>
      <c r="W1214" s="0" t="s">
        <v>3344</v>
      </c>
      <c r="X1214" s="0" t="s">
        <v>3345</v>
      </c>
      <c r="Y1214" s="0" t="s">
        <v>3342</v>
      </c>
      <c r="Z1214" s="0" t="s">
        <v>4911</v>
      </c>
      <c r="AA1214" s="0" t="s">
        <v>3394</v>
      </c>
      <c r="AB1214" s="0" t="s">
        <v>4912</v>
      </c>
      <c r="AC1214" s="0" t="s">
        <v>19</v>
      </c>
      <c r="AD1214" s="0" t="s">
        <v>61</v>
      </c>
      <c r="AE1214" s="0" t="s">
        <v>19</v>
      </c>
      <c r="AF1214" s="0" t="s">
        <v>22</v>
      </c>
      <c r="AG1214" s="0" t="s">
        <v>22</v>
      </c>
      <c r="AH1214" s="0" t="s">
        <v>3396</v>
      </c>
      <c r="AI1214" s="0" t="s">
        <v>3397</v>
      </c>
      <c r="AJ1214" s="0" t="s">
        <v>22</v>
      </c>
      <c r="AK1214" s="0" t="s">
        <v>22</v>
      </c>
    </row>
    <row customHeight="1" ht="11.25">
      <c r="A1215" s="0" t="s">
        <v>22</v>
      </c>
      <c r="B1215" s="0" t="s">
        <v>48</v>
      </c>
      <c r="C1215" s="0" t="s">
        <v>50</v>
      </c>
      <c r="D1215" s="0" t="s">
        <v>22</v>
      </c>
      <c r="E1215" s="0" t="s">
        <v>4909</v>
      </c>
      <c r="F1215" s="0" t="s">
        <v>1213</v>
      </c>
      <c r="G1215" s="0" t="s">
        <v>1171</v>
      </c>
      <c r="H1215" s="0" t="s">
        <v>1171</v>
      </c>
      <c r="I1215" s="0" t="s">
        <v>1172</v>
      </c>
      <c r="J1215" s="0" t="s">
        <v>1173</v>
      </c>
      <c r="K1215" s="0" t="s">
        <v>1174</v>
      </c>
      <c r="L1215" s="0" t="s">
        <v>1252</v>
      </c>
      <c r="M1215" s="0" t="s">
        <v>1155</v>
      </c>
      <c r="N1215" s="0" t="s">
        <v>118</v>
      </c>
      <c r="O1215" s="0" t="s">
        <v>1171</v>
      </c>
      <c r="P1215" s="0" t="s">
        <v>1171</v>
      </c>
      <c r="Q1215" s="0" t="s">
        <v>1172</v>
      </c>
      <c r="R1215" s="0" t="s">
        <v>3410</v>
      </c>
      <c r="S1215" s="0" t="s">
        <v>3411</v>
      </c>
      <c r="T1215" s="0" t="s">
        <v>3341</v>
      </c>
      <c r="U1215" s="0" t="s">
        <v>3342</v>
      </c>
      <c r="V1215" s="0" t="s">
        <v>4910</v>
      </c>
      <c r="W1215" s="0" t="s">
        <v>3344</v>
      </c>
      <c r="X1215" s="0" t="s">
        <v>3345</v>
      </c>
      <c r="Y1215" s="0" t="s">
        <v>3342</v>
      </c>
      <c r="Z1215" s="0" t="s">
        <v>4911</v>
      </c>
      <c r="AA1215" s="0" t="s">
        <v>3394</v>
      </c>
      <c r="AB1215" s="0" t="s">
        <v>4912</v>
      </c>
      <c r="AC1215" s="0" t="s">
        <v>19</v>
      </c>
      <c r="AD1215" s="0" t="s">
        <v>61</v>
      </c>
      <c r="AE1215" s="0" t="s">
        <v>19</v>
      </c>
      <c r="AF1215" s="0" t="s">
        <v>22</v>
      </c>
      <c r="AG1215" s="0" t="s">
        <v>22</v>
      </c>
      <c r="AH1215" s="0" t="s">
        <v>3396</v>
      </c>
      <c r="AI1215" s="0" t="s">
        <v>3397</v>
      </c>
      <c r="AJ1215" s="0" t="s">
        <v>22</v>
      </c>
      <c r="AK1215" s="0" t="s">
        <v>22</v>
      </c>
    </row>
    <row customHeight="1" ht="11.25">
      <c r="A1216" s="0" t="s">
        <v>22</v>
      </c>
      <c r="B1216" s="0" t="s">
        <v>48</v>
      </c>
      <c r="C1216" s="0" t="s">
        <v>50</v>
      </c>
      <c r="D1216" s="0" t="s">
        <v>22</v>
      </c>
      <c r="E1216" s="0" t="s">
        <v>4909</v>
      </c>
      <c r="F1216" s="0" t="s">
        <v>1213</v>
      </c>
      <c r="G1216" s="0" t="s">
        <v>1171</v>
      </c>
      <c r="H1216" s="0" t="s">
        <v>1171</v>
      </c>
      <c r="I1216" s="0" t="s">
        <v>1172</v>
      </c>
      <c r="J1216" s="0" t="s">
        <v>1173</v>
      </c>
      <c r="K1216" s="0" t="s">
        <v>1174</v>
      </c>
      <c r="L1216" s="0" t="s">
        <v>1252</v>
      </c>
      <c r="M1216" s="0" t="s">
        <v>1155</v>
      </c>
      <c r="N1216" s="0" t="s">
        <v>101</v>
      </c>
      <c r="O1216" s="0" t="s">
        <v>1171</v>
      </c>
      <c r="P1216" s="0" t="s">
        <v>1171</v>
      </c>
      <c r="Q1216" s="0" t="s">
        <v>1172</v>
      </c>
      <c r="R1216" s="0" t="s">
        <v>3412</v>
      </c>
      <c r="S1216" s="0" t="s">
        <v>3413</v>
      </c>
      <c r="T1216" s="0" t="s">
        <v>3341</v>
      </c>
      <c r="U1216" s="0" t="s">
        <v>3342</v>
      </c>
      <c r="V1216" s="0" t="s">
        <v>4910</v>
      </c>
      <c r="W1216" s="0" t="s">
        <v>3344</v>
      </c>
      <c r="X1216" s="0" t="s">
        <v>3345</v>
      </c>
      <c r="Y1216" s="0" t="s">
        <v>3342</v>
      </c>
      <c r="Z1216" s="0" t="s">
        <v>4911</v>
      </c>
      <c r="AA1216" s="0" t="s">
        <v>3394</v>
      </c>
      <c r="AB1216" s="0" t="s">
        <v>4912</v>
      </c>
      <c r="AC1216" s="0" t="s">
        <v>19</v>
      </c>
      <c r="AD1216" s="0" t="s">
        <v>61</v>
      </c>
      <c r="AE1216" s="0" t="s">
        <v>19</v>
      </c>
      <c r="AF1216" s="0" t="s">
        <v>22</v>
      </c>
      <c r="AG1216" s="0" t="s">
        <v>22</v>
      </c>
      <c r="AH1216" s="0" t="s">
        <v>3396</v>
      </c>
      <c r="AI1216" s="0" t="s">
        <v>3397</v>
      </c>
      <c r="AJ1216" s="0" t="s">
        <v>22</v>
      </c>
      <c r="AK1216" s="0" t="s">
        <v>22</v>
      </c>
    </row>
    <row customHeight="1" ht="11.25">
      <c r="A1217" s="0" t="s">
        <v>22</v>
      </c>
      <c r="B1217" s="0" t="s">
        <v>48</v>
      </c>
      <c r="C1217" s="0" t="s">
        <v>50</v>
      </c>
      <c r="D1217" s="0" t="s">
        <v>22</v>
      </c>
      <c r="E1217" s="0" t="s">
        <v>4909</v>
      </c>
      <c r="F1217" s="0" t="s">
        <v>1213</v>
      </c>
      <c r="G1217" s="0" t="s">
        <v>1171</v>
      </c>
      <c r="H1217" s="0" t="s">
        <v>1171</v>
      </c>
      <c r="I1217" s="0" t="s">
        <v>1172</v>
      </c>
      <c r="J1217" s="0" t="s">
        <v>1173</v>
      </c>
      <c r="K1217" s="0" t="s">
        <v>1174</v>
      </c>
      <c r="L1217" s="0" t="s">
        <v>1252</v>
      </c>
      <c r="M1217" s="0" t="s">
        <v>1155</v>
      </c>
      <c r="N1217" s="0" t="s">
        <v>91</v>
      </c>
      <c r="O1217" s="0" t="s">
        <v>1171</v>
      </c>
      <c r="P1217" s="0" t="s">
        <v>1171</v>
      </c>
      <c r="Q1217" s="0" t="s">
        <v>1172</v>
      </c>
      <c r="R1217" s="0" t="s">
        <v>3414</v>
      </c>
      <c r="S1217" s="0" t="s">
        <v>3415</v>
      </c>
      <c r="T1217" s="0" t="s">
        <v>3341</v>
      </c>
      <c r="U1217" s="0" t="s">
        <v>3342</v>
      </c>
      <c r="V1217" s="0" t="s">
        <v>4910</v>
      </c>
      <c r="W1217" s="0" t="s">
        <v>3344</v>
      </c>
      <c r="X1217" s="0" t="s">
        <v>3345</v>
      </c>
      <c r="Y1217" s="0" t="s">
        <v>3342</v>
      </c>
      <c r="Z1217" s="0" t="s">
        <v>4911</v>
      </c>
      <c r="AA1217" s="0" t="s">
        <v>3394</v>
      </c>
      <c r="AB1217" s="0" t="s">
        <v>4912</v>
      </c>
      <c r="AC1217" s="0" t="s">
        <v>19</v>
      </c>
      <c r="AD1217" s="0" t="s">
        <v>61</v>
      </c>
      <c r="AE1217" s="0" t="s">
        <v>19</v>
      </c>
      <c r="AF1217" s="0" t="s">
        <v>22</v>
      </c>
      <c r="AG1217" s="0" t="s">
        <v>22</v>
      </c>
      <c r="AH1217" s="0" t="s">
        <v>3396</v>
      </c>
      <c r="AI1217" s="0" t="s">
        <v>3397</v>
      </c>
      <c r="AJ1217" s="0" t="s">
        <v>22</v>
      </c>
      <c r="AK1217" s="0" t="s">
        <v>22</v>
      </c>
    </row>
    <row customHeight="1" ht="11.25">
      <c r="A1218" s="0" t="s">
        <v>22</v>
      </c>
      <c r="B1218" s="0" t="s">
        <v>48</v>
      </c>
      <c r="C1218" s="0" t="s">
        <v>50</v>
      </c>
      <c r="D1218" s="0" t="s">
        <v>22</v>
      </c>
      <c r="E1218" s="0" t="s">
        <v>4909</v>
      </c>
      <c r="F1218" s="0" t="s">
        <v>1213</v>
      </c>
      <c r="G1218" s="0" t="s">
        <v>153</v>
      </c>
      <c r="H1218" s="0" t="s">
        <v>153</v>
      </c>
      <c r="I1218" s="0" t="s">
        <v>154</v>
      </c>
      <c r="J1218" s="0" t="s">
        <v>1173</v>
      </c>
      <c r="K1218" s="0" t="s">
        <v>1255</v>
      </c>
      <c r="L1218" s="0" t="s">
        <v>1252</v>
      </c>
      <c r="M1218" s="0" t="s">
        <v>1155</v>
      </c>
      <c r="N1218" s="0" t="s">
        <v>98</v>
      </c>
      <c r="O1218" s="0" t="s">
        <v>153</v>
      </c>
      <c r="P1218" s="0" t="s">
        <v>153</v>
      </c>
      <c r="Q1218" s="0" t="s">
        <v>154</v>
      </c>
      <c r="R1218" s="0" t="s">
        <v>1173</v>
      </c>
      <c r="S1218" s="0" t="s">
        <v>1255</v>
      </c>
      <c r="T1218" s="0" t="s">
        <v>3341</v>
      </c>
      <c r="U1218" s="0" t="s">
        <v>3342</v>
      </c>
      <c r="V1218" s="0" t="s">
        <v>4910</v>
      </c>
      <c r="W1218" s="0" t="s">
        <v>3344</v>
      </c>
      <c r="X1218" s="0" t="s">
        <v>3345</v>
      </c>
      <c r="Y1218" s="0" t="s">
        <v>3342</v>
      </c>
      <c r="Z1218" s="0" t="s">
        <v>4911</v>
      </c>
      <c r="AA1218" s="0" t="s">
        <v>3394</v>
      </c>
      <c r="AB1218" s="0" t="s">
        <v>4912</v>
      </c>
      <c r="AC1218" s="0" t="s">
        <v>19</v>
      </c>
      <c r="AD1218" s="0" t="s">
        <v>61</v>
      </c>
      <c r="AE1218" s="0" t="s">
        <v>19</v>
      </c>
      <c r="AF1218" s="0" t="s">
        <v>22</v>
      </c>
      <c r="AG1218" s="0" t="s">
        <v>22</v>
      </c>
      <c r="AH1218" s="0" t="s">
        <v>3396</v>
      </c>
      <c r="AI1218" s="0" t="s">
        <v>3397</v>
      </c>
      <c r="AJ1218" s="0" t="s">
        <v>22</v>
      </c>
      <c r="AK1218" s="0" t="s">
        <v>22</v>
      </c>
    </row>
    <row customHeight="1" ht="11.25">
      <c r="A1219" s="0" t="s">
        <v>22</v>
      </c>
      <c r="B1219" s="0" t="s">
        <v>48</v>
      </c>
      <c r="C1219" s="0" t="s">
        <v>50</v>
      </c>
      <c r="D1219" s="0" t="s">
        <v>22</v>
      </c>
      <c r="E1219" s="0" t="s">
        <v>4909</v>
      </c>
      <c r="F1219" s="0" t="s">
        <v>1213</v>
      </c>
      <c r="G1219" s="0" t="s">
        <v>153</v>
      </c>
      <c r="H1219" s="0" t="s">
        <v>153</v>
      </c>
      <c r="I1219" s="0" t="s">
        <v>154</v>
      </c>
      <c r="J1219" s="0" t="s">
        <v>1173</v>
      </c>
      <c r="K1219" s="0" t="s">
        <v>1255</v>
      </c>
      <c r="L1219" s="0" t="s">
        <v>1252</v>
      </c>
      <c r="M1219" s="0" t="s">
        <v>1155</v>
      </c>
      <c r="N1219" s="0" t="s">
        <v>115</v>
      </c>
      <c r="O1219" s="0" t="s">
        <v>153</v>
      </c>
      <c r="P1219" s="0" t="s">
        <v>153</v>
      </c>
      <c r="Q1219" s="0" t="s">
        <v>154</v>
      </c>
      <c r="R1219" s="0" t="s">
        <v>3398</v>
      </c>
      <c r="S1219" s="0" t="s">
        <v>3416</v>
      </c>
      <c r="T1219" s="0" t="s">
        <v>3341</v>
      </c>
      <c r="U1219" s="0" t="s">
        <v>3342</v>
      </c>
      <c r="V1219" s="0" t="s">
        <v>4910</v>
      </c>
      <c r="W1219" s="0" t="s">
        <v>3344</v>
      </c>
      <c r="X1219" s="0" t="s">
        <v>3345</v>
      </c>
      <c r="Y1219" s="0" t="s">
        <v>3342</v>
      </c>
      <c r="Z1219" s="0" t="s">
        <v>4911</v>
      </c>
      <c r="AA1219" s="0" t="s">
        <v>3394</v>
      </c>
      <c r="AB1219" s="0" t="s">
        <v>4912</v>
      </c>
      <c r="AC1219" s="0" t="s">
        <v>19</v>
      </c>
      <c r="AD1219" s="0" t="s">
        <v>61</v>
      </c>
      <c r="AE1219" s="0" t="s">
        <v>19</v>
      </c>
      <c r="AF1219" s="0" t="s">
        <v>22</v>
      </c>
      <c r="AG1219" s="0" t="s">
        <v>22</v>
      </c>
      <c r="AH1219" s="0" t="s">
        <v>3396</v>
      </c>
      <c r="AI1219" s="0" t="s">
        <v>3397</v>
      </c>
      <c r="AJ1219" s="0" t="s">
        <v>22</v>
      </c>
      <c r="AK1219" s="0" t="s">
        <v>22</v>
      </c>
    </row>
    <row customHeight="1" ht="11.25">
      <c r="A1220" s="0" t="s">
        <v>22</v>
      </c>
      <c r="B1220" s="0" t="s">
        <v>48</v>
      </c>
      <c r="C1220" s="0" t="s">
        <v>50</v>
      </c>
      <c r="D1220" s="0" t="s">
        <v>22</v>
      </c>
      <c r="E1220" s="0" t="s">
        <v>4909</v>
      </c>
      <c r="F1220" s="0" t="s">
        <v>1213</v>
      </c>
      <c r="G1220" s="0" t="s">
        <v>153</v>
      </c>
      <c r="H1220" s="0" t="s">
        <v>153</v>
      </c>
      <c r="I1220" s="0" t="s">
        <v>154</v>
      </c>
      <c r="J1220" s="0" t="s">
        <v>1173</v>
      </c>
      <c r="K1220" s="0" t="s">
        <v>1255</v>
      </c>
      <c r="L1220" s="0" t="s">
        <v>1252</v>
      </c>
      <c r="M1220" s="0" t="s">
        <v>1155</v>
      </c>
      <c r="N1220" s="0" t="s">
        <v>90</v>
      </c>
      <c r="O1220" s="0" t="s">
        <v>153</v>
      </c>
      <c r="P1220" s="0" t="s">
        <v>153</v>
      </c>
      <c r="Q1220" s="0" t="s">
        <v>154</v>
      </c>
      <c r="R1220" s="0" t="s">
        <v>3400</v>
      </c>
      <c r="S1220" s="0" t="s">
        <v>3417</v>
      </c>
      <c r="T1220" s="0" t="s">
        <v>3341</v>
      </c>
      <c r="U1220" s="0" t="s">
        <v>3342</v>
      </c>
      <c r="V1220" s="0" t="s">
        <v>4910</v>
      </c>
      <c r="W1220" s="0" t="s">
        <v>3344</v>
      </c>
      <c r="X1220" s="0" t="s">
        <v>3345</v>
      </c>
      <c r="Y1220" s="0" t="s">
        <v>3342</v>
      </c>
      <c r="Z1220" s="0" t="s">
        <v>4911</v>
      </c>
      <c r="AA1220" s="0" t="s">
        <v>3394</v>
      </c>
      <c r="AB1220" s="0" t="s">
        <v>4912</v>
      </c>
      <c r="AC1220" s="0" t="s">
        <v>19</v>
      </c>
      <c r="AD1220" s="0" t="s">
        <v>61</v>
      </c>
      <c r="AE1220" s="0" t="s">
        <v>19</v>
      </c>
      <c r="AF1220" s="0" t="s">
        <v>22</v>
      </c>
      <c r="AG1220" s="0" t="s">
        <v>22</v>
      </c>
      <c r="AH1220" s="0" t="s">
        <v>3396</v>
      </c>
      <c r="AI1220" s="0" t="s">
        <v>3397</v>
      </c>
      <c r="AJ1220" s="0" t="s">
        <v>22</v>
      </c>
      <c r="AK1220" s="0" t="s">
        <v>22</v>
      </c>
    </row>
    <row customHeight="1" ht="11.25">
      <c r="A1221" s="0" t="s">
        <v>22</v>
      </c>
      <c r="B1221" s="0" t="s">
        <v>48</v>
      </c>
      <c r="C1221" s="0" t="s">
        <v>50</v>
      </c>
      <c r="D1221" s="0" t="s">
        <v>22</v>
      </c>
      <c r="E1221" s="0" t="s">
        <v>4909</v>
      </c>
      <c r="F1221" s="0" t="s">
        <v>1213</v>
      </c>
      <c r="G1221" s="0" t="s">
        <v>153</v>
      </c>
      <c r="H1221" s="0" t="s">
        <v>153</v>
      </c>
      <c r="I1221" s="0" t="s">
        <v>154</v>
      </c>
      <c r="J1221" s="0" t="s">
        <v>1173</v>
      </c>
      <c r="K1221" s="0" t="s">
        <v>1255</v>
      </c>
      <c r="L1221" s="0" t="s">
        <v>1252</v>
      </c>
      <c r="M1221" s="0" t="s">
        <v>1155</v>
      </c>
      <c r="N1221" s="0" t="s">
        <v>109</v>
      </c>
      <c r="O1221" s="0" t="s">
        <v>153</v>
      </c>
      <c r="P1221" s="0" t="s">
        <v>153</v>
      </c>
      <c r="Q1221" s="0" t="s">
        <v>154</v>
      </c>
      <c r="R1221" s="0" t="s">
        <v>3402</v>
      </c>
      <c r="S1221" s="0" t="s">
        <v>3418</v>
      </c>
      <c r="T1221" s="0" t="s">
        <v>3341</v>
      </c>
      <c r="U1221" s="0" t="s">
        <v>3342</v>
      </c>
      <c r="V1221" s="0" t="s">
        <v>4910</v>
      </c>
      <c r="W1221" s="0" t="s">
        <v>3344</v>
      </c>
      <c r="X1221" s="0" t="s">
        <v>3345</v>
      </c>
      <c r="Y1221" s="0" t="s">
        <v>3342</v>
      </c>
      <c r="Z1221" s="0" t="s">
        <v>4911</v>
      </c>
      <c r="AA1221" s="0" t="s">
        <v>3394</v>
      </c>
      <c r="AB1221" s="0" t="s">
        <v>4912</v>
      </c>
      <c r="AC1221" s="0" t="s">
        <v>19</v>
      </c>
      <c r="AD1221" s="0" t="s">
        <v>61</v>
      </c>
      <c r="AE1221" s="0" t="s">
        <v>19</v>
      </c>
      <c r="AF1221" s="0" t="s">
        <v>22</v>
      </c>
      <c r="AG1221" s="0" t="s">
        <v>22</v>
      </c>
      <c r="AH1221" s="0" t="s">
        <v>3396</v>
      </c>
      <c r="AI1221" s="0" t="s">
        <v>3397</v>
      </c>
      <c r="AJ1221" s="0" t="s">
        <v>22</v>
      </c>
      <c r="AK1221" s="0" t="s">
        <v>22</v>
      </c>
    </row>
    <row customHeight="1" ht="11.25">
      <c r="A1222" s="0" t="s">
        <v>22</v>
      </c>
      <c r="B1222" s="0" t="s">
        <v>48</v>
      </c>
      <c r="C1222" s="0" t="s">
        <v>50</v>
      </c>
      <c r="D1222" s="0" t="s">
        <v>22</v>
      </c>
      <c r="E1222" s="0" t="s">
        <v>4909</v>
      </c>
      <c r="F1222" s="0" t="s">
        <v>1213</v>
      </c>
      <c r="G1222" s="0" t="s">
        <v>153</v>
      </c>
      <c r="H1222" s="0" t="s">
        <v>153</v>
      </c>
      <c r="I1222" s="0" t="s">
        <v>154</v>
      </c>
      <c r="J1222" s="0" t="s">
        <v>1173</v>
      </c>
      <c r="K1222" s="0" t="s">
        <v>1255</v>
      </c>
      <c r="L1222" s="0" t="s">
        <v>1252</v>
      </c>
      <c r="M1222" s="0" t="s">
        <v>1155</v>
      </c>
      <c r="N1222" s="0" t="s">
        <v>92</v>
      </c>
      <c r="O1222" s="0" t="s">
        <v>153</v>
      </c>
      <c r="P1222" s="0" t="s">
        <v>153</v>
      </c>
      <c r="Q1222" s="0" t="s">
        <v>154</v>
      </c>
      <c r="R1222" s="0" t="s">
        <v>3404</v>
      </c>
      <c r="S1222" s="0" t="s">
        <v>3419</v>
      </c>
      <c r="T1222" s="0" t="s">
        <v>3341</v>
      </c>
      <c r="U1222" s="0" t="s">
        <v>3342</v>
      </c>
      <c r="V1222" s="0" t="s">
        <v>4910</v>
      </c>
      <c r="W1222" s="0" t="s">
        <v>3344</v>
      </c>
      <c r="X1222" s="0" t="s">
        <v>3345</v>
      </c>
      <c r="Y1222" s="0" t="s">
        <v>3342</v>
      </c>
      <c r="Z1222" s="0" t="s">
        <v>4911</v>
      </c>
      <c r="AA1222" s="0" t="s">
        <v>3394</v>
      </c>
      <c r="AB1222" s="0" t="s">
        <v>4912</v>
      </c>
      <c r="AC1222" s="0" t="s">
        <v>19</v>
      </c>
      <c r="AD1222" s="0" t="s">
        <v>61</v>
      </c>
      <c r="AE1222" s="0" t="s">
        <v>19</v>
      </c>
      <c r="AF1222" s="0" t="s">
        <v>22</v>
      </c>
      <c r="AG1222" s="0" t="s">
        <v>22</v>
      </c>
      <c r="AH1222" s="0" t="s">
        <v>3396</v>
      </c>
      <c r="AI1222" s="0" t="s">
        <v>3397</v>
      </c>
      <c r="AJ1222" s="0" t="s">
        <v>22</v>
      </c>
      <c r="AK1222" s="0" t="s">
        <v>22</v>
      </c>
    </row>
    <row customHeight="1" ht="11.25">
      <c r="A1223" s="0" t="s">
        <v>22</v>
      </c>
      <c r="B1223" s="0" t="s">
        <v>48</v>
      </c>
      <c r="C1223" s="0" t="s">
        <v>50</v>
      </c>
      <c r="D1223" s="0" t="s">
        <v>22</v>
      </c>
      <c r="E1223" s="0" t="s">
        <v>4909</v>
      </c>
      <c r="F1223" s="0" t="s">
        <v>1213</v>
      </c>
      <c r="G1223" s="0" t="s">
        <v>153</v>
      </c>
      <c r="H1223" s="0" t="s">
        <v>153</v>
      </c>
      <c r="I1223" s="0" t="s">
        <v>154</v>
      </c>
      <c r="J1223" s="0" t="s">
        <v>1173</v>
      </c>
      <c r="K1223" s="0" t="s">
        <v>1255</v>
      </c>
      <c r="L1223" s="0" t="s">
        <v>1252</v>
      </c>
      <c r="M1223" s="0" t="s">
        <v>1155</v>
      </c>
      <c r="N1223" s="0" t="s">
        <v>89</v>
      </c>
      <c r="O1223" s="0" t="s">
        <v>153</v>
      </c>
      <c r="P1223" s="0" t="s">
        <v>153</v>
      </c>
      <c r="Q1223" s="0" t="s">
        <v>154</v>
      </c>
      <c r="R1223" s="0" t="s">
        <v>3406</v>
      </c>
      <c r="S1223" s="0" t="s">
        <v>3420</v>
      </c>
      <c r="T1223" s="0" t="s">
        <v>3341</v>
      </c>
      <c r="U1223" s="0" t="s">
        <v>3342</v>
      </c>
      <c r="V1223" s="0" t="s">
        <v>4910</v>
      </c>
      <c r="W1223" s="0" t="s">
        <v>3344</v>
      </c>
      <c r="X1223" s="0" t="s">
        <v>3345</v>
      </c>
      <c r="Y1223" s="0" t="s">
        <v>3342</v>
      </c>
      <c r="Z1223" s="0" t="s">
        <v>4911</v>
      </c>
      <c r="AA1223" s="0" t="s">
        <v>3394</v>
      </c>
      <c r="AB1223" s="0" t="s">
        <v>4912</v>
      </c>
      <c r="AC1223" s="0" t="s">
        <v>19</v>
      </c>
      <c r="AD1223" s="0" t="s">
        <v>61</v>
      </c>
      <c r="AE1223" s="0" t="s">
        <v>19</v>
      </c>
      <c r="AF1223" s="0" t="s">
        <v>22</v>
      </c>
      <c r="AG1223" s="0" t="s">
        <v>22</v>
      </c>
      <c r="AH1223" s="0" t="s">
        <v>3396</v>
      </c>
      <c r="AI1223" s="0" t="s">
        <v>3397</v>
      </c>
      <c r="AJ1223" s="0" t="s">
        <v>22</v>
      </c>
      <c r="AK1223" s="0" t="s">
        <v>22</v>
      </c>
    </row>
    <row customHeight="1" ht="11.25">
      <c r="A1224" s="0" t="s">
        <v>22</v>
      </c>
      <c r="B1224" s="0" t="s">
        <v>48</v>
      </c>
      <c r="C1224" s="0" t="s">
        <v>50</v>
      </c>
      <c r="D1224" s="0" t="s">
        <v>22</v>
      </c>
      <c r="E1224" s="0" t="s">
        <v>4909</v>
      </c>
      <c r="F1224" s="0" t="s">
        <v>1213</v>
      </c>
      <c r="G1224" s="0" t="s">
        <v>153</v>
      </c>
      <c r="H1224" s="0" t="s">
        <v>153</v>
      </c>
      <c r="I1224" s="0" t="s">
        <v>154</v>
      </c>
      <c r="J1224" s="0" t="s">
        <v>1173</v>
      </c>
      <c r="K1224" s="0" t="s">
        <v>1255</v>
      </c>
      <c r="L1224" s="0" t="s">
        <v>1252</v>
      </c>
      <c r="M1224" s="0" t="s">
        <v>1155</v>
      </c>
      <c r="N1224" s="0" t="s">
        <v>112</v>
      </c>
      <c r="O1224" s="0" t="s">
        <v>153</v>
      </c>
      <c r="P1224" s="0" t="s">
        <v>153</v>
      </c>
      <c r="Q1224" s="0" t="s">
        <v>154</v>
      </c>
      <c r="R1224" s="0" t="s">
        <v>3408</v>
      </c>
      <c r="S1224" s="0" t="s">
        <v>3421</v>
      </c>
      <c r="T1224" s="0" t="s">
        <v>3341</v>
      </c>
      <c r="U1224" s="0" t="s">
        <v>3342</v>
      </c>
      <c r="V1224" s="0" t="s">
        <v>4910</v>
      </c>
      <c r="W1224" s="0" t="s">
        <v>3344</v>
      </c>
      <c r="X1224" s="0" t="s">
        <v>3345</v>
      </c>
      <c r="Y1224" s="0" t="s">
        <v>3342</v>
      </c>
      <c r="Z1224" s="0" t="s">
        <v>4911</v>
      </c>
      <c r="AA1224" s="0" t="s">
        <v>3394</v>
      </c>
      <c r="AB1224" s="0" t="s">
        <v>4912</v>
      </c>
      <c r="AC1224" s="0" t="s">
        <v>19</v>
      </c>
      <c r="AD1224" s="0" t="s">
        <v>61</v>
      </c>
      <c r="AE1224" s="0" t="s">
        <v>19</v>
      </c>
      <c r="AF1224" s="0" t="s">
        <v>22</v>
      </c>
      <c r="AG1224" s="0" t="s">
        <v>22</v>
      </c>
      <c r="AH1224" s="0" t="s">
        <v>3396</v>
      </c>
      <c r="AI1224" s="0" t="s">
        <v>3397</v>
      </c>
      <c r="AJ1224" s="0" t="s">
        <v>22</v>
      </c>
      <c r="AK1224" s="0" t="s">
        <v>22</v>
      </c>
    </row>
    <row customHeight="1" ht="11.25">
      <c r="A1225" s="0" t="s">
        <v>22</v>
      </c>
      <c r="B1225" s="0" t="s">
        <v>48</v>
      </c>
      <c r="C1225" s="0" t="s">
        <v>50</v>
      </c>
      <c r="D1225" s="0" t="s">
        <v>22</v>
      </c>
      <c r="E1225" s="0" t="s">
        <v>4909</v>
      </c>
      <c r="F1225" s="0" t="s">
        <v>1213</v>
      </c>
      <c r="G1225" s="0" t="s">
        <v>153</v>
      </c>
      <c r="H1225" s="0" t="s">
        <v>153</v>
      </c>
      <c r="I1225" s="0" t="s">
        <v>154</v>
      </c>
      <c r="J1225" s="0" t="s">
        <v>1173</v>
      </c>
      <c r="K1225" s="0" t="s">
        <v>1255</v>
      </c>
      <c r="L1225" s="0" t="s">
        <v>1252</v>
      </c>
      <c r="M1225" s="0" t="s">
        <v>1155</v>
      </c>
      <c r="N1225" s="0" t="s">
        <v>118</v>
      </c>
      <c r="O1225" s="0" t="s">
        <v>153</v>
      </c>
      <c r="P1225" s="0" t="s">
        <v>153</v>
      </c>
      <c r="Q1225" s="0" t="s">
        <v>154</v>
      </c>
      <c r="R1225" s="0" t="s">
        <v>3410</v>
      </c>
      <c r="S1225" s="0" t="s">
        <v>3422</v>
      </c>
      <c r="T1225" s="0" t="s">
        <v>3341</v>
      </c>
      <c r="U1225" s="0" t="s">
        <v>3342</v>
      </c>
      <c r="V1225" s="0" t="s">
        <v>4910</v>
      </c>
      <c r="W1225" s="0" t="s">
        <v>3344</v>
      </c>
      <c r="X1225" s="0" t="s">
        <v>3345</v>
      </c>
      <c r="Y1225" s="0" t="s">
        <v>3342</v>
      </c>
      <c r="Z1225" s="0" t="s">
        <v>4911</v>
      </c>
      <c r="AA1225" s="0" t="s">
        <v>3394</v>
      </c>
      <c r="AB1225" s="0" t="s">
        <v>4912</v>
      </c>
      <c r="AC1225" s="0" t="s">
        <v>19</v>
      </c>
      <c r="AD1225" s="0" t="s">
        <v>61</v>
      </c>
      <c r="AE1225" s="0" t="s">
        <v>19</v>
      </c>
      <c r="AF1225" s="0" t="s">
        <v>22</v>
      </c>
      <c r="AG1225" s="0" t="s">
        <v>22</v>
      </c>
      <c r="AH1225" s="0" t="s">
        <v>3396</v>
      </c>
      <c r="AI1225" s="0" t="s">
        <v>3397</v>
      </c>
      <c r="AJ1225" s="0" t="s">
        <v>22</v>
      </c>
      <c r="AK1225" s="0" t="s">
        <v>22</v>
      </c>
    </row>
    <row customHeight="1" ht="11.25">
      <c r="A1226" s="0" t="s">
        <v>22</v>
      </c>
      <c r="B1226" s="0" t="s">
        <v>48</v>
      </c>
      <c r="C1226" s="0" t="s">
        <v>50</v>
      </c>
      <c r="D1226" s="0" t="s">
        <v>22</v>
      </c>
      <c r="E1226" s="0" t="s">
        <v>4909</v>
      </c>
      <c r="F1226" s="0" t="s">
        <v>1213</v>
      </c>
      <c r="G1226" s="0" t="s">
        <v>153</v>
      </c>
      <c r="H1226" s="0" t="s">
        <v>153</v>
      </c>
      <c r="I1226" s="0" t="s">
        <v>154</v>
      </c>
      <c r="J1226" s="0" t="s">
        <v>1173</v>
      </c>
      <c r="K1226" s="0" t="s">
        <v>1255</v>
      </c>
      <c r="L1226" s="0" t="s">
        <v>1252</v>
      </c>
      <c r="M1226" s="0" t="s">
        <v>1155</v>
      </c>
      <c r="N1226" s="0" t="s">
        <v>101</v>
      </c>
      <c r="O1226" s="0" t="s">
        <v>153</v>
      </c>
      <c r="P1226" s="0" t="s">
        <v>153</v>
      </c>
      <c r="Q1226" s="0" t="s">
        <v>154</v>
      </c>
      <c r="R1226" s="0" t="s">
        <v>3412</v>
      </c>
      <c r="S1226" s="0" t="s">
        <v>3423</v>
      </c>
      <c r="T1226" s="0" t="s">
        <v>3341</v>
      </c>
      <c r="U1226" s="0" t="s">
        <v>3342</v>
      </c>
      <c r="V1226" s="0" t="s">
        <v>4910</v>
      </c>
      <c r="W1226" s="0" t="s">
        <v>3344</v>
      </c>
      <c r="X1226" s="0" t="s">
        <v>3345</v>
      </c>
      <c r="Y1226" s="0" t="s">
        <v>3342</v>
      </c>
      <c r="Z1226" s="0" t="s">
        <v>4911</v>
      </c>
      <c r="AA1226" s="0" t="s">
        <v>3394</v>
      </c>
      <c r="AB1226" s="0" t="s">
        <v>4912</v>
      </c>
      <c r="AC1226" s="0" t="s">
        <v>19</v>
      </c>
      <c r="AD1226" s="0" t="s">
        <v>61</v>
      </c>
      <c r="AE1226" s="0" t="s">
        <v>19</v>
      </c>
      <c r="AF1226" s="0" t="s">
        <v>22</v>
      </c>
      <c r="AG1226" s="0" t="s">
        <v>22</v>
      </c>
      <c r="AH1226" s="0" t="s">
        <v>3396</v>
      </c>
      <c r="AI1226" s="0" t="s">
        <v>3397</v>
      </c>
      <c r="AJ1226" s="0" t="s">
        <v>22</v>
      </c>
      <c r="AK1226" s="0" t="s">
        <v>22</v>
      </c>
    </row>
    <row customHeight="1" ht="11.25">
      <c r="A1227" s="0" t="s">
        <v>22</v>
      </c>
      <c r="B1227" s="0" t="s">
        <v>48</v>
      </c>
      <c r="C1227" s="0" t="s">
        <v>50</v>
      </c>
      <c r="D1227" s="0" t="s">
        <v>22</v>
      </c>
      <c r="E1227" s="0" t="s">
        <v>4909</v>
      </c>
      <c r="F1227" s="0" t="s">
        <v>1213</v>
      </c>
      <c r="G1227" s="0" t="s">
        <v>153</v>
      </c>
      <c r="H1227" s="0" t="s">
        <v>153</v>
      </c>
      <c r="I1227" s="0" t="s">
        <v>154</v>
      </c>
      <c r="J1227" s="0" t="s">
        <v>1173</v>
      </c>
      <c r="K1227" s="0" t="s">
        <v>1255</v>
      </c>
      <c r="L1227" s="0" t="s">
        <v>1252</v>
      </c>
      <c r="M1227" s="0" t="s">
        <v>1155</v>
      </c>
      <c r="N1227" s="0" t="s">
        <v>91</v>
      </c>
      <c r="O1227" s="0" t="s">
        <v>153</v>
      </c>
      <c r="P1227" s="0" t="s">
        <v>153</v>
      </c>
      <c r="Q1227" s="0" t="s">
        <v>154</v>
      </c>
      <c r="R1227" s="0" t="s">
        <v>3414</v>
      </c>
      <c r="S1227" s="0" t="s">
        <v>3424</v>
      </c>
      <c r="T1227" s="0" t="s">
        <v>3341</v>
      </c>
      <c r="U1227" s="0" t="s">
        <v>3342</v>
      </c>
      <c r="V1227" s="0" t="s">
        <v>4910</v>
      </c>
      <c r="W1227" s="0" t="s">
        <v>3344</v>
      </c>
      <c r="X1227" s="0" t="s">
        <v>3345</v>
      </c>
      <c r="Y1227" s="0" t="s">
        <v>3342</v>
      </c>
      <c r="Z1227" s="0" t="s">
        <v>4911</v>
      </c>
      <c r="AA1227" s="0" t="s">
        <v>3394</v>
      </c>
      <c r="AB1227" s="0" t="s">
        <v>4912</v>
      </c>
      <c r="AC1227" s="0" t="s">
        <v>19</v>
      </c>
      <c r="AD1227" s="0" t="s">
        <v>61</v>
      </c>
      <c r="AE1227" s="0" t="s">
        <v>19</v>
      </c>
      <c r="AF1227" s="0" t="s">
        <v>22</v>
      </c>
      <c r="AG1227" s="0" t="s">
        <v>22</v>
      </c>
      <c r="AH1227" s="0" t="s">
        <v>3396</v>
      </c>
      <c r="AI1227" s="0" t="s">
        <v>3397</v>
      </c>
      <c r="AJ1227" s="0" t="s">
        <v>22</v>
      </c>
      <c r="AK1227" s="0" t="s">
        <v>22</v>
      </c>
    </row>
    <row customHeight="1" ht="11.25">
      <c r="A1228" s="0" t="s">
        <v>22</v>
      </c>
      <c r="B1228" s="0" t="s">
        <v>48</v>
      </c>
      <c r="C1228" s="0" t="s">
        <v>50</v>
      </c>
      <c r="D1228" s="0" t="s">
        <v>22</v>
      </c>
      <c r="E1228" s="0" t="s">
        <v>4913</v>
      </c>
      <c r="F1228" s="0" t="s">
        <v>1191</v>
      </c>
      <c r="G1228" s="0" t="s">
        <v>173</v>
      </c>
      <c r="H1228" s="0" t="s">
        <v>173</v>
      </c>
      <c r="I1228" s="0" t="s">
        <v>174</v>
      </c>
      <c r="J1228" s="0" t="s">
        <v>3468</v>
      </c>
      <c r="K1228" s="0" t="s">
        <v>3469</v>
      </c>
      <c r="L1228" s="0" t="s">
        <v>867</v>
      </c>
      <c r="M1228" s="0" t="s">
        <v>867</v>
      </c>
      <c r="N1228" s="0" t="s">
        <v>98</v>
      </c>
      <c r="O1228" s="0" t="s">
        <v>173</v>
      </c>
      <c r="P1228" s="0" t="s">
        <v>173</v>
      </c>
      <c r="Q1228" s="0" t="s">
        <v>174</v>
      </c>
      <c r="R1228" s="0" t="s">
        <v>3468</v>
      </c>
      <c r="S1228" s="0" t="s">
        <v>3469</v>
      </c>
      <c r="T1228" s="0" t="s">
        <v>3341</v>
      </c>
      <c r="U1228" s="0" t="s">
        <v>3386</v>
      </c>
      <c r="V1228" s="0" t="s">
        <v>3470</v>
      </c>
      <c r="W1228" s="0" t="s">
        <v>3344</v>
      </c>
      <c r="X1228" s="0" t="s">
        <v>3388</v>
      </c>
      <c r="Y1228" s="0" t="s">
        <v>3342</v>
      </c>
      <c r="Z1228" s="0" t="s">
        <v>3471</v>
      </c>
      <c r="AA1228" s="0" t="s">
        <v>3472</v>
      </c>
      <c r="AB1228" s="0" t="s">
        <v>3473</v>
      </c>
      <c r="AC1228" s="0" t="s">
        <v>19</v>
      </c>
      <c r="AD1228" s="0" t="s">
        <v>19</v>
      </c>
      <c r="AE1228" s="0" t="s">
        <v>61</v>
      </c>
      <c r="AF1228" s="0" t="s">
        <v>22</v>
      </c>
      <c r="AG1228" s="0" t="s">
        <v>22</v>
      </c>
      <c r="AH1228" s="0" t="s">
        <v>22</v>
      </c>
      <c r="AI1228" s="0" t="s">
        <v>22</v>
      </c>
      <c r="AJ1228" s="0" t="s">
        <v>98</v>
      </c>
      <c r="AK1228" s="0" t="s">
        <v>98</v>
      </c>
    </row>
    <row customHeight="1" ht="11.25">
      <c r="A1229" s="0" t="s">
        <v>22</v>
      </c>
      <c r="B1229" s="0" t="s">
        <v>48</v>
      </c>
      <c r="C1229" s="0" t="s">
        <v>50</v>
      </c>
      <c r="D1229" s="0" t="s">
        <v>22</v>
      </c>
      <c r="E1229" s="0" t="s">
        <v>4914</v>
      </c>
      <c r="F1229" s="0" t="s">
        <v>1191</v>
      </c>
      <c r="G1229" s="0" t="s">
        <v>180</v>
      </c>
      <c r="H1229" s="0" t="s">
        <v>180</v>
      </c>
      <c r="I1229" s="0" t="s">
        <v>181</v>
      </c>
      <c r="J1229" s="0" t="s">
        <v>1225</v>
      </c>
      <c r="K1229" s="0" t="s">
        <v>1226</v>
      </c>
      <c r="L1229" s="0" t="s">
        <v>4577</v>
      </c>
      <c r="M1229" s="0" t="s">
        <v>4578</v>
      </c>
      <c r="N1229" s="0" t="s">
        <v>98</v>
      </c>
      <c r="O1229" s="0" t="s">
        <v>180</v>
      </c>
      <c r="P1229" s="0" t="s">
        <v>180</v>
      </c>
      <c r="Q1229" s="0" t="s">
        <v>181</v>
      </c>
      <c r="R1229" s="0" t="s">
        <v>1225</v>
      </c>
      <c r="S1229" s="0" t="s">
        <v>1226</v>
      </c>
      <c r="T1229" s="0" t="s">
        <v>3341</v>
      </c>
      <c r="U1229" s="0" t="s">
        <v>3342</v>
      </c>
      <c r="V1229" s="0" t="s">
        <v>4579</v>
      </c>
      <c r="W1229" s="0" t="s">
        <v>3344</v>
      </c>
      <c r="X1229" s="0" t="s">
        <v>4174</v>
      </c>
      <c r="Y1229" s="0" t="s">
        <v>4175</v>
      </c>
      <c r="Z1229" s="0" t="s">
        <v>4667</v>
      </c>
      <c r="AA1229" s="0" t="s">
        <v>4581</v>
      </c>
      <c r="AB1229" s="0" t="s">
        <v>4491</v>
      </c>
      <c r="AC1229" s="0" t="s">
        <v>19</v>
      </c>
      <c r="AD1229" s="0" t="s">
        <v>19</v>
      </c>
      <c r="AE1229" s="0" t="s">
        <v>61</v>
      </c>
      <c r="AF1229" s="0" t="s">
        <v>22</v>
      </c>
      <c r="AG1229" s="0" t="s">
        <v>22</v>
      </c>
      <c r="AH1229" s="0" t="s">
        <v>22</v>
      </c>
      <c r="AI1229" s="0" t="s">
        <v>22</v>
      </c>
      <c r="AJ1229" s="0" t="s">
        <v>454</v>
      </c>
      <c r="AK1229" s="0" t="s">
        <v>454</v>
      </c>
    </row>
    <row customHeight="1" ht="11.25">
      <c r="A1230" s="0" t="s">
        <v>22</v>
      </c>
      <c r="B1230" s="0" t="s">
        <v>48</v>
      </c>
      <c r="C1230" s="0" t="s">
        <v>50</v>
      </c>
      <c r="D1230" s="0" t="s">
        <v>22</v>
      </c>
      <c r="E1230" s="0" t="s">
        <v>4914</v>
      </c>
      <c r="F1230" s="0" t="s">
        <v>1191</v>
      </c>
      <c r="G1230" s="0" t="s">
        <v>180</v>
      </c>
      <c r="H1230" s="0" t="s">
        <v>180</v>
      </c>
      <c r="I1230" s="0" t="s">
        <v>181</v>
      </c>
      <c r="J1230" s="0" t="s">
        <v>1225</v>
      </c>
      <c r="K1230" s="0" t="s">
        <v>1226</v>
      </c>
      <c r="L1230" s="0" t="s">
        <v>4577</v>
      </c>
      <c r="M1230" s="0" t="s">
        <v>4578</v>
      </c>
      <c r="N1230" s="0" t="s">
        <v>98</v>
      </c>
      <c r="O1230" s="0" t="s">
        <v>180</v>
      </c>
      <c r="P1230" s="0" t="s">
        <v>180</v>
      </c>
      <c r="Q1230" s="0" t="s">
        <v>181</v>
      </c>
      <c r="R1230" s="0" t="s">
        <v>1225</v>
      </c>
      <c r="S1230" s="0" t="s">
        <v>1226</v>
      </c>
      <c r="T1230" s="0" t="s">
        <v>3341</v>
      </c>
      <c r="U1230" s="0" t="s">
        <v>3342</v>
      </c>
      <c r="V1230" s="0" t="s">
        <v>4579</v>
      </c>
      <c r="W1230" s="0" t="s">
        <v>3344</v>
      </c>
      <c r="X1230" s="0" t="s">
        <v>4174</v>
      </c>
      <c r="Y1230" s="0" t="s">
        <v>4175</v>
      </c>
      <c r="Z1230" s="0" t="s">
        <v>4667</v>
      </c>
      <c r="AA1230" s="0" t="s">
        <v>4581</v>
      </c>
      <c r="AB1230" s="0" t="s">
        <v>4491</v>
      </c>
      <c r="AC1230" s="0" t="s">
        <v>19</v>
      </c>
      <c r="AD1230" s="0" t="s">
        <v>19</v>
      </c>
      <c r="AE1230" s="0" t="s">
        <v>61</v>
      </c>
      <c r="AF1230" s="0" t="s">
        <v>22</v>
      </c>
      <c r="AG1230" s="0" t="s">
        <v>22</v>
      </c>
      <c r="AH1230" s="0" t="s">
        <v>22</v>
      </c>
      <c r="AI1230" s="0" t="s">
        <v>22</v>
      </c>
      <c r="AJ1230" s="0" t="s">
        <v>454</v>
      </c>
      <c r="AK1230" s="0" t="s">
        <v>454</v>
      </c>
    </row>
    <row customHeight="1" ht="11.25">
      <c r="A1231" s="0" t="s">
        <v>22</v>
      </c>
      <c r="B1231" s="0" t="s">
        <v>48</v>
      </c>
      <c r="C1231" s="0" t="s">
        <v>50</v>
      </c>
      <c r="D1231" s="0" t="s">
        <v>22</v>
      </c>
      <c r="E1231" s="0" t="s">
        <v>4915</v>
      </c>
      <c r="F1231" s="0" t="s">
        <v>1191</v>
      </c>
      <c r="G1231" s="0" t="s">
        <v>180</v>
      </c>
      <c r="H1231" s="0" t="s">
        <v>180</v>
      </c>
      <c r="I1231" s="0" t="s">
        <v>181</v>
      </c>
      <c r="J1231" s="0" t="s">
        <v>1225</v>
      </c>
      <c r="K1231" s="0" t="s">
        <v>1226</v>
      </c>
      <c r="L1231" s="0" t="s">
        <v>4577</v>
      </c>
      <c r="M1231" s="0" t="s">
        <v>4578</v>
      </c>
      <c r="N1231" s="0" t="s">
        <v>98</v>
      </c>
      <c r="O1231" s="0" t="s">
        <v>180</v>
      </c>
      <c r="P1231" s="0" t="s">
        <v>180</v>
      </c>
      <c r="Q1231" s="0" t="s">
        <v>181</v>
      </c>
      <c r="R1231" s="0" t="s">
        <v>1225</v>
      </c>
      <c r="S1231" s="0" t="s">
        <v>1226</v>
      </c>
      <c r="T1231" s="0" t="s">
        <v>3341</v>
      </c>
      <c r="U1231" s="0" t="s">
        <v>3342</v>
      </c>
      <c r="V1231" s="0" t="s">
        <v>4579</v>
      </c>
      <c r="W1231" s="0" t="s">
        <v>3344</v>
      </c>
      <c r="X1231" s="0" t="s">
        <v>4174</v>
      </c>
      <c r="Y1231" s="0" t="s">
        <v>4175</v>
      </c>
      <c r="Z1231" s="0" t="s">
        <v>4667</v>
      </c>
      <c r="AA1231" s="0" t="s">
        <v>4581</v>
      </c>
      <c r="AB1231" s="0" t="s">
        <v>4491</v>
      </c>
      <c r="AC1231" s="0" t="s">
        <v>19</v>
      </c>
      <c r="AD1231" s="0" t="s">
        <v>19</v>
      </c>
      <c r="AE1231" s="0" t="s">
        <v>61</v>
      </c>
      <c r="AF1231" s="0" t="s">
        <v>22</v>
      </c>
      <c r="AG1231" s="0" t="s">
        <v>22</v>
      </c>
      <c r="AH1231" s="0" t="s">
        <v>22</v>
      </c>
      <c r="AI1231" s="0" t="s">
        <v>22</v>
      </c>
      <c r="AJ1231" s="0" t="s">
        <v>454</v>
      </c>
      <c r="AK1231" s="0" t="s">
        <v>454</v>
      </c>
    </row>
    <row customHeight="1" ht="11.25">
      <c r="A1232" s="0" t="s">
        <v>22</v>
      </c>
      <c r="B1232" s="0" t="s">
        <v>48</v>
      </c>
      <c r="C1232" s="0" t="s">
        <v>50</v>
      </c>
      <c r="D1232" s="0" t="s">
        <v>22</v>
      </c>
      <c r="E1232" s="0" t="s">
        <v>4915</v>
      </c>
      <c r="F1232" s="0" t="s">
        <v>1191</v>
      </c>
      <c r="G1232" s="0" t="s">
        <v>180</v>
      </c>
      <c r="H1232" s="0" t="s">
        <v>180</v>
      </c>
      <c r="I1232" s="0" t="s">
        <v>181</v>
      </c>
      <c r="J1232" s="0" t="s">
        <v>1225</v>
      </c>
      <c r="K1232" s="0" t="s">
        <v>1226</v>
      </c>
      <c r="L1232" s="0" t="s">
        <v>4577</v>
      </c>
      <c r="M1232" s="0" t="s">
        <v>4578</v>
      </c>
      <c r="N1232" s="0" t="s">
        <v>98</v>
      </c>
      <c r="O1232" s="0" t="s">
        <v>180</v>
      </c>
      <c r="P1232" s="0" t="s">
        <v>180</v>
      </c>
      <c r="Q1232" s="0" t="s">
        <v>181</v>
      </c>
      <c r="R1232" s="0" t="s">
        <v>1225</v>
      </c>
      <c r="S1232" s="0" t="s">
        <v>1226</v>
      </c>
      <c r="T1232" s="0" t="s">
        <v>3341</v>
      </c>
      <c r="U1232" s="0" t="s">
        <v>3342</v>
      </c>
      <c r="V1232" s="0" t="s">
        <v>4579</v>
      </c>
      <c r="W1232" s="0" t="s">
        <v>3344</v>
      </c>
      <c r="X1232" s="0" t="s">
        <v>4174</v>
      </c>
      <c r="Y1232" s="0" t="s">
        <v>4175</v>
      </c>
      <c r="Z1232" s="0" t="s">
        <v>4667</v>
      </c>
      <c r="AA1232" s="0" t="s">
        <v>4581</v>
      </c>
      <c r="AB1232" s="0" t="s">
        <v>4491</v>
      </c>
      <c r="AC1232" s="0" t="s">
        <v>19</v>
      </c>
      <c r="AD1232" s="0" t="s">
        <v>19</v>
      </c>
      <c r="AE1232" s="0" t="s">
        <v>61</v>
      </c>
      <c r="AF1232" s="0" t="s">
        <v>22</v>
      </c>
      <c r="AG1232" s="0" t="s">
        <v>22</v>
      </c>
      <c r="AH1232" s="0" t="s">
        <v>22</v>
      </c>
      <c r="AI1232" s="0" t="s">
        <v>22</v>
      </c>
      <c r="AJ1232" s="0" t="s">
        <v>454</v>
      </c>
      <c r="AK1232" s="0" t="s">
        <v>454</v>
      </c>
    </row>
    <row customHeight="1" ht="11.25">
      <c r="A1233" s="0" t="s">
        <v>22</v>
      </c>
      <c r="B1233" s="0" t="s">
        <v>48</v>
      </c>
      <c r="C1233" s="0" t="s">
        <v>50</v>
      </c>
      <c r="D1233" s="0" t="s">
        <v>22</v>
      </c>
      <c r="E1233" s="0" t="s">
        <v>4916</v>
      </c>
      <c r="F1233" s="0" t="s">
        <v>1191</v>
      </c>
      <c r="G1233" s="0" t="s">
        <v>180</v>
      </c>
      <c r="H1233" s="0" t="s">
        <v>180</v>
      </c>
      <c r="I1233" s="0" t="s">
        <v>181</v>
      </c>
      <c r="J1233" s="0" t="s">
        <v>1225</v>
      </c>
      <c r="K1233" s="0" t="s">
        <v>1226</v>
      </c>
      <c r="L1233" s="0" t="s">
        <v>4577</v>
      </c>
      <c r="M1233" s="0" t="s">
        <v>4578</v>
      </c>
      <c r="N1233" s="0" t="s">
        <v>98</v>
      </c>
      <c r="O1233" s="0" t="s">
        <v>180</v>
      </c>
      <c r="P1233" s="0" t="s">
        <v>180</v>
      </c>
      <c r="Q1233" s="0" t="s">
        <v>181</v>
      </c>
      <c r="R1233" s="0" t="s">
        <v>1225</v>
      </c>
      <c r="S1233" s="0" t="s">
        <v>1226</v>
      </c>
      <c r="T1233" s="0" t="s">
        <v>3341</v>
      </c>
      <c r="U1233" s="0" t="s">
        <v>3342</v>
      </c>
      <c r="V1233" s="0" t="s">
        <v>4579</v>
      </c>
      <c r="W1233" s="0" t="s">
        <v>3344</v>
      </c>
      <c r="X1233" s="0" t="s">
        <v>4174</v>
      </c>
      <c r="Y1233" s="0" t="s">
        <v>4175</v>
      </c>
      <c r="Z1233" s="0" t="s">
        <v>4580</v>
      </c>
      <c r="AA1233" s="0" t="s">
        <v>4581</v>
      </c>
      <c r="AB1233" s="0" t="s">
        <v>4491</v>
      </c>
      <c r="AC1233" s="0" t="s">
        <v>19</v>
      </c>
      <c r="AD1233" s="0" t="s">
        <v>19</v>
      </c>
      <c r="AE1233" s="0" t="s">
        <v>61</v>
      </c>
      <c r="AF1233" s="0" t="s">
        <v>22</v>
      </c>
      <c r="AG1233" s="0" t="s">
        <v>22</v>
      </c>
      <c r="AH1233" s="0" t="s">
        <v>22</v>
      </c>
      <c r="AI1233" s="0" t="s">
        <v>22</v>
      </c>
      <c r="AJ1233" s="0" t="s">
        <v>454</v>
      </c>
      <c r="AK1233" s="0" t="s">
        <v>454</v>
      </c>
    </row>
    <row customHeight="1" ht="11.25">
      <c r="A1234" s="0" t="s">
        <v>22</v>
      </c>
      <c r="B1234" s="0" t="s">
        <v>48</v>
      </c>
      <c r="C1234" s="0" t="s">
        <v>50</v>
      </c>
      <c r="D1234" s="0" t="s">
        <v>22</v>
      </c>
      <c r="E1234" s="0" t="s">
        <v>4916</v>
      </c>
      <c r="F1234" s="0" t="s">
        <v>1191</v>
      </c>
      <c r="G1234" s="0" t="s">
        <v>180</v>
      </c>
      <c r="H1234" s="0" t="s">
        <v>180</v>
      </c>
      <c r="I1234" s="0" t="s">
        <v>181</v>
      </c>
      <c r="J1234" s="0" t="s">
        <v>1225</v>
      </c>
      <c r="K1234" s="0" t="s">
        <v>1226</v>
      </c>
      <c r="L1234" s="0" t="s">
        <v>4577</v>
      </c>
      <c r="M1234" s="0" t="s">
        <v>4578</v>
      </c>
      <c r="N1234" s="0" t="s">
        <v>98</v>
      </c>
      <c r="O1234" s="0" t="s">
        <v>180</v>
      </c>
      <c r="P1234" s="0" t="s">
        <v>180</v>
      </c>
      <c r="Q1234" s="0" t="s">
        <v>181</v>
      </c>
      <c r="R1234" s="0" t="s">
        <v>1225</v>
      </c>
      <c r="S1234" s="0" t="s">
        <v>1226</v>
      </c>
      <c r="T1234" s="0" t="s">
        <v>3341</v>
      </c>
      <c r="U1234" s="0" t="s">
        <v>3342</v>
      </c>
      <c r="V1234" s="0" t="s">
        <v>4579</v>
      </c>
      <c r="W1234" s="0" t="s">
        <v>3344</v>
      </c>
      <c r="X1234" s="0" t="s">
        <v>4174</v>
      </c>
      <c r="Y1234" s="0" t="s">
        <v>4175</v>
      </c>
      <c r="Z1234" s="0" t="s">
        <v>4580</v>
      </c>
      <c r="AA1234" s="0" t="s">
        <v>4581</v>
      </c>
      <c r="AB1234" s="0" t="s">
        <v>4491</v>
      </c>
      <c r="AC1234" s="0" t="s">
        <v>19</v>
      </c>
      <c r="AD1234" s="0" t="s">
        <v>19</v>
      </c>
      <c r="AE1234" s="0" t="s">
        <v>61</v>
      </c>
      <c r="AF1234" s="0" t="s">
        <v>22</v>
      </c>
      <c r="AG1234" s="0" t="s">
        <v>22</v>
      </c>
      <c r="AH1234" s="0" t="s">
        <v>22</v>
      </c>
      <c r="AI1234" s="0" t="s">
        <v>22</v>
      </c>
      <c r="AJ1234" s="0" t="s">
        <v>454</v>
      </c>
      <c r="AK1234" s="0" t="s">
        <v>454</v>
      </c>
    </row>
    <row customHeight="1" ht="11.25">
      <c r="A1235" s="0" t="s">
        <v>22</v>
      </c>
      <c r="B1235" s="0" t="s">
        <v>48</v>
      </c>
      <c r="C1235" s="0" t="s">
        <v>50</v>
      </c>
      <c r="D1235" s="0" t="s">
        <v>22</v>
      </c>
      <c r="E1235" s="0" t="s">
        <v>4917</v>
      </c>
      <c r="F1235" s="0" t="s">
        <v>1191</v>
      </c>
      <c r="G1235" s="0" t="s">
        <v>173</v>
      </c>
      <c r="H1235" s="0" t="s">
        <v>173</v>
      </c>
      <c r="I1235" s="0" t="s">
        <v>174</v>
      </c>
      <c r="J1235" s="0" t="s">
        <v>3468</v>
      </c>
      <c r="K1235" s="0" t="s">
        <v>3469</v>
      </c>
      <c r="L1235" s="0" t="s">
        <v>4918</v>
      </c>
      <c r="M1235" s="0" t="s">
        <v>867</v>
      </c>
      <c r="N1235" s="0" t="s">
        <v>98</v>
      </c>
      <c r="O1235" s="0" t="s">
        <v>173</v>
      </c>
      <c r="P1235" s="0" t="s">
        <v>173</v>
      </c>
      <c r="Q1235" s="0" t="s">
        <v>174</v>
      </c>
      <c r="R1235" s="0" t="s">
        <v>3468</v>
      </c>
      <c r="S1235" s="0" t="s">
        <v>3469</v>
      </c>
      <c r="T1235" s="0" t="s">
        <v>3341</v>
      </c>
      <c r="U1235" s="0" t="s">
        <v>3386</v>
      </c>
      <c r="V1235" s="0" t="s">
        <v>3470</v>
      </c>
      <c r="W1235" s="0" t="s">
        <v>3344</v>
      </c>
      <c r="X1235" s="0" t="s">
        <v>3388</v>
      </c>
      <c r="Y1235" s="0" t="s">
        <v>3342</v>
      </c>
      <c r="Z1235" s="0" t="s">
        <v>3471</v>
      </c>
      <c r="AA1235" s="0" t="s">
        <v>3472</v>
      </c>
      <c r="AB1235" s="0" t="s">
        <v>3473</v>
      </c>
      <c r="AC1235" s="0" t="s">
        <v>19</v>
      </c>
      <c r="AD1235" s="0" t="s">
        <v>19</v>
      </c>
      <c r="AE1235" s="0" t="s">
        <v>61</v>
      </c>
      <c r="AF1235" s="0" t="s">
        <v>22</v>
      </c>
      <c r="AG1235" s="0" t="s">
        <v>22</v>
      </c>
      <c r="AH1235" s="0" t="s">
        <v>22</v>
      </c>
      <c r="AI1235" s="0" t="s">
        <v>22</v>
      </c>
      <c r="AJ1235" s="0" t="s">
        <v>115</v>
      </c>
      <c r="AK1235" s="0" t="s">
        <v>115</v>
      </c>
    </row>
    <row customHeight="1" ht="11.25">
      <c r="A1236" s="0" t="s">
        <v>22</v>
      </c>
      <c r="B1236" s="0" t="s">
        <v>48</v>
      </c>
      <c r="C1236" s="0" t="s">
        <v>50</v>
      </c>
      <c r="D1236" s="0" t="s">
        <v>22</v>
      </c>
      <c r="E1236" s="0" t="s">
        <v>4919</v>
      </c>
      <c r="F1236" s="0" t="s">
        <v>1191</v>
      </c>
      <c r="G1236" s="0" t="s">
        <v>173</v>
      </c>
      <c r="H1236" s="0" t="s">
        <v>173</v>
      </c>
      <c r="I1236" s="0" t="s">
        <v>174</v>
      </c>
      <c r="J1236" s="0" t="s">
        <v>3468</v>
      </c>
      <c r="K1236" s="0" t="s">
        <v>3469</v>
      </c>
      <c r="L1236" s="0" t="s">
        <v>3589</v>
      </c>
      <c r="M1236" s="0" t="s">
        <v>867</v>
      </c>
      <c r="N1236" s="0" t="s">
        <v>98</v>
      </c>
      <c r="O1236" s="0" t="s">
        <v>173</v>
      </c>
      <c r="P1236" s="0" t="s">
        <v>173</v>
      </c>
      <c r="Q1236" s="0" t="s">
        <v>174</v>
      </c>
      <c r="R1236" s="0" t="s">
        <v>3468</v>
      </c>
      <c r="S1236" s="0" t="s">
        <v>3469</v>
      </c>
      <c r="T1236" s="0" t="s">
        <v>3341</v>
      </c>
      <c r="U1236" s="0" t="s">
        <v>3386</v>
      </c>
      <c r="V1236" s="0" t="s">
        <v>3470</v>
      </c>
      <c r="W1236" s="0" t="s">
        <v>3344</v>
      </c>
      <c r="X1236" s="0" t="s">
        <v>3388</v>
      </c>
      <c r="Y1236" s="0" t="s">
        <v>3342</v>
      </c>
      <c r="Z1236" s="0" t="s">
        <v>3471</v>
      </c>
      <c r="AA1236" s="0" t="s">
        <v>3472</v>
      </c>
      <c r="AB1236" s="0" t="s">
        <v>3473</v>
      </c>
      <c r="AC1236" s="0" t="s">
        <v>19</v>
      </c>
      <c r="AD1236" s="0" t="s">
        <v>19</v>
      </c>
      <c r="AE1236" s="0" t="s">
        <v>61</v>
      </c>
      <c r="AF1236" s="0" t="s">
        <v>22</v>
      </c>
      <c r="AG1236" s="0" t="s">
        <v>22</v>
      </c>
      <c r="AH1236" s="0" t="s">
        <v>22</v>
      </c>
      <c r="AI1236" s="0" t="s">
        <v>22</v>
      </c>
      <c r="AJ1236" s="0" t="s">
        <v>98</v>
      </c>
      <c r="AK1236" s="0" t="s">
        <v>98</v>
      </c>
    </row>
    <row customHeight="1" ht="11.25">
      <c r="A1237" s="0" t="s">
        <v>22</v>
      </c>
      <c r="B1237" s="0" t="s">
        <v>48</v>
      </c>
      <c r="C1237" s="0" t="s">
        <v>50</v>
      </c>
      <c r="D1237" s="0" t="s">
        <v>22</v>
      </c>
      <c r="E1237" s="0" t="s">
        <v>4920</v>
      </c>
      <c r="F1237" s="0" t="s">
        <v>1191</v>
      </c>
      <c r="G1237" s="0" t="s">
        <v>1171</v>
      </c>
      <c r="H1237" s="0" t="s">
        <v>1171</v>
      </c>
      <c r="I1237" s="0" t="s">
        <v>1172</v>
      </c>
      <c r="J1237" s="0" t="s">
        <v>3414</v>
      </c>
      <c r="K1237" s="0" t="s">
        <v>3415</v>
      </c>
      <c r="L1237" s="0" t="s">
        <v>4921</v>
      </c>
      <c r="M1237" s="0" t="s">
        <v>115</v>
      </c>
      <c r="N1237" s="0" t="s">
        <v>98</v>
      </c>
      <c r="O1237" s="0" t="s">
        <v>1171</v>
      </c>
      <c r="P1237" s="0" t="s">
        <v>1171</v>
      </c>
      <c r="Q1237" s="0" t="s">
        <v>1172</v>
      </c>
      <c r="R1237" s="0" t="s">
        <v>3414</v>
      </c>
      <c r="S1237" s="0" t="s">
        <v>3415</v>
      </c>
      <c r="T1237" s="0" t="s">
        <v>3341</v>
      </c>
      <c r="U1237" s="0" t="s">
        <v>3342</v>
      </c>
      <c r="V1237" s="0" t="s">
        <v>3343</v>
      </c>
      <c r="W1237" s="0" t="s">
        <v>3344</v>
      </c>
      <c r="X1237" s="0" t="s">
        <v>3345</v>
      </c>
      <c r="Y1237" s="0" t="s">
        <v>3342</v>
      </c>
      <c r="Z1237" s="0" t="s">
        <v>4922</v>
      </c>
      <c r="AA1237" s="0" t="s">
        <v>4923</v>
      </c>
      <c r="AB1237" s="0" t="s">
        <v>4924</v>
      </c>
      <c r="AC1237" s="0" t="s">
        <v>19</v>
      </c>
      <c r="AD1237" s="0" t="s">
        <v>19</v>
      </c>
      <c r="AE1237" s="0" t="s">
        <v>61</v>
      </c>
      <c r="AF1237" s="0" t="s">
        <v>22</v>
      </c>
      <c r="AG1237" s="0" t="s">
        <v>22</v>
      </c>
      <c r="AH1237" s="0" t="s">
        <v>22</v>
      </c>
      <c r="AI1237" s="0" t="s">
        <v>22</v>
      </c>
      <c r="AJ1237" s="0" t="s">
        <v>3562</v>
      </c>
      <c r="AK1237" s="0" t="s">
        <v>3563</v>
      </c>
    </row>
    <row customHeight="1" ht="11.25">
      <c r="A1238" s="0" t="s">
        <v>22</v>
      </c>
      <c r="B1238" s="0" t="s">
        <v>48</v>
      </c>
      <c r="C1238" s="0" t="s">
        <v>50</v>
      </c>
      <c r="D1238" s="0" t="s">
        <v>22</v>
      </c>
      <c r="E1238" s="0" t="s">
        <v>4920</v>
      </c>
      <c r="F1238" s="0" t="s">
        <v>1191</v>
      </c>
      <c r="G1238" s="0" t="s">
        <v>153</v>
      </c>
      <c r="H1238" s="0" t="s">
        <v>153</v>
      </c>
      <c r="I1238" s="0" t="s">
        <v>154</v>
      </c>
      <c r="J1238" s="0" t="s">
        <v>3414</v>
      </c>
      <c r="K1238" s="0" t="s">
        <v>3424</v>
      </c>
      <c r="L1238" s="0" t="s">
        <v>4921</v>
      </c>
      <c r="M1238" s="0" t="s">
        <v>115</v>
      </c>
      <c r="N1238" s="0" t="s">
        <v>98</v>
      </c>
      <c r="O1238" s="0" t="s">
        <v>153</v>
      </c>
      <c r="P1238" s="0" t="s">
        <v>153</v>
      </c>
      <c r="Q1238" s="0" t="s">
        <v>154</v>
      </c>
      <c r="R1238" s="0" t="s">
        <v>3414</v>
      </c>
      <c r="S1238" s="0" t="s">
        <v>3424</v>
      </c>
      <c r="T1238" s="0" t="s">
        <v>3341</v>
      </c>
      <c r="U1238" s="0" t="s">
        <v>3342</v>
      </c>
      <c r="V1238" s="0" t="s">
        <v>3343</v>
      </c>
      <c r="W1238" s="0" t="s">
        <v>3344</v>
      </c>
      <c r="X1238" s="0" t="s">
        <v>3345</v>
      </c>
      <c r="Y1238" s="0" t="s">
        <v>3342</v>
      </c>
      <c r="Z1238" s="0" t="s">
        <v>4922</v>
      </c>
      <c r="AA1238" s="0" t="s">
        <v>4923</v>
      </c>
      <c r="AB1238" s="0" t="s">
        <v>4924</v>
      </c>
      <c r="AC1238" s="0" t="s">
        <v>19</v>
      </c>
      <c r="AD1238" s="0" t="s">
        <v>19</v>
      </c>
      <c r="AE1238" s="0" t="s">
        <v>61</v>
      </c>
      <c r="AF1238" s="0" t="s">
        <v>22</v>
      </c>
      <c r="AG1238" s="0" t="s">
        <v>22</v>
      </c>
      <c r="AH1238" s="0" t="s">
        <v>22</v>
      </c>
      <c r="AI1238" s="0" t="s">
        <v>22</v>
      </c>
      <c r="AJ1238" s="0" t="s">
        <v>3562</v>
      </c>
      <c r="AK1238" s="0" t="s">
        <v>3563</v>
      </c>
    </row>
    <row customHeight="1" ht="11.25">
      <c r="A1239" s="0" t="s">
        <v>22</v>
      </c>
      <c r="B1239" s="0" t="s">
        <v>48</v>
      </c>
      <c r="C1239" s="0" t="s">
        <v>50</v>
      </c>
      <c r="D1239" s="0" t="s">
        <v>22</v>
      </c>
      <c r="E1239" s="0" t="s">
        <v>4925</v>
      </c>
      <c r="F1239" s="0" t="s">
        <v>1191</v>
      </c>
      <c r="G1239" s="0" t="s">
        <v>137</v>
      </c>
      <c r="H1239" s="0" t="s">
        <v>137</v>
      </c>
      <c r="I1239" s="0" t="s">
        <v>138</v>
      </c>
      <c r="J1239" s="0" t="s">
        <v>3353</v>
      </c>
      <c r="K1239" s="0" t="s">
        <v>3360</v>
      </c>
      <c r="L1239" s="0" t="s">
        <v>4926</v>
      </c>
      <c r="M1239" s="0" t="s">
        <v>867</v>
      </c>
      <c r="N1239" s="0" t="s">
        <v>98</v>
      </c>
      <c r="O1239" s="0" t="s">
        <v>137</v>
      </c>
      <c r="P1239" s="0" t="s">
        <v>137</v>
      </c>
      <c r="Q1239" s="0" t="s">
        <v>138</v>
      </c>
      <c r="R1239" s="0" t="s">
        <v>3353</v>
      </c>
      <c r="S1239" s="0" t="s">
        <v>3360</v>
      </c>
      <c r="T1239" s="0" t="s">
        <v>3341</v>
      </c>
      <c r="U1239" s="0" t="s">
        <v>3386</v>
      </c>
      <c r="V1239" s="0" t="s">
        <v>3517</v>
      </c>
      <c r="W1239" s="0" t="s">
        <v>3344</v>
      </c>
      <c r="X1239" s="0" t="s">
        <v>3388</v>
      </c>
      <c r="Y1239" s="0" t="s">
        <v>3342</v>
      </c>
      <c r="Z1239" s="0" t="s">
        <v>3518</v>
      </c>
      <c r="AA1239" s="0" t="s">
        <v>3519</v>
      </c>
      <c r="AB1239" s="0" t="s">
        <v>3517</v>
      </c>
      <c r="AC1239" s="0" t="s">
        <v>19</v>
      </c>
      <c r="AD1239" s="0" t="s">
        <v>19</v>
      </c>
      <c r="AE1239" s="0" t="s">
        <v>61</v>
      </c>
      <c r="AF1239" s="0" t="s">
        <v>22</v>
      </c>
      <c r="AG1239" s="0" t="s">
        <v>22</v>
      </c>
      <c r="AH1239" s="0" t="s">
        <v>22</v>
      </c>
      <c r="AI1239" s="0" t="s">
        <v>22</v>
      </c>
      <c r="AJ1239" s="0" t="s">
        <v>98</v>
      </c>
      <c r="AK1239" s="0" t="s">
        <v>98</v>
      </c>
    </row>
    <row customHeight="1" ht="11.25">
      <c r="A1240" s="0" t="s">
        <v>22</v>
      </c>
      <c r="B1240" s="0" t="s">
        <v>48</v>
      </c>
      <c r="C1240" s="0" t="s">
        <v>50</v>
      </c>
      <c r="D1240" s="0" t="s">
        <v>22</v>
      </c>
      <c r="E1240" s="0" t="s">
        <v>4927</v>
      </c>
      <c r="F1240" s="0" t="s">
        <v>1191</v>
      </c>
      <c r="G1240" s="0" t="s">
        <v>137</v>
      </c>
      <c r="H1240" s="0" t="s">
        <v>137</v>
      </c>
      <c r="I1240" s="0" t="s">
        <v>138</v>
      </c>
      <c r="J1240" s="0" t="s">
        <v>3353</v>
      </c>
      <c r="K1240" s="0" t="s">
        <v>3360</v>
      </c>
      <c r="L1240" s="0" t="s">
        <v>4928</v>
      </c>
      <c r="M1240" s="0" t="s">
        <v>867</v>
      </c>
      <c r="N1240" s="0" t="s">
        <v>98</v>
      </c>
      <c r="O1240" s="0" t="s">
        <v>137</v>
      </c>
      <c r="P1240" s="0" t="s">
        <v>137</v>
      </c>
      <c r="Q1240" s="0" t="s">
        <v>138</v>
      </c>
      <c r="R1240" s="0" t="s">
        <v>3353</v>
      </c>
      <c r="S1240" s="0" t="s">
        <v>3360</v>
      </c>
      <c r="T1240" s="0" t="s">
        <v>3341</v>
      </c>
      <c r="U1240" s="0" t="s">
        <v>3386</v>
      </c>
      <c r="V1240" s="0" t="s">
        <v>3517</v>
      </c>
      <c r="W1240" s="0" t="s">
        <v>3344</v>
      </c>
      <c r="X1240" s="0" t="s">
        <v>3388</v>
      </c>
      <c r="Y1240" s="0" t="s">
        <v>3342</v>
      </c>
      <c r="Z1240" s="0" t="s">
        <v>3518</v>
      </c>
      <c r="AA1240" s="0" t="s">
        <v>3519</v>
      </c>
      <c r="AB1240" s="0" t="s">
        <v>3517</v>
      </c>
      <c r="AC1240" s="0" t="s">
        <v>19</v>
      </c>
      <c r="AD1240" s="0" t="s">
        <v>19</v>
      </c>
      <c r="AE1240" s="0" t="s">
        <v>61</v>
      </c>
      <c r="AF1240" s="0" t="s">
        <v>22</v>
      </c>
      <c r="AG1240" s="0" t="s">
        <v>22</v>
      </c>
      <c r="AH1240" s="0" t="s">
        <v>22</v>
      </c>
      <c r="AI1240" s="0" t="s">
        <v>22</v>
      </c>
      <c r="AJ1240" s="0" t="s">
        <v>98</v>
      </c>
      <c r="AK1240" s="0" t="s">
        <v>98</v>
      </c>
    </row>
    <row customHeight="1" ht="11.25">
      <c r="A1241" s="0" t="s">
        <v>22</v>
      </c>
      <c r="B1241" s="0" t="s">
        <v>48</v>
      </c>
      <c r="C1241" s="0" t="s">
        <v>50</v>
      </c>
      <c r="D1241" s="0" t="s">
        <v>22</v>
      </c>
      <c r="E1241" s="0" t="s">
        <v>4929</v>
      </c>
      <c r="F1241" s="0" t="s">
        <v>1191</v>
      </c>
      <c r="G1241" s="0" t="s">
        <v>137</v>
      </c>
      <c r="H1241" s="0" t="s">
        <v>137</v>
      </c>
      <c r="I1241" s="0" t="s">
        <v>138</v>
      </c>
      <c r="J1241" s="0" t="s">
        <v>3353</v>
      </c>
      <c r="K1241" s="0" t="s">
        <v>3360</v>
      </c>
      <c r="L1241" s="0" t="s">
        <v>4930</v>
      </c>
      <c r="M1241" s="0" t="s">
        <v>867</v>
      </c>
      <c r="N1241" s="0" t="s">
        <v>98</v>
      </c>
      <c r="O1241" s="0" t="s">
        <v>137</v>
      </c>
      <c r="P1241" s="0" t="s">
        <v>137</v>
      </c>
      <c r="Q1241" s="0" t="s">
        <v>138</v>
      </c>
      <c r="R1241" s="0" t="s">
        <v>3353</v>
      </c>
      <c r="S1241" s="0" t="s">
        <v>3360</v>
      </c>
      <c r="T1241" s="0" t="s">
        <v>3341</v>
      </c>
      <c r="U1241" s="0" t="s">
        <v>3386</v>
      </c>
      <c r="V1241" s="0" t="s">
        <v>3517</v>
      </c>
      <c r="W1241" s="0" t="s">
        <v>3344</v>
      </c>
      <c r="X1241" s="0" t="s">
        <v>3388</v>
      </c>
      <c r="Y1241" s="0" t="s">
        <v>3342</v>
      </c>
      <c r="Z1241" s="0" t="s">
        <v>3518</v>
      </c>
      <c r="AA1241" s="0" t="s">
        <v>3519</v>
      </c>
      <c r="AB1241" s="0" t="s">
        <v>3517</v>
      </c>
      <c r="AC1241" s="0" t="s">
        <v>19</v>
      </c>
      <c r="AD1241" s="0" t="s">
        <v>19</v>
      </c>
      <c r="AE1241" s="0" t="s">
        <v>61</v>
      </c>
      <c r="AF1241" s="0" t="s">
        <v>22</v>
      </c>
      <c r="AG1241" s="0" t="s">
        <v>22</v>
      </c>
      <c r="AH1241" s="0" t="s">
        <v>22</v>
      </c>
      <c r="AI1241" s="0" t="s">
        <v>22</v>
      </c>
      <c r="AJ1241" s="0" t="s">
        <v>98</v>
      </c>
      <c r="AK1241" s="0" t="s">
        <v>98</v>
      </c>
    </row>
    <row customHeight="1" ht="11.25">
      <c r="A1242" s="0" t="s">
        <v>22</v>
      </c>
      <c r="B1242" s="0" t="s">
        <v>48</v>
      </c>
      <c r="C1242" s="0" t="s">
        <v>50</v>
      </c>
      <c r="D1242" s="0" t="s">
        <v>22</v>
      </c>
      <c r="E1242" s="0" t="s">
        <v>4931</v>
      </c>
      <c r="F1242" s="0" t="s">
        <v>1191</v>
      </c>
      <c r="G1242" s="0" t="s">
        <v>137</v>
      </c>
      <c r="H1242" s="0" t="s">
        <v>137</v>
      </c>
      <c r="I1242" s="0" t="s">
        <v>138</v>
      </c>
      <c r="J1242" s="0" t="s">
        <v>3353</v>
      </c>
      <c r="K1242" s="0" t="s">
        <v>3360</v>
      </c>
      <c r="L1242" s="0" t="s">
        <v>4932</v>
      </c>
      <c r="M1242" s="0" t="s">
        <v>867</v>
      </c>
      <c r="N1242" s="0" t="s">
        <v>98</v>
      </c>
      <c r="O1242" s="0" t="s">
        <v>137</v>
      </c>
      <c r="P1242" s="0" t="s">
        <v>137</v>
      </c>
      <c r="Q1242" s="0" t="s">
        <v>138</v>
      </c>
      <c r="R1242" s="0" t="s">
        <v>3353</v>
      </c>
      <c r="S1242" s="0" t="s">
        <v>3360</v>
      </c>
      <c r="T1242" s="0" t="s">
        <v>3341</v>
      </c>
      <c r="U1242" s="0" t="s">
        <v>3386</v>
      </c>
      <c r="V1242" s="0" t="s">
        <v>3517</v>
      </c>
      <c r="W1242" s="0" t="s">
        <v>3344</v>
      </c>
      <c r="X1242" s="0" t="s">
        <v>3388</v>
      </c>
      <c r="Y1242" s="0" t="s">
        <v>3342</v>
      </c>
      <c r="Z1242" s="0" t="s">
        <v>3518</v>
      </c>
      <c r="AA1242" s="0" t="s">
        <v>3519</v>
      </c>
      <c r="AB1242" s="0" t="s">
        <v>3517</v>
      </c>
      <c r="AC1242" s="0" t="s">
        <v>19</v>
      </c>
      <c r="AD1242" s="0" t="s">
        <v>19</v>
      </c>
      <c r="AE1242" s="0" t="s">
        <v>61</v>
      </c>
      <c r="AF1242" s="0" t="s">
        <v>22</v>
      </c>
      <c r="AG1242" s="0" t="s">
        <v>22</v>
      </c>
      <c r="AH1242" s="0" t="s">
        <v>22</v>
      </c>
      <c r="AI1242" s="0" t="s">
        <v>22</v>
      </c>
      <c r="AJ1242" s="0" t="s">
        <v>98</v>
      </c>
      <c r="AK1242" s="0" t="s">
        <v>98</v>
      </c>
    </row>
    <row customHeight="1" ht="11.25">
      <c r="A1243" s="0" t="s">
        <v>22</v>
      </c>
      <c r="B1243" s="0" t="s">
        <v>48</v>
      </c>
      <c r="C1243" s="0" t="s">
        <v>50</v>
      </c>
      <c r="D1243" s="0" t="s">
        <v>22</v>
      </c>
      <c r="E1243" s="0" t="s">
        <v>4933</v>
      </c>
      <c r="F1243" s="0" t="s">
        <v>1191</v>
      </c>
      <c r="G1243" s="0" t="s">
        <v>137</v>
      </c>
      <c r="H1243" s="0" t="s">
        <v>137</v>
      </c>
      <c r="I1243" s="0" t="s">
        <v>138</v>
      </c>
      <c r="J1243" s="0" t="s">
        <v>3353</v>
      </c>
      <c r="K1243" s="0" t="s">
        <v>3360</v>
      </c>
      <c r="L1243" s="0" t="s">
        <v>4934</v>
      </c>
      <c r="M1243" s="0" t="s">
        <v>867</v>
      </c>
      <c r="N1243" s="0" t="s">
        <v>98</v>
      </c>
      <c r="O1243" s="0" t="s">
        <v>137</v>
      </c>
      <c r="P1243" s="0" t="s">
        <v>137</v>
      </c>
      <c r="Q1243" s="0" t="s">
        <v>138</v>
      </c>
      <c r="R1243" s="0" t="s">
        <v>3353</v>
      </c>
      <c r="S1243" s="0" t="s">
        <v>3360</v>
      </c>
      <c r="T1243" s="0" t="s">
        <v>3341</v>
      </c>
      <c r="U1243" s="0" t="s">
        <v>3386</v>
      </c>
      <c r="V1243" s="0" t="s">
        <v>3517</v>
      </c>
      <c r="W1243" s="0" t="s">
        <v>3344</v>
      </c>
      <c r="X1243" s="0" t="s">
        <v>3388</v>
      </c>
      <c r="Y1243" s="0" t="s">
        <v>3342</v>
      </c>
      <c r="Z1243" s="0" t="s">
        <v>3518</v>
      </c>
      <c r="AA1243" s="0" t="s">
        <v>3519</v>
      </c>
      <c r="AB1243" s="0" t="s">
        <v>3517</v>
      </c>
      <c r="AC1243" s="0" t="s">
        <v>19</v>
      </c>
      <c r="AD1243" s="0" t="s">
        <v>19</v>
      </c>
      <c r="AE1243" s="0" t="s">
        <v>61</v>
      </c>
      <c r="AF1243" s="0" t="s">
        <v>22</v>
      </c>
      <c r="AG1243" s="0" t="s">
        <v>22</v>
      </c>
      <c r="AH1243" s="0" t="s">
        <v>22</v>
      </c>
      <c r="AI1243" s="0" t="s">
        <v>22</v>
      </c>
      <c r="AJ1243" s="0" t="s">
        <v>98</v>
      </c>
      <c r="AK1243" s="0" t="s">
        <v>98</v>
      </c>
    </row>
    <row customHeight="1" ht="11.25">
      <c r="A1244" s="0" t="s">
        <v>22</v>
      </c>
      <c r="B1244" s="0" t="s">
        <v>48</v>
      </c>
      <c r="C1244" s="0" t="s">
        <v>50</v>
      </c>
      <c r="D1244" s="0" t="s">
        <v>22</v>
      </c>
      <c r="E1244" s="0" t="s">
        <v>4935</v>
      </c>
      <c r="F1244" s="0" t="s">
        <v>1191</v>
      </c>
      <c r="G1244" s="0" t="s">
        <v>137</v>
      </c>
      <c r="H1244" s="0" t="s">
        <v>137</v>
      </c>
      <c r="I1244" s="0" t="s">
        <v>138</v>
      </c>
      <c r="J1244" s="0" t="s">
        <v>3353</v>
      </c>
      <c r="K1244" s="0" t="s">
        <v>3360</v>
      </c>
      <c r="L1244" s="0" t="s">
        <v>4936</v>
      </c>
      <c r="M1244" s="0" t="s">
        <v>867</v>
      </c>
      <c r="N1244" s="0" t="s">
        <v>98</v>
      </c>
      <c r="O1244" s="0" t="s">
        <v>137</v>
      </c>
      <c r="P1244" s="0" t="s">
        <v>137</v>
      </c>
      <c r="Q1244" s="0" t="s">
        <v>138</v>
      </c>
      <c r="R1244" s="0" t="s">
        <v>3353</v>
      </c>
      <c r="S1244" s="0" t="s">
        <v>3360</v>
      </c>
      <c r="T1244" s="0" t="s">
        <v>3341</v>
      </c>
      <c r="U1244" s="0" t="s">
        <v>3386</v>
      </c>
      <c r="V1244" s="0" t="s">
        <v>3517</v>
      </c>
      <c r="W1244" s="0" t="s">
        <v>3344</v>
      </c>
      <c r="X1244" s="0" t="s">
        <v>3388</v>
      </c>
      <c r="Y1244" s="0" t="s">
        <v>3342</v>
      </c>
      <c r="Z1244" s="0" t="s">
        <v>3518</v>
      </c>
      <c r="AA1244" s="0" t="s">
        <v>3519</v>
      </c>
      <c r="AB1244" s="0" t="s">
        <v>3517</v>
      </c>
      <c r="AC1244" s="0" t="s">
        <v>19</v>
      </c>
      <c r="AD1244" s="0" t="s">
        <v>19</v>
      </c>
      <c r="AE1244" s="0" t="s">
        <v>61</v>
      </c>
      <c r="AF1244" s="0" t="s">
        <v>22</v>
      </c>
      <c r="AG1244" s="0" t="s">
        <v>22</v>
      </c>
      <c r="AH1244" s="0" t="s">
        <v>22</v>
      </c>
      <c r="AI1244" s="0" t="s">
        <v>22</v>
      </c>
      <c r="AJ1244" s="0" t="s">
        <v>98</v>
      </c>
      <c r="AK1244" s="0" t="s">
        <v>98</v>
      </c>
    </row>
    <row customHeight="1" ht="11.25">
      <c r="A1245" s="0" t="s">
        <v>22</v>
      </c>
      <c r="B1245" s="0" t="s">
        <v>48</v>
      </c>
      <c r="C1245" s="0" t="s">
        <v>50</v>
      </c>
      <c r="D1245" s="0" t="s">
        <v>22</v>
      </c>
      <c r="E1245" s="0" t="s">
        <v>4937</v>
      </c>
      <c r="F1245" s="0" t="s">
        <v>1191</v>
      </c>
      <c r="G1245" s="0" t="s">
        <v>137</v>
      </c>
      <c r="H1245" s="0" t="s">
        <v>137</v>
      </c>
      <c r="I1245" s="0" t="s">
        <v>138</v>
      </c>
      <c r="J1245" s="0" t="s">
        <v>3353</v>
      </c>
      <c r="K1245" s="0" t="s">
        <v>3360</v>
      </c>
      <c r="L1245" s="0" t="s">
        <v>4938</v>
      </c>
      <c r="M1245" s="0" t="s">
        <v>867</v>
      </c>
      <c r="N1245" s="0" t="s">
        <v>98</v>
      </c>
      <c r="O1245" s="0" t="s">
        <v>137</v>
      </c>
      <c r="P1245" s="0" t="s">
        <v>137</v>
      </c>
      <c r="Q1245" s="0" t="s">
        <v>138</v>
      </c>
      <c r="R1245" s="0" t="s">
        <v>3353</v>
      </c>
      <c r="S1245" s="0" t="s">
        <v>3360</v>
      </c>
      <c r="T1245" s="0" t="s">
        <v>3341</v>
      </c>
      <c r="U1245" s="0" t="s">
        <v>3386</v>
      </c>
      <c r="V1245" s="0" t="s">
        <v>3517</v>
      </c>
      <c r="W1245" s="0" t="s">
        <v>3344</v>
      </c>
      <c r="X1245" s="0" t="s">
        <v>3388</v>
      </c>
      <c r="Y1245" s="0" t="s">
        <v>3342</v>
      </c>
      <c r="Z1245" s="0" t="s">
        <v>3518</v>
      </c>
      <c r="AA1245" s="0" t="s">
        <v>3519</v>
      </c>
      <c r="AB1245" s="0" t="s">
        <v>3517</v>
      </c>
      <c r="AC1245" s="0" t="s">
        <v>19</v>
      </c>
      <c r="AD1245" s="0" t="s">
        <v>19</v>
      </c>
      <c r="AE1245" s="0" t="s">
        <v>61</v>
      </c>
      <c r="AF1245" s="0" t="s">
        <v>22</v>
      </c>
      <c r="AG1245" s="0" t="s">
        <v>22</v>
      </c>
      <c r="AH1245" s="0" t="s">
        <v>22</v>
      </c>
      <c r="AI1245" s="0" t="s">
        <v>22</v>
      </c>
      <c r="AJ1245" s="0" t="s">
        <v>98</v>
      </c>
      <c r="AK1245" s="0" t="s">
        <v>98</v>
      </c>
    </row>
    <row customHeight="1" ht="11.25">
      <c r="A1246" s="0" t="s">
        <v>22</v>
      </c>
      <c r="B1246" s="0" t="s">
        <v>48</v>
      </c>
      <c r="C1246" s="0" t="s">
        <v>50</v>
      </c>
      <c r="D1246" s="0" t="s">
        <v>22</v>
      </c>
      <c r="E1246" s="0" t="s">
        <v>4939</v>
      </c>
      <c r="F1246" s="0" t="s">
        <v>1191</v>
      </c>
      <c r="G1246" s="0" t="s">
        <v>137</v>
      </c>
      <c r="H1246" s="0" t="s">
        <v>137</v>
      </c>
      <c r="I1246" s="0" t="s">
        <v>138</v>
      </c>
      <c r="J1246" s="0" t="s">
        <v>3353</v>
      </c>
      <c r="K1246" s="0" t="s">
        <v>3360</v>
      </c>
      <c r="L1246" s="0" t="s">
        <v>4940</v>
      </c>
      <c r="M1246" s="0" t="s">
        <v>867</v>
      </c>
      <c r="N1246" s="0" t="s">
        <v>98</v>
      </c>
      <c r="O1246" s="0" t="s">
        <v>137</v>
      </c>
      <c r="P1246" s="0" t="s">
        <v>137</v>
      </c>
      <c r="Q1246" s="0" t="s">
        <v>138</v>
      </c>
      <c r="R1246" s="0" t="s">
        <v>3353</v>
      </c>
      <c r="S1246" s="0" t="s">
        <v>3360</v>
      </c>
      <c r="T1246" s="0" t="s">
        <v>3341</v>
      </c>
      <c r="U1246" s="0" t="s">
        <v>3386</v>
      </c>
      <c r="V1246" s="0" t="s">
        <v>3517</v>
      </c>
      <c r="W1246" s="0" t="s">
        <v>3344</v>
      </c>
      <c r="X1246" s="0" t="s">
        <v>3388</v>
      </c>
      <c r="Y1246" s="0" t="s">
        <v>3342</v>
      </c>
      <c r="Z1246" s="0" t="s">
        <v>3518</v>
      </c>
      <c r="AA1246" s="0" t="s">
        <v>3519</v>
      </c>
      <c r="AB1246" s="0" t="s">
        <v>3517</v>
      </c>
      <c r="AC1246" s="0" t="s">
        <v>19</v>
      </c>
      <c r="AD1246" s="0" t="s">
        <v>19</v>
      </c>
      <c r="AE1246" s="0" t="s">
        <v>61</v>
      </c>
      <c r="AF1246" s="0" t="s">
        <v>22</v>
      </c>
      <c r="AG1246" s="0" t="s">
        <v>22</v>
      </c>
      <c r="AH1246" s="0" t="s">
        <v>22</v>
      </c>
      <c r="AI1246" s="0" t="s">
        <v>22</v>
      </c>
      <c r="AJ1246" s="0" t="s">
        <v>98</v>
      </c>
      <c r="AK1246" s="0" t="s">
        <v>98</v>
      </c>
    </row>
    <row customHeight="1" ht="11.25">
      <c r="A1247" s="0" t="s">
        <v>22</v>
      </c>
      <c r="B1247" s="0" t="s">
        <v>48</v>
      </c>
      <c r="C1247" s="0" t="s">
        <v>50</v>
      </c>
      <c r="D1247" s="0" t="s">
        <v>22</v>
      </c>
      <c r="E1247" s="0" t="s">
        <v>4941</v>
      </c>
      <c r="F1247" s="0" t="s">
        <v>1191</v>
      </c>
      <c r="G1247" s="0" t="s">
        <v>137</v>
      </c>
      <c r="H1247" s="0" t="s">
        <v>137</v>
      </c>
      <c r="I1247" s="0" t="s">
        <v>138</v>
      </c>
      <c r="J1247" s="0" t="s">
        <v>3353</v>
      </c>
      <c r="K1247" s="0" t="s">
        <v>3360</v>
      </c>
      <c r="L1247" s="0" t="s">
        <v>4942</v>
      </c>
      <c r="M1247" s="0" t="s">
        <v>867</v>
      </c>
      <c r="N1247" s="0" t="s">
        <v>98</v>
      </c>
      <c r="O1247" s="0" t="s">
        <v>137</v>
      </c>
      <c r="P1247" s="0" t="s">
        <v>137</v>
      </c>
      <c r="Q1247" s="0" t="s">
        <v>138</v>
      </c>
      <c r="R1247" s="0" t="s">
        <v>3353</v>
      </c>
      <c r="S1247" s="0" t="s">
        <v>3360</v>
      </c>
      <c r="T1247" s="0" t="s">
        <v>3341</v>
      </c>
      <c r="U1247" s="0" t="s">
        <v>3386</v>
      </c>
      <c r="V1247" s="0" t="s">
        <v>3517</v>
      </c>
      <c r="W1247" s="0" t="s">
        <v>3344</v>
      </c>
      <c r="X1247" s="0" t="s">
        <v>3388</v>
      </c>
      <c r="Y1247" s="0" t="s">
        <v>3342</v>
      </c>
      <c r="Z1247" s="0" t="s">
        <v>3518</v>
      </c>
      <c r="AA1247" s="0" t="s">
        <v>3519</v>
      </c>
      <c r="AB1247" s="0" t="s">
        <v>3517</v>
      </c>
      <c r="AC1247" s="0" t="s">
        <v>19</v>
      </c>
      <c r="AD1247" s="0" t="s">
        <v>19</v>
      </c>
      <c r="AE1247" s="0" t="s">
        <v>61</v>
      </c>
      <c r="AF1247" s="0" t="s">
        <v>22</v>
      </c>
      <c r="AG1247" s="0" t="s">
        <v>22</v>
      </c>
      <c r="AH1247" s="0" t="s">
        <v>22</v>
      </c>
      <c r="AI1247" s="0" t="s">
        <v>22</v>
      </c>
      <c r="AJ1247" s="0" t="s">
        <v>98</v>
      </c>
      <c r="AK1247" s="0" t="s">
        <v>98</v>
      </c>
    </row>
    <row customHeight="1" ht="11.25">
      <c r="A1248" s="0" t="s">
        <v>22</v>
      </c>
      <c r="B1248" s="0" t="s">
        <v>48</v>
      </c>
      <c r="C1248" s="0" t="s">
        <v>50</v>
      </c>
      <c r="D1248" s="0" t="s">
        <v>22</v>
      </c>
      <c r="E1248" s="0" t="s">
        <v>4943</v>
      </c>
      <c r="F1248" s="0" t="s">
        <v>1191</v>
      </c>
      <c r="G1248" s="0" t="s">
        <v>137</v>
      </c>
      <c r="H1248" s="0" t="s">
        <v>137</v>
      </c>
      <c r="I1248" s="0" t="s">
        <v>138</v>
      </c>
      <c r="J1248" s="0" t="s">
        <v>3353</v>
      </c>
      <c r="K1248" s="0" t="s">
        <v>3360</v>
      </c>
      <c r="L1248" s="0" t="s">
        <v>4944</v>
      </c>
      <c r="M1248" s="0" t="s">
        <v>867</v>
      </c>
      <c r="N1248" s="0" t="s">
        <v>98</v>
      </c>
      <c r="O1248" s="0" t="s">
        <v>137</v>
      </c>
      <c r="P1248" s="0" t="s">
        <v>137</v>
      </c>
      <c r="Q1248" s="0" t="s">
        <v>138</v>
      </c>
      <c r="R1248" s="0" t="s">
        <v>3353</v>
      </c>
      <c r="S1248" s="0" t="s">
        <v>3360</v>
      </c>
      <c r="T1248" s="0" t="s">
        <v>3341</v>
      </c>
      <c r="U1248" s="0" t="s">
        <v>3386</v>
      </c>
      <c r="V1248" s="0" t="s">
        <v>3517</v>
      </c>
      <c r="W1248" s="0" t="s">
        <v>3344</v>
      </c>
      <c r="X1248" s="0" t="s">
        <v>3388</v>
      </c>
      <c r="Y1248" s="0" t="s">
        <v>3342</v>
      </c>
      <c r="Z1248" s="0" t="s">
        <v>3518</v>
      </c>
      <c r="AA1248" s="0" t="s">
        <v>3519</v>
      </c>
      <c r="AB1248" s="0" t="s">
        <v>3517</v>
      </c>
      <c r="AC1248" s="0" t="s">
        <v>19</v>
      </c>
      <c r="AD1248" s="0" t="s">
        <v>19</v>
      </c>
      <c r="AE1248" s="0" t="s">
        <v>61</v>
      </c>
      <c r="AF1248" s="0" t="s">
        <v>22</v>
      </c>
      <c r="AG1248" s="0" t="s">
        <v>22</v>
      </c>
      <c r="AH1248" s="0" t="s">
        <v>22</v>
      </c>
      <c r="AI1248" s="0" t="s">
        <v>22</v>
      </c>
      <c r="AJ1248" s="0" t="s">
        <v>98</v>
      </c>
      <c r="AK1248" s="0" t="s">
        <v>98</v>
      </c>
    </row>
    <row customHeight="1" ht="11.25">
      <c r="A1249" s="0" t="s">
        <v>22</v>
      </c>
      <c r="B1249" s="0" t="s">
        <v>48</v>
      </c>
      <c r="C1249" s="0" t="s">
        <v>50</v>
      </c>
      <c r="D1249" s="0" t="s">
        <v>22</v>
      </c>
      <c r="E1249" s="0" t="s">
        <v>4945</v>
      </c>
      <c r="F1249" s="0" t="s">
        <v>1191</v>
      </c>
      <c r="G1249" s="0" t="s">
        <v>137</v>
      </c>
      <c r="H1249" s="0" t="s">
        <v>137</v>
      </c>
      <c r="I1249" s="0" t="s">
        <v>138</v>
      </c>
      <c r="J1249" s="0" t="s">
        <v>3353</v>
      </c>
      <c r="K1249" s="0" t="s">
        <v>3360</v>
      </c>
      <c r="L1249" s="0" t="s">
        <v>4946</v>
      </c>
      <c r="M1249" s="0" t="s">
        <v>867</v>
      </c>
      <c r="N1249" s="0" t="s">
        <v>98</v>
      </c>
      <c r="O1249" s="0" t="s">
        <v>137</v>
      </c>
      <c r="P1249" s="0" t="s">
        <v>137</v>
      </c>
      <c r="Q1249" s="0" t="s">
        <v>138</v>
      </c>
      <c r="R1249" s="0" t="s">
        <v>3353</v>
      </c>
      <c r="S1249" s="0" t="s">
        <v>3360</v>
      </c>
      <c r="T1249" s="0" t="s">
        <v>3341</v>
      </c>
      <c r="U1249" s="0" t="s">
        <v>3386</v>
      </c>
      <c r="V1249" s="0" t="s">
        <v>3517</v>
      </c>
      <c r="W1249" s="0" t="s">
        <v>3344</v>
      </c>
      <c r="X1249" s="0" t="s">
        <v>3388</v>
      </c>
      <c r="Y1249" s="0" t="s">
        <v>3342</v>
      </c>
      <c r="Z1249" s="0" t="s">
        <v>3518</v>
      </c>
      <c r="AA1249" s="0" t="s">
        <v>3519</v>
      </c>
      <c r="AB1249" s="0" t="s">
        <v>3517</v>
      </c>
      <c r="AC1249" s="0" t="s">
        <v>19</v>
      </c>
      <c r="AD1249" s="0" t="s">
        <v>19</v>
      </c>
      <c r="AE1249" s="0" t="s">
        <v>61</v>
      </c>
      <c r="AF1249" s="0" t="s">
        <v>22</v>
      </c>
      <c r="AG1249" s="0" t="s">
        <v>22</v>
      </c>
      <c r="AH1249" s="0" t="s">
        <v>22</v>
      </c>
      <c r="AI1249" s="0" t="s">
        <v>22</v>
      </c>
      <c r="AJ1249" s="0" t="s">
        <v>98</v>
      </c>
      <c r="AK1249" s="0" t="s">
        <v>98</v>
      </c>
    </row>
    <row customHeight="1" ht="11.25">
      <c r="A1250" s="0" t="s">
        <v>22</v>
      </c>
      <c r="B1250" s="0" t="s">
        <v>48</v>
      </c>
      <c r="C1250" s="0" t="s">
        <v>50</v>
      </c>
      <c r="D1250" s="0" t="s">
        <v>22</v>
      </c>
      <c r="E1250" s="0" t="s">
        <v>4947</v>
      </c>
      <c r="F1250" s="0" t="s">
        <v>1191</v>
      </c>
      <c r="G1250" s="0" t="s">
        <v>137</v>
      </c>
      <c r="H1250" s="0" t="s">
        <v>137</v>
      </c>
      <c r="I1250" s="0" t="s">
        <v>138</v>
      </c>
      <c r="J1250" s="0" t="s">
        <v>3353</v>
      </c>
      <c r="K1250" s="0" t="s">
        <v>3360</v>
      </c>
      <c r="L1250" s="0" t="s">
        <v>4948</v>
      </c>
      <c r="M1250" s="0" t="s">
        <v>867</v>
      </c>
      <c r="N1250" s="0" t="s">
        <v>98</v>
      </c>
      <c r="O1250" s="0" t="s">
        <v>137</v>
      </c>
      <c r="P1250" s="0" t="s">
        <v>137</v>
      </c>
      <c r="Q1250" s="0" t="s">
        <v>138</v>
      </c>
      <c r="R1250" s="0" t="s">
        <v>3353</v>
      </c>
      <c r="S1250" s="0" t="s">
        <v>3360</v>
      </c>
      <c r="T1250" s="0" t="s">
        <v>3341</v>
      </c>
      <c r="U1250" s="0" t="s">
        <v>3386</v>
      </c>
      <c r="V1250" s="0" t="s">
        <v>3517</v>
      </c>
      <c r="W1250" s="0" t="s">
        <v>3344</v>
      </c>
      <c r="X1250" s="0" t="s">
        <v>3388</v>
      </c>
      <c r="Y1250" s="0" t="s">
        <v>3342</v>
      </c>
      <c r="Z1250" s="0" t="s">
        <v>3518</v>
      </c>
      <c r="AA1250" s="0" t="s">
        <v>3519</v>
      </c>
      <c r="AB1250" s="0" t="s">
        <v>3517</v>
      </c>
      <c r="AC1250" s="0" t="s">
        <v>19</v>
      </c>
      <c r="AD1250" s="0" t="s">
        <v>19</v>
      </c>
      <c r="AE1250" s="0" t="s">
        <v>61</v>
      </c>
      <c r="AF1250" s="0" t="s">
        <v>22</v>
      </c>
      <c r="AG1250" s="0" t="s">
        <v>22</v>
      </c>
      <c r="AH1250" s="0" t="s">
        <v>22</v>
      </c>
      <c r="AI1250" s="0" t="s">
        <v>22</v>
      </c>
      <c r="AJ1250" s="0" t="s">
        <v>98</v>
      </c>
      <c r="AK1250" s="0" t="s">
        <v>98</v>
      </c>
    </row>
    <row customHeight="1" ht="11.25">
      <c r="A1251" s="0" t="s">
        <v>22</v>
      </c>
      <c r="B1251" s="0" t="s">
        <v>48</v>
      </c>
      <c r="C1251" s="0" t="s">
        <v>50</v>
      </c>
      <c r="D1251" s="0" t="s">
        <v>22</v>
      </c>
      <c r="E1251" s="0" t="s">
        <v>4949</v>
      </c>
      <c r="F1251" s="0" t="s">
        <v>1191</v>
      </c>
      <c r="G1251" s="0" t="s">
        <v>137</v>
      </c>
      <c r="H1251" s="0" t="s">
        <v>137</v>
      </c>
      <c r="I1251" s="0" t="s">
        <v>138</v>
      </c>
      <c r="J1251" s="0" t="s">
        <v>3353</v>
      </c>
      <c r="K1251" s="0" t="s">
        <v>3360</v>
      </c>
      <c r="L1251" s="0" t="s">
        <v>4950</v>
      </c>
      <c r="M1251" s="0" t="s">
        <v>867</v>
      </c>
      <c r="N1251" s="0" t="s">
        <v>98</v>
      </c>
      <c r="O1251" s="0" t="s">
        <v>137</v>
      </c>
      <c r="P1251" s="0" t="s">
        <v>137</v>
      </c>
      <c r="Q1251" s="0" t="s">
        <v>138</v>
      </c>
      <c r="R1251" s="0" t="s">
        <v>3353</v>
      </c>
      <c r="S1251" s="0" t="s">
        <v>3360</v>
      </c>
      <c r="T1251" s="0" t="s">
        <v>3341</v>
      </c>
      <c r="U1251" s="0" t="s">
        <v>3386</v>
      </c>
      <c r="V1251" s="0" t="s">
        <v>3517</v>
      </c>
      <c r="W1251" s="0" t="s">
        <v>3344</v>
      </c>
      <c r="X1251" s="0" t="s">
        <v>3388</v>
      </c>
      <c r="Y1251" s="0" t="s">
        <v>3342</v>
      </c>
      <c r="Z1251" s="0" t="s">
        <v>3518</v>
      </c>
      <c r="AA1251" s="0" t="s">
        <v>3519</v>
      </c>
      <c r="AB1251" s="0" t="s">
        <v>3517</v>
      </c>
      <c r="AC1251" s="0" t="s">
        <v>19</v>
      </c>
      <c r="AD1251" s="0" t="s">
        <v>19</v>
      </c>
      <c r="AE1251" s="0" t="s">
        <v>61</v>
      </c>
      <c r="AF1251" s="0" t="s">
        <v>22</v>
      </c>
      <c r="AG1251" s="0" t="s">
        <v>22</v>
      </c>
      <c r="AH1251" s="0" t="s">
        <v>22</v>
      </c>
      <c r="AI1251" s="0" t="s">
        <v>22</v>
      </c>
      <c r="AJ1251" s="0" t="s">
        <v>98</v>
      </c>
      <c r="AK1251" s="0" t="s">
        <v>98</v>
      </c>
    </row>
    <row customHeight="1" ht="11.25">
      <c r="A1252" s="0" t="s">
        <v>22</v>
      </c>
      <c r="B1252" s="0" t="s">
        <v>48</v>
      </c>
      <c r="C1252" s="0" t="s">
        <v>50</v>
      </c>
      <c r="D1252" s="0" t="s">
        <v>22</v>
      </c>
      <c r="E1252" s="0" t="s">
        <v>4951</v>
      </c>
      <c r="F1252" s="0" t="s">
        <v>1191</v>
      </c>
      <c r="G1252" s="0" t="s">
        <v>137</v>
      </c>
      <c r="H1252" s="0" t="s">
        <v>137</v>
      </c>
      <c r="I1252" s="0" t="s">
        <v>138</v>
      </c>
      <c r="J1252" s="0" t="s">
        <v>3353</v>
      </c>
      <c r="K1252" s="0" t="s">
        <v>3360</v>
      </c>
      <c r="L1252" s="0" t="s">
        <v>4952</v>
      </c>
      <c r="M1252" s="0" t="s">
        <v>867</v>
      </c>
      <c r="N1252" s="0" t="s">
        <v>98</v>
      </c>
      <c r="O1252" s="0" t="s">
        <v>137</v>
      </c>
      <c r="P1252" s="0" t="s">
        <v>137</v>
      </c>
      <c r="Q1252" s="0" t="s">
        <v>138</v>
      </c>
      <c r="R1252" s="0" t="s">
        <v>3353</v>
      </c>
      <c r="S1252" s="0" t="s">
        <v>3360</v>
      </c>
      <c r="T1252" s="0" t="s">
        <v>3341</v>
      </c>
      <c r="U1252" s="0" t="s">
        <v>3386</v>
      </c>
      <c r="V1252" s="0" t="s">
        <v>3517</v>
      </c>
      <c r="W1252" s="0" t="s">
        <v>3344</v>
      </c>
      <c r="X1252" s="0" t="s">
        <v>3388</v>
      </c>
      <c r="Y1252" s="0" t="s">
        <v>3342</v>
      </c>
      <c r="Z1252" s="0" t="s">
        <v>3518</v>
      </c>
      <c r="AA1252" s="0" t="s">
        <v>3519</v>
      </c>
      <c r="AB1252" s="0" t="s">
        <v>3517</v>
      </c>
      <c r="AC1252" s="0" t="s">
        <v>19</v>
      </c>
      <c r="AD1252" s="0" t="s">
        <v>19</v>
      </c>
      <c r="AE1252" s="0" t="s">
        <v>61</v>
      </c>
      <c r="AF1252" s="0" t="s">
        <v>22</v>
      </c>
      <c r="AG1252" s="0" t="s">
        <v>22</v>
      </c>
      <c r="AH1252" s="0" t="s">
        <v>22</v>
      </c>
      <c r="AI1252" s="0" t="s">
        <v>22</v>
      </c>
      <c r="AJ1252" s="0" t="s">
        <v>98</v>
      </c>
      <c r="AK1252" s="0" t="s">
        <v>98</v>
      </c>
    </row>
    <row customHeight="1" ht="11.25">
      <c r="A1253" s="0" t="s">
        <v>22</v>
      </c>
      <c r="B1253" s="0" t="s">
        <v>48</v>
      </c>
      <c r="C1253" s="0" t="s">
        <v>50</v>
      </c>
      <c r="D1253" s="0" t="s">
        <v>22</v>
      </c>
      <c r="E1253" s="0" t="s">
        <v>4953</v>
      </c>
      <c r="F1253" s="0" t="s">
        <v>1191</v>
      </c>
      <c r="G1253" s="0" t="s">
        <v>137</v>
      </c>
      <c r="H1253" s="0" t="s">
        <v>137</v>
      </c>
      <c r="I1253" s="0" t="s">
        <v>138</v>
      </c>
      <c r="J1253" s="0" t="s">
        <v>3353</v>
      </c>
      <c r="K1253" s="0" t="s">
        <v>3360</v>
      </c>
      <c r="L1253" s="0" t="s">
        <v>4954</v>
      </c>
      <c r="M1253" s="0" t="s">
        <v>867</v>
      </c>
      <c r="N1253" s="0" t="s">
        <v>98</v>
      </c>
      <c r="O1253" s="0" t="s">
        <v>137</v>
      </c>
      <c r="P1253" s="0" t="s">
        <v>137</v>
      </c>
      <c r="Q1253" s="0" t="s">
        <v>138</v>
      </c>
      <c r="R1253" s="0" t="s">
        <v>3353</v>
      </c>
      <c r="S1253" s="0" t="s">
        <v>3360</v>
      </c>
      <c r="T1253" s="0" t="s">
        <v>3341</v>
      </c>
      <c r="U1253" s="0" t="s">
        <v>3386</v>
      </c>
      <c r="V1253" s="0" t="s">
        <v>3517</v>
      </c>
      <c r="W1253" s="0" t="s">
        <v>3344</v>
      </c>
      <c r="X1253" s="0" t="s">
        <v>3388</v>
      </c>
      <c r="Y1253" s="0" t="s">
        <v>3342</v>
      </c>
      <c r="Z1253" s="0" t="s">
        <v>3518</v>
      </c>
      <c r="AA1253" s="0" t="s">
        <v>3519</v>
      </c>
      <c r="AB1253" s="0" t="s">
        <v>3517</v>
      </c>
      <c r="AC1253" s="0" t="s">
        <v>19</v>
      </c>
      <c r="AD1253" s="0" t="s">
        <v>19</v>
      </c>
      <c r="AE1253" s="0" t="s">
        <v>61</v>
      </c>
      <c r="AF1253" s="0" t="s">
        <v>22</v>
      </c>
      <c r="AG1253" s="0" t="s">
        <v>22</v>
      </c>
      <c r="AH1253" s="0" t="s">
        <v>22</v>
      </c>
      <c r="AI1253" s="0" t="s">
        <v>22</v>
      </c>
      <c r="AJ1253" s="0" t="s">
        <v>98</v>
      </c>
      <c r="AK1253" s="0" t="s">
        <v>98</v>
      </c>
    </row>
    <row customHeight="1" ht="11.25">
      <c r="A1254" s="0" t="s">
        <v>22</v>
      </c>
      <c r="B1254" s="0" t="s">
        <v>48</v>
      </c>
      <c r="C1254" s="0" t="s">
        <v>50</v>
      </c>
      <c r="D1254" s="0" t="s">
        <v>22</v>
      </c>
      <c r="E1254" s="0" t="s">
        <v>4955</v>
      </c>
      <c r="F1254" s="0" t="s">
        <v>1191</v>
      </c>
      <c r="G1254" s="0" t="s">
        <v>137</v>
      </c>
      <c r="H1254" s="0" t="s">
        <v>137</v>
      </c>
      <c r="I1254" s="0" t="s">
        <v>138</v>
      </c>
      <c r="J1254" s="0" t="s">
        <v>3353</v>
      </c>
      <c r="K1254" s="0" t="s">
        <v>3360</v>
      </c>
      <c r="L1254" s="0" t="s">
        <v>4956</v>
      </c>
      <c r="M1254" s="0" t="s">
        <v>867</v>
      </c>
      <c r="N1254" s="0" t="s">
        <v>98</v>
      </c>
      <c r="O1254" s="0" t="s">
        <v>137</v>
      </c>
      <c r="P1254" s="0" t="s">
        <v>137</v>
      </c>
      <c r="Q1254" s="0" t="s">
        <v>138</v>
      </c>
      <c r="R1254" s="0" t="s">
        <v>3353</v>
      </c>
      <c r="S1254" s="0" t="s">
        <v>3360</v>
      </c>
      <c r="T1254" s="0" t="s">
        <v>3341</v>
      </c>
      <c r="U1254" s="0" t="s">
        <v>3386</v>
      </c>
      <c r="V1254" s="0" t="s">
        <v>3517</v>
      </c>
      <c r="W1254" s="0" t="s">
        <v>3344</v>
      </c>
      <c r="X1254" s="0" t="s">
        <v>3388</v>
      </c>
      <c r="Y1254" s="0" t="s">
        <v>3342</v>
      </c>
      <c r="Z1254" s="0" t="s">
        <v>3518</v>
      </c>
      <c r="AA1254" s="0" t="s">
        <v>3519</v>
      </c>
      <c r="AB1254" s="0" t="s">
        <v>3517</v>
      </c>
      <c r="AC1254" s="0" t="s">
        <v>19</v>
      </c>
      <c r="AD1254" s="0" t="s">
        <v>19</v>
      </c>
      <c r="AE1254" s="0" t="s">
        <v>61</v>
      </c>
      <c r="AF1254" s="0" t="s">
        <v>22</v>
      </c>
      <c r="AG1254" s="0" t="s">
        <v>22</v>
      </c>
      <c r="AH1254" s="0" t="s">
        <v>22</v>
      </c>
      <c r="AI1254" s="0" t="s">
        <v>22</v>
      </c>
      <c r="AJ1254" s="0" t="s">
        <v>98</v>
      </c>
      <c r="AK1254" s="0" t="s">
        <v>98</v>
      </c>
    </row>
    <row customHeight="1" ht="11.25">
      <c r="A1255" s="0" t="s">
        <v>22</v>
      </c>
      <c r="B1255" s="0" t="s">
        <v>48</v>
      </c>
      <c r="C1255" s="0" t="s">
        <v>50</v>
      </c>
      <c r="D1255" s="0" t="s">
        <v>22</v>
      </c>
      <c r="E1255" s="0" t="s">
        <v>4957</v>
      </c>
      <c r="F1255" s="0" t="s">
        <v>1191</v>
      </c>
      <c r="G1255" s="0" t="s">
        <v>137</v>
      </c>
      <c r="H1255" s="0" t="s">
        <v>137</v>
      </c>
      <c r="I1255" s="0" t="s">
        <v>138</v>
      </c>
      <c r="J1255" s="0" t="s">
        <v>3353</v>
      </c>
      <c r="K1255" s="0" t="s">
        <v>3360</v>
      </c>
      <c r="L1255" s="0" t="s">
        <v>4958</v>
      </c>
      <c r="M1255" s="0" t="s">
        <v>867</v>
      </c>
      <c r="N1255" s="0" t="s">
        <v>98</v>
      </c>
      <c r="O1255" s="0" t="s">
        <v>137</v>
      </c>
      <c r="P1255" s="0" t="s">
        <v>137</v>
      </c>
      <c r="Q1255" s="0" t="s">
        <v>138</v>
      </c>
      <c r="R1255" s="0" t="s">
        <v>3353</v>
      </c>
      <c r="S1255" s="0" t="s">
        <v>3360</v>
      </c>
      <c r="T1255" s="0" t="s">
        <v>3341</v>
      </c>
      <c r="U1255" s="0" t="s">
        <v>3386</v>
      </c>
      <c r="V1255" s="0" t="s">
        <v>3517</v>
      </c>
      <c r="W1255" s="0" t="s">
        <v>3344</v>
      </c>
      <c r="X1255" s="0" t="s">
        <v>3388</v>
      </c>
      <c r="Y1255" s="0" t="s">
        <v>3342</v>
      </c>
      <c r="Z1255" s="0" t="s">
        <v>3518</v>
      </c>
      <c r="AA1255" s="0" t="s">
        <v>3519</v>
      </c>
      <c r="AB1255" s="0" t="s">
        <v>3517</v>
      </c>
      <c r="AC1255" s="0" t="s">
        <v>19</v>
      </c>
      <c r="AD1255" s="0" t="s">
        <v>19</v>
      </c>
      <c r="AE1255" s="0" t="s">
        <v>61</v>
      </c>
      <c r="AF1255" s="0" t="s">
        <v>22</v>
      </c>
      <c r="AG1255" s="0" t="s">
        <v>22</v>
      </c>
      <c r="AH1255" s="0" t="s">
        <v>22</v>
      </c>
      <c r="AI1255" s="0" t="s">
        <v>22</v>
      </c>
      <c r="AJ1255" s="0" t="s">
        <v>98</v>
      </c>
      <c r="AK1255" s="0" t="s">
        <v>98</v>
      </c>
    </row>
    <row customHeight="1" ht="11.25">
      <c r="A1256" s="0" t="s">
        <v>22</v>
      </c>
      <c r="B1256" s="0" t="s">
        <v>48</v>
      </c>
      <c r="C1256" s="0" t="s">
        <v>50</v>
      </c>
      <c r="D1256" s="0" t="s">
        <v>22</v>
      </c>
      <c r="E1256" s="0" t="s">
        <v>4959</v>
      </c>
      <c r="F1256" s="0" t="s">
        <v>1191</v>
      </c>
      <c r="G1256" s="0" t="s">
        <v>137</v>
      </c>
      <c r="H1256" s="0" t="s">
        <v>137</v>
      </c>
      <c r="I1256" s="0" t="s">
        <v>138</v>
      </c>
      <c r="J1256" s="0" t="s">
        <v>3353</v>
      </c>
      <c r="K1256" s="0" t="s">
        <v>3360</v>
      </c>
      <c r="L1256" s="0" t="s">
        <v>4960</v>
      </c>
      <c r="M1256" s="0" t="s">
        <v>867</v>
      </c>
      <c r="N1256" s="0" t="s">
        <v>98</v>
      </c>
      <c r="O1256" s="0" t="s">
        <v>137</v>
      </c>
      <c r="P1256" s="0" t="s">
        <v>137</v>
      </c>
      <c r="Q1256" s="0" t="s">
        <v>138</v>
      </c>
      <c r="R1256" s="0" t="s">
        <v>3353</v>
      </c>
      <c r="S1256" s="0" t="s">
        <v>3360</v>
      </c>
      <c r="T1256" s="0" t="s">
        <v>3341</v>
      </c>
      <c r="U1256" s="0" t="s">
        <v>3386</v>
      </c>
      <c r="V1256" s="0" t="s">
        <v>3517</v>
      </c>
      <c r="W1256" s="0" t="s">
        <v>3344</v>
      </c>
      <c r="X1256" s="0" t="s">
        <v>3388</v>
      </c>
      <c r="Y1256" s="0" t="s">
        <v>3342</v>
      </c>
      <c r="Z1256" s="0" t="s">
        <v>3518</v>
      </c>
      <c r="AA1256" s="0" t="s">
        <v>3519</v>
      </c>
      <c r="AB1256" s="0" t="s">
        <v>3517</v>
      </c>
      <c r="AC1256" s="0" t="s">
        <v>19</v>
      </c>
      <c r="AD1256" s="0" t="s">
        <v>19</v>
      </c>
      <c r="AE1256" s="0" t="s">
        <v>61</v>
      </c>
      <c r="AF1256" s="0" t="s">
        <v>22</v>
      </c>
      <c r="AG1256" s="0" t="s">
        <v>22</v>
      </c>
      <c r="AH1256" s="0" t="s">
        <v>22</v>
      </c>
      <c r="AI1256" s="0" t="s">
        <v>22</v>
      </c>
      <c r="AJ1256" s="0" t="s">
        <v>98</v>
      </c>
      <c r="AK1256" s="0" t="s">
        <v>98</v>
      </c>
    </row>
    <row customHeight="1" ht="11.25">
      <c r="A1257" s="0" t="s">
        <v>22</v>
      </c>
      <c r="B1257" s="0" t="s">
        <v>48</v>
      </c>
      <c r="C1257" s="0" t="s">
        <v>50</v>
      </c>
      <c r="D1257" s="0" t="s">
        <v>22</v>
      </c>
      <c r="E1257" s="0" t="s">
        <v>4961</v>
      </c>
      <c r="F1257" s="0" t="s">
        <v>1191</v>
      </c>
      <c r="G1257" s="0" t="s">
        <v>137</v>
      </c>
      <c r="H1257" s="0" t="s">
        <v>137</v>
      </c>
      <c r="I1257" s="0" t="s">
        <v>138</v>
      </c>
      <c r="J1257" s="0" t="s">
        <v>3353</v>
      </c>
      <c r="K1257" s="0" t="s">
        <v>3360</v>
      </c>
      <c r="L1257" s="0" t="s">
        <v>4962</v>
      </c>
      <c r="M1257" s="0" t="s">
        <v>867</v>
      </c>
      <c r="N1257" s="0" t="s">
        <v>98</v>
      </c>
      <c r="O1257" s="0" t="s">
        <v>137</v>
      </c>
      <c r="P1257" s="0" t="s">
        <v>137</v>
      </c>
      <c r="Q1257" s="0" t="s">
        <v>138</v>
      </c>
      <c r="R1257" s="0" t="s">
        <v>3353</v>
      </c>
      <c r="S1257" s="0" t="s">
        <v>3360</v>
      </c>
      <c r="T1257" s="0" t="s">
        <v>3341</v>
      </c>
      <c r="U1257" s="0" t="s">
        <v>3386</v>
      </c>
      <c r="V1257" s="0" t="s">
        <v>3517</v>
      </c>
      <c r="W1257" s="0" t="s">
        <v>3344</v>
      </c>
      <c r="X1257" s="0" t="s">
        <v>3388</v>
      </c>
      <c r="Y1257" s="0" t="s">
        <v>3342</v>
      </c>
      <c r="Z1257" s="0" t="s">
        <v>3518</v>
      </c>
      <c r="AA1257" s="0" t="s">
        <v>3519</v>
      </c>
      <c r="AB1257" s="0" t="s">
        <v>3517</v>
      </c>
      <c r="AC1257" s="0" t="s">
        <v>19</v>
      </c>
      <c r="AD1257" s="0" t="s">
        <v>19</v>
      </c>
      <c r="AE1257" s="0" t="s">
        <v>61</v>
      </c>
      <c r="AF1257" s="0" t="s">
        <v>22</v>
      </c>
      <c r="AG1257" s="0" t="s">
        <v>22</v>
      </c>
      <c r="AH1257" s="0" t="s">
        <v>22</v>
      </c>
      <c r="AI1257" s="0" t="s">
        <v>22</v>
      </c>
      <c r="AJ1257" s="0" t="s">
        <v>98</v>
      </c>
      <c r="AK1257" s="0" t="s">
        <v>98</v>
      </c>
    </row>
    <row customHeight="1" ht="11.25">
      <c r="A1258" s="0" t="s">
        <v>22</v>
      </c>
      <c r="B1258" s="0" t="s">
        <v>48</v>
      </c>
      <c r="C1258" s="0" t="s">
        <v>50</v>
      </c>
      <c r="D1258" s="0" t="s">
        <v>22</v>
      </c>
      <c r="E1258" s="0" t="s">
        <v>4963</v>
      </c>
      <c r="F1258" s="0" t="s">
        <v>1191</v>
      </c>
      <c r="G1258" s="0" t="s">
        <v>137</v>
      </c>
      <c r="H1258" s="0" t="s">
        <v>137</v>
      </c>
      <c r="I1258" s="0" t="s">
        <v>138</v>
      </c>
      <c r="J1258" s="0" t="s">
        <v>3353</v>
      </c>
      <c r="K1258" s="0" t="s">
        <v>3360</v>
      </c>
      <c r="L1258" s="0" t="s">
        <v>4964</v>
      </c>
      <c r="M1258" s="0" t="s">
        <v>867</v>
      </c>
      <c r="N1258" s="0" t="s">
        <v>98</v>
      </c>
      <c r="O1258" s="0" t="s">
        <v>137</v>
      </c>
      <c r="P1258" s="0" t="s">
        <v>137</v>
      </c>
      <c r="Q1258" s="0" t="s">
        <v>138</v>
      </c>
      <c r="R1258" s="0" t="s">
        <v>3353</v>
      </c>
      <c r="S1258" s="0" t="s">
        <v>3360</v>
      </c>
      <c r="T1258" s="0" t="s">
        <v>3341</v>
      </c>
      <c r="U1258" s="0" t="s">
        <v>3386</v>
      </c>
      <c r="V1258" s="0" t="s">
        <v>3517</v>
      </c>
      <c r="W1258" s="0" t="s">
        <v>3344</v>
      </c>
      <c r="X1258" s="0" t="s">
        <v>3388</v>
      </c>
      <c r="Y1258" s="0" t="s">
        <v>3342</v>
      </c>
      <c r="Z1258" s="0" t="s">
        <v>3518</v>
      </c>
      <c r="AA1258" s="0" t="s">
        <v>3519</v>
      </c>
      <c r="AB1258" s="0" t="s">
        <v>3517</v>
      </c>
      <c r="AC1258" s="0" t="s">
        <v>19</v>
      </c>
      <c r="AD1258" s="0" t="s">
        <v>19</v>
      </c>
      <c r="AE1258" s="0" t="s">
        <v>61</v>
      </c>
      <c r="AF1258" s="0" t="s">
        <v>22</v>
      </c>
      <c r="AG1258" s="0" t="s">
        <v>22</v>
      </c>
      <c r="AH1258" s="0" t="s">
        <v>22</v>
      </c>
      <c r="AI1258" s="0" t="s">
        <v>22</v>
      </c>
      <c r="AJ1258" s="0" t="s">
        <v>98</v>
      </c>
      <c r="AK1258" s="0" t="s">
        <v>98</v>
      </c>
    </row>
    <row customHeight="1" ht="11.25">
      <c r="A1259" s="0" t="s">
        <v>22</v>
      </c>
      <c r="B1259" s="0" t="s">
        <v>48</v>
      </c>
      <c r="C1259" s="0" t="s">
        <v>50</v>
      </c>
      <c r="D1259" s="0" t="s">
        <v>22</v>
      </c>
      <c r="E1259" s="0" t="s">
        <v>4965</v>
      </c>
      <c r="F1259" s="0" t="s">
        <v>1191</v>
      </c>
      <c r="G1259" s="0" t="s">
        <v>137</v>
      </c>
      <c r="H1259" s="0" t="s">
        <v>137</v>
      </c>
      <c r="I1259" s="0" t="s">
        <v>138</v>
      </c>
      <c r="J1259" s="0" t="s">
        <v>3353</v>
      </c>
      <c r="K1259" s="0" t="s">
        <v>3360</v>
      </c>
      <c r="L1259" s="0" t="s">
        <v>4966</v>
      </c>
      <c r="M1259" s="0" t="s">
        <v>867</v>
      </c>
      <c r="N1259" s="0" t="s">
        <v>98</v>
      </c>
      <c r="O1259" s="0" t="s">
        <v>137</v>
      </c>
      <c r="P1259" s="0" t="s">
        <v>137</v>
      </c>
      <c r="Q1259" s="0" t="s">
        <v>138</v>
      </c>
      <c r="R1259" s="0" t="s">
        <v>3353</v>
      </c>
      <c r="S1259" s="0" t="s">
        <v>3360</v>
      </c>
      <c r="T1259" s="0" t="s">
        <v>3341</v>
      </c>
      <c r="U1259" s="0" t="s">
        <v>3386</v>
      </c>
      <c r="V1259" s="0" t="s">
        <v>3517</v>
      </c>
      <c r="W1259" s="0" t="s">
        <v>3344</v>
      </c>
      <c r="X1259" s="0" t="s">
        <v>3388</v>
      </c>
      <c r="Y1259" s="0" t="s">
        <v>3342</v>
      </c>
      <c r="Z1259" s="0" t="s">
        <v>3518</v>
      </c>
      <c r="AA1259" s="0" t="s">
        <v>3519</v>
      </c>
      <c r="AB1259" s="0" t="s">
        <v>3517</v>
      </c>
      <c r="AC1259" s="0" t="s">
        <v>19</v>
      </c>
      <c r="AD1259" s="0" t="s">
        <v>19</v>
      </c>
      <c r="AE1259" s="0" t="s">
        <v>61</v>
      </c>
      <c r="AF1259" s="0" t="s">
        <v>22</v>
      </c>
      <c r="AG1259" s="0" t="s">
        <v>22</v>
      </c>
      <c r="AH1259" s="0" t="s">
        <v>22</v>
      </c>
      <c r="AI1259" s="0" t="s">
        <v>22</v>
      </c>
      <c r="AJ1259" s="0" t="s">
        <v>98</v>
      </c>
      <c r="AK1259" s="0" t="s">
        <v>98</v>
      </c>
    </row>
    <row customHeight="1" ht="11.25">
      <c r="A1260" s="0" t="s">
        <v>22</v>
      </c>
      <c r="B1260" s="0" t="s">
        <v>48</v>
      </c>
      <c r="C1260" s="0" t="s">
        <v>50</v>
      </c>
      <c r="D1260" s="0" t="s">
        <v>22</v>
      </c>
      <c r="E1260" s="0" t="s">
        <v>4967</v>
      </c>
      <c r="F1260" s="0" t="s">
        <v>1191</v>
      </c>
      <c r="G1260" s="0" t="s">
        <v>137</v>
      </c>
      <c r="H1260" s="0" t="s">
        <v>137</v>
      </c>
      <c r="I1260" s="0" t="s">
        <v>138</v>
      </c>
      <c r="J1260" s="0" t="s">
        <v>3353</v>
      </c>
      <c r="K1260" s="0" t="s">
        <v>3360</v>
      </c>
      <c r="L1260" s="0" t="s">
        <v>4968</v>
      </c>
      <c r="M1260" s="0" t="s">
        <v>867</v>
      </c>
      <c r="N1260" s="0" t="s">
        <v>98</v>
      </c>
      <c r="O1260" s="0" t="s">
        <v>137</v>
      </c>
      <c r="P1260" s="0" t="s">
        <v>137</v>
      </c>
      <c r="Q1260" s="0" t="s">
        <v>138</v>
      </c>
      <c r="R1260" s="0" t="s">
        <v>3353</v>
      </c>
      <c r="S1260" s="0" t="s">
        <v>3360</v>
      </c>
      <c r="T1260" s="0" t="s">
        <v>3341</v>
      </c>
      <c r="U1260" s="0" t="s">
        <v>3386</v>
      </c>
      <c r="V1260" s="0" t="s">
        <v>3517</v>
      </c>
      <c r="W1260" s="0" t="s">
        <v>3344</v>
      </c>
      <c r="X1260" s="0" t="s">
        <v>3388</v>
      </c>
      <c r="Y1260" s="0" t="s">
        <v>3342</v>
      </c>
      <c r="Z1260" s="0" t="s">
        <v>3518</v>
      </c>
      <c r="AA1260" s="0" t="s">
        <v>3519</v>
      </c>
      <c r="AB1260" s="0" t="s">
        <v>3517</v>
      </c>
      <c r="AC1260" s="0" t="s">
        <v>19</v>
      </c>
      <c r="AD1260" s="0" t="s">
        <v>19</v>
      </c>
      <c r="AE1260" s="0" t="s">
        <v>61</v>
      </c>
      <c r="AF1260" s="0" t="s">
        <v>22</v>
      </c>
      <c r="AG1260" s="0" t="s">
        <v>22</v>
      </c>
      <c r="AH1260" s="0" t="s">
        <v>22</v>
      </c>
      <c r="AI1260" s="0" t="s">
        <v>22</v>
      </c>
      <c r="AJ1260" s="0" t="s">
        <v>98</v>
      </c>
      <c r="AK1260" s="0" t="s">
        <v>98</v>
      </c>
    </row>
    <row customHeight="1" ht="11.25">
      <c r="A1261" s="0" t="s">
        <v>22</v>
      </c>
      <c r="B1261" s="0" t="s">
        <v>48</v>
      </c>
      <c r="C1261" s="0" t="s">
        <v>50</v>
      </c>
      <c r="D1261" s="0" t="s">
        <v>22</v>
      </c>
      <c r="E1261" s="0" t="s">
        <v>4969</v>
      </c>
      <c r="F1261" s="0" t="s">
        <v>1191</v>
      </c>
      <c r="G1261" s="0" t="s">
        <v>137</v>
      </c>
      <c r="H1261" s="0" t="s">
        <v>137</v>
      </c>
      <c r="I1261" s="0" t="s">
        <v>138</v>
      </c>
      <c r="J1261" s="0" t="s">
        <v>3353</v>
      </c>
      <c r="K1261" s="0" t="s">
        <v>3360</v>
      </c>
      <c r="L1261" s="0" t="s">
        <v>4970</v>
      </c>
      <c r="M1261" s="0" t="s">
        <v>867</v>
      </c>
      <c r="N1261" s="0" t="s">
        <v>98</v>
      </c>
      <c r="O1261" s="0" t="s">
        <v>137</v>
      </c>
      <c r="P1261" s="0" t="s">
        <v>137</v>
      </c>
      <c r="Q1261" s="0" t="s">
        <v>138</v>
      </c>
      <c r="R1261" s="0" t="s">
        <v>3353</v>
      </c>
      <c r="S1261" s="0" t="s">
        <v>3360</v>
      </c>
      <c r="T1261" s="0" t="s">
        <v>3341</v>
      </c>
      <c r="U1261" s="0" t="s">
        <v>3386</v>
      </c>
      <c r="V1261" s="0" t="s">
        <v>3517</v>
      </c>
      <c r="W1261" s="0" t="s">
        <v>3344</v>
      </c>
      <c r="X1261" s="0" t="s">
        <v>3388</v>
      </c>
      <c r="Y1261" s="0" t="s">
        <v>3342</v>
      </c>
      <c r="Z1261" s="0" t="s">
        <v>3518</v>
      </c>
      <c r="AA1261" s="0" t="s">
        <v>3519</v>
      </c>
      <c r="AB1261" s="0" t="s">
        <v>3517</v>
      </c>
      <c r="AC1261" s="0" t="s">
        <v>19</v>
      </c>
      <c r="AD1261" s="0" t="s">
        <v>19</v>
      </c>
      <c r="AE1261" s="0" t="s">
        <v>61</v>
      </c>
      <c r="AF1261" s="0" t="s">
        <v>22</v>
      </c>
      <c r="AG1261" s="0" t="s">
        <v>22</v>
      </c>
      <c r="AH1261" s="0" t="s">
        <v>22</v>
      </c>
      <c r="AI1261" s="0" t="s">
        <v>22</v>
      </c>
      <c r="AJ1261" s="0" t="s">
        <v>98</v>
      </c>
      <c r="AK1261" s="0" t="s">
        <v>98</v>
      </c>
    </row>
    <row customHeight="1" ht="11.25">
      <c r="A1262" s="0" t="s">
        <v>22</v>
      </c>
      <c r="B1262" s="0" t="s">
        <v>48</v>
      </c>
      <c r="C1262" s="0" t="s">
        <v>50</v>
      </c>
      <c r="D1262" s="0" t="s">
        <v>22</v>
      </c>
      <c r="E1262" s="0" t="s">
        <v>4971</v>
      </c>
      <c r="F1262" s="0" t="s">
        <v>1191</v>
      </c>
      <c r="G1262" s="0" t="s">
        <v>137</v>
      </c>
      <c r="H1262" s="0" t="s">
        <v>137</v>
      </c>
      <c r="I1262" s="0" t="s">
        <v>138</v>
      </c>
      <c r="J1262" s="0" t="s">
        <v>3353</v>
      </c>
      <c r="K1262" s="0" t="s">
        <v>3360</v>
      </c>
      <c r="L1262" s="0" t="s">
        <v>4972</v>
      </c>
      <c r="M1262" s="0" t="s">
        <v>867</v>
      </c>
      <c r="N1262" s="0" t="s">
        <v>98</v>
      </c>
      <c r="O1262" s="0" t="s">
        <v>137</v>
      </c>
      <c r="P1262" s="0" t="s">
        <v>137</v>
      </c>
      <c r="Q1262" s="0" t="s">
        <v>138</v>
      </c>
      <c r="R1262" s="0" t="s">
        <v>3353</v>
      </c>
      <c r="S1262" s="0" t="s">
        <v>3360</v>
      </c>
      <c r="T1262" s="0" t="s">
        <v>3341</v>
      </c>
      <c r="U1262" s="0" t="s">
        <v>3386</v>
      </c>
      <c r="V1262" s="0" t="s">
        <v>3517</v>
      </c>
      <c r="W1262" s="0" t="s">
        <v>3344</v>
      </c>
      <c r="X1262" s="0" t="s">
        <v>3388</v>
      </c>
      <c r="Y1262" s="0" t="s">
        <v>3342</v>
      </c>
      <c r="Z1262" s="0" t="s">
        <v>3518</v>
      </c>
      <c r="AA1262" s="0" t="s">
        <v>3519</v>
      </c>
      <c r="AB1262" s="0" t="s">
        <v>3517</v>
      </c>
      <c r="AC1262" s="0" t="s">
        <v>19</v>
      </c>
      <c r="AD1262" s="0" t="s">
        <v>19</v>
      </c>
      <c r="AE1262" s="0" t="s">
        <v>61</v>
      </c>
      <c r="AF1262" s="0" t="s">
        <v>22</v>
      </c>
      <c r="AG1262" s="0" t="s">
        <v>22</v>
      </c>
      <c r="AH1262" s="0" t="s">
        <v>22</v>
      </c>
      <c r="AI1262" s="0" t="s">
        <v>22</v>
      </c>
      <c r="AJ1262" s="0" t="s">
        <v>98</v>
      </c>
      <c r="AK1262" s="0" t="s">
        <v>98</v>
      </c>
    </row>
    <row customHeight="1" ht="11.25">
      <c r="A1263" s="0" t="s">
        <v>22</v>
      </c>
      <c r="B1263" s="0" t="s">
        <v>48</v>
      </c>
      <c r="C1263" s="0" t="s">
        <v>50</v>
      </c>
      <c r="D1263" s="0" t="s">
        <v>22</v>
      </c>
      <c r="E1263" s="0" t="s">
        <v>4973</v>
      </c>
      <c r="F1263" s="0" t="s">
        <v>1191</v>
      </c>
      <c r="G1263" s="0" t="s">
        <v>137</v>
      </c>
      <c r="H1263" s="0" t="s">
        <v>137</v>
      </c>
      <c r="I1263" s="0" t="s">
        <v>138</v>
      </c>
      <c r="J1263" s="0" t="s">
        <v>3353</v>
      </c>
      <c r="K1263" s="0" t="s">
        <v>3360</v>
      </c>
      <c r="L1263" s="0" t="s">
        <v>4974</v>
      </c>
      <c r="M1263" s="0" t="s">
        <v>867</v>
      </c>
      <c r="N1263" s="0" t="s">
        <v>98</v>
      </c>
      <c r="O1263" s="0" t="s">
        <v>137</v>
      </c>
      <c r="P1263" s="0" t="s">
        <v>137</v>
      </c>
      <c r="Q1263" s="0" t="s">
        <v>138</v>
      </c>
      <c r="R1263" s="0" t="s">
        <v>3353</v>
      </c>
      <c r="S1263" s="0" t="s">
        <v>3360</v>
      </c>
      <c r="T1263" s="0" t="s">
        <v>3341</v>
      </c>
      <c r="U1263" s="0" t="s">
        <v>3386</v>
      </c>
      <c r="V1263" s="0" t="s">
        <v>3517</v>
      </c>
      <c r="W1263" s="0" t="s">
        <v>3344</v>
      </c>
      <c r="X1263" s="0" t="s">
        <v>3388</v>
      </c>
      <c r="Y1263" s="0" t="s">
        <v>3342</v>
      </c>
      <c r="Z1263" s="0" t="s">
        <v>3518</v>
      </c>
      <c r="AA1263" s="0" t="s">
        <v>3519</v>
      </c>
      <c r="AB1263" s="0" t="s">
        <v>3517</v>
      </c>
      <c r="AC1263" s="0" t="s">
        <v>19</v>
      </c>
      <c r="AD1263" s="0" t="s">
        <v>19</v>
      </c>
      <c r="AE1263" s="0" t="s">
        <v>61</v>
      </c>
      <c r="AF1263" s="0" t="s">
        <v>22</v>
      </c>
      <c r="AG1263" s="0" t="s">
        <v>22</v>
      </c>
      <c r="AH1263" s="0" t="s">
        <v>22</v>
      </c>
      <c r="AI1263" s="0" t="s">
        <v>22</v>
      </c>
      <c r="AJ1263" s="0" t="s">
        <v>98</v>
      </c>
      <c r="AK1263" s="0" t="s">
        <v>98</v>
      </c>
    </row>
    <row customHeight="1" ht="11.25">
      <c r="A1264" s="0" t="s">
        <v>22</v>
      </c>
      <c r="B1264" s="0" t="s">
        <v>48</v>
      </c>
      <c r="C1264" s="0" t="s">
        <v>50</v>
      </c>
      <c r="D1264" s="0" t="s">
        <v>22</v>
      </c>
      <c r="E1264" s="0" t="s">
        <v>4975</v>
      </c>
      <c r="F1264" s="0" t="s">
        <v>1191</v>
      </c>
      <c r="G1264" s="0" t="s">
        <v>137</v>
      </c>
      <c r="H1264" s="0" t="s">
        <v>137</v>
      </c>
      <c r="I1264" s="0" t="s">
        <v>138</v>
      </c>
      <c r="J1264" s="0" t="s">
        <v>3353</v>
      </c>
      <c r="K1264" s="0" t="s">
        <v>3360</v>
      </c>
      <c r="L1264" s="0" t="s">
        <v>4976</v>
      </c>
      <c r="M1264" s="0" t="s">
        <v>867</v>
      </c>
      <c r="N1264" s="0" t="s">
        <v>98</v>
      </c>
      <c r="O1264" s="0" t="s">
        <v>137</v>
      </c>
      <c r="P1264" s="0" t="s">
        <v>137</v>
      </c>
      <c r="Q1264" s="0" t="s">
        <v>138</v>
      </c>
      <c r="R1264" s="0" t="s">
        <v>3353</v>
      </c>
      <c r="S1264" s="0" t="s">
        <v>3360</v>
      </c>
      <c r="T1264" s="0" t="s">
        <v>3341</v>
      </c>
      <c r="U1264" s="0" t="s">
        <v>3386</v>
      </c>
      <c r="V1264" s="0" t="s">
        <v>3517</v>
      </c>
      <c r="W1264" s="0" t="s">
        <v>3344</v>
      </c>
      <c r="X1264" s="0" t="s">
        <v>3388</v>
      </c>
      <c r="Y1264" s="0" t="s">
        <v>3342</v>
      </c>
      <c r="Z1264" s="0" t="s">
        <v>3518</v>
      </c>
      <c r="AA1264" s="0" t="s">
        <v>3519</v>
      </c>
      <c r="AB1264" s="0" t="s">
        <v>3517</v>
      </c>
      <c r="AC1264" s="0" t="s">
        <v>19</v>
      </c>
      <c r="AD1264" s="0" t="s">
        <v>19</v>
      </c>
      <c r="AE1264" s="0" t="s">
        <v>61</v>
      </c>
      <c r="AF1264" s="0" t="s">
        <v>22</v>
      </c>
      <c r="AG1264" s="0" t="s">
        <v>22</v>
      </c>
      <c r="AH1264" s="0" t="s">
        <v>22</v>
      </c>
      <c r="AI1264" s="0" t="s">
        <v>22</v>
      </c>
      <c r="AJ1264" s="0" t="s">
        <v>98</v>
      </c>
      <c r="AK1264" s="0" t="s">
        <v>98</v>
      </c>
    </row>
    <row customHeight="1" ht="11.25">
      <c r="A1265" s="0" t="s">
        <v>22</v>
      </c>
      <c r="B1265" s="0" t="s">
        <v>48</v>
      </c>
      <c r="C1265" s="0" t="s">
        <v>50</v>
      </c>
      <c r="D1265" s="0" t="s">
        <v>22</v>
      </c>
      <c r="E1265" s="0" t="s">
        <v>4977</v>
      </c>
      <c r="F1265" s="0" t="s">
        <v>1191</v>
      </c>
      <c r="G1265" s="0" t="s">
        <v>137</v>
      </c>
      <c r="H1265" s="0" t="s">
        <v>137</v>
      </c>
      <c r="I1265" s="0" t="s">
        <v>138</v>
      </c>
      <c r="J1265" s="0" t="s">
        <v>3353</v>
      </c>
      <c r="K1265" s="0" t="s">
        <v>3360</v>
      </c>
      <c r="L1265" s="0" t="s">
        <v>4978</v>
      </c>
      <c r="M1265" s="0" t="s">
        <v>867</v>
      </c>
      <c r="N1265" s="0" t="s">
        <v>98</v>
      </c>
      <c r="O1265" s="0" t="s">
        <v>137</v>
      </c>
      <c r="P1265" s="0" t="s">
        <v>137</v>
      </c>
      <c r="Q1265" s="0" t="s">
        <v>138</v>
      </c>
      <c r="R1265" s="0" t="s">
        <v>3353</v>
      </c>
      <c r="S1265" s="0" t="s">
        <v>3360</v>
      </c>
      <c r="T1265" s="0" t="s">
        <v>3341</v>
      </c>
      <c r="U1265" s="0" t="s">
        <v>3386</v>
      </c>
      <c r="V1265" s="0" t="s">
        <v>3517</v>
      </c>
      <c r="W1265" s="0" t="s">
        <v>3344</v>
      </c>
      <c r="X1265" s="0" t="s">
        <v>3388</v>
      </c>
      <c r="Y1265" s="0" t="s">
        <v>3342</v>
      </c>
      <c r="Z1265" s="0" t="s">
        <v>3518</v>
      </c>
      <c r="AA1265" s="0" t="s">
        <v>3519</v>
      </c>
      <c r="AB1265" s="0" t="s">
        <v>3517</v>
      </c>
      <c r="AC1265" s="0" t="s">
        <v>19</v>
      </c>
      <c r="AD1265" s="0" t="s">
        <v>19</v>
      </c>
      <c r="AE1265" s="0" t="s">
        <v>61</v>
      </c>
      <c r="AF1265" s="0" t="s">
        <v>22</v>
      </c>
      <c r="AG1265" s="0" t="s">
        <v>22</v>
      </c>
      <c r="AH1265" s="0" t="s">
        <v>22</v>
      </c>
      <c r="AI1265" s="0" t="s">
        <v>22</v>
      </c>
      <c r="AJ1265" s="0" t="s">
        <v>98</v>
      </c>
      <c r="AK1265" s="0" t="s">
        <v>98</v>
      </c>
    </row>
    <row customHeight="1" ht="11.25">
      <c r="A1266" s="0" t="s">
        <v>22</v>
      </c>
      <c r="B1266" s="0" t="s">
        <v>48</v>
      </c>
      <c r="C1266" s="0" t="s">
        <v>50</v>
      </c>
      <c r="D1266" s="0" t="s">
        <v>22</v>
      </c>
      <c r="E1266" s="0" t="s">
        <v>4979</v>
      </c>
      <c r="F1266" s="0" t="s">
        <v>1191</v>
      </c>
      <c r="G1266" s="0" t="s">
        <v>137</v>
      </c>
      <c r="H1266" s="0" t="s">
        <v>137</v>
      </c>
      <c r="I1266" s="0" t="s">
        <v>138</v>
      </c>
      <c r="J1266" s="0" t="s">
        <v>3353</v>
      </c>
      <c r="K1266" s="0" t="s">
        <v>3360</v>
      </c>
      <c r="L1266" s="0" t="s">
        <v>4944</v>
      </c>
      <c r="M1266" s="0" t="s">
        <v>867</v>
      </c>
      <c r="N1266" s="0" t="s">
        <v>98</v>
      </c>
      <c r="O1266" s="0" t="s">
        <v>137</v>
      </c>
      <c r="P1266" s="0" t="s">
        <v>137</v>
      </c>
      <c r="Q1266" s="0" t="s">
        <v>138</v>
      </c>
      <c r="R1266" s="0" t="s">
        <v>3353</v>
      </c>
      <c r="S1266" s="0" t="s">
        <v>3360</v>
      </c>
      <c r="T1266" s="0" t="s">
        <v>3341</v>
      </c>
      <c r="U1266" s="0" t="s">
        <v>3386</v>
      </c>
      <c r="V1266" s="0" t="s">
        <v>3517</v>
      </c>
      <c r="W1266" s="0" t="s">
        <v>3344</v>
      </c>
      <c r="X1266" s="0" t="s">
        <v>3388</v>
      </c>
      <c r="Y1266" s="0" t="s">
        <v>3342</v>
      </c>
      <c r="Z1266" s="0" t="s">
        <v>3518</v>
      </c>
      <c r="AA1266" s="0" t="s">
        <v>3519</v>
      </c>
      <c r="AB1266" s="0" t="s">
        <v>3517</v>
      </c>
      <c r="AC1266" s="0" t="s">
        <v>19</v>
      </c>
      <c r="AD1266" s="0" t="s">
        <v>19</v>
      </c>
      <c r="AE1266" s="0" t="s">
        <v>61</v>
      </c>
      <c r="AF1266" s="0" t="s">
        <v>22</v>
      </c>
      <c r="AG1266" s="0" t="s">
        <v>22</v>
      </c>
      <c r="AH1266" s="0" t="s">
        <v>22</v>
      </c>
      <c r="AI1266" s="0" t="s">
        <v>22</v>
      </c>
      <c r="AJ1266" s="0" t="s">
        <v>98</v>
      </c>
      <c r="AK1266" s="0" t="s">
        <v>98</v>
      </c>
    </row>
    <row customHeight="1" ht="11.25">
      <c r="A1267" s="0" t="s">
        <v>22</v>
      </c>
      <c r="B1267" s="0" t="s">
        <v>48</v>
      </c>
      <c r="C1267" s="0" t="s">
        <v>50</v>
      </c>
      <c r="D1267" s="0" t="s">
        <v>22</v>
      </c>
      <c r="E1267" s="0" t="s">
        <v>4980</v>
      </c>
      <c r="F1267" s="0" t="s">
        <v>1191</v>
      </c>
      <c r="G1267" s="0" t="s">
        <v>137</v>
      </c>
      <c r="H1267" s="0" t="s">
        <v>137</v>
      </c>
      <c r="I1267" s="0" t="s">
        <v>138</v>
      </c>
      <c r="J1267" s="0" t="s">
        <v>3353</v>
      </c>
      <c r="K1267" s="0" t="s">
        <v>3360</v>
      </c>
      <c r="L1267" s="0" t="s">
        <v>4981</v>
      </c>
      <c r="M1267" s="0" t="s">
        <v>867</v>
      </c>
      <c r="N1267" s="0" t="s">
        <v>98</v>
      </c>
      <c r="O1267" s="0" t="s">
        <v>137</v>
      </c>
      <c r="P1267" s="0" t="s">
        <v>137</v>
      </c>
      <c r="Q1267" s="0" t="s">
        <v>138</v>
      </c>
      <c r="R1267" s="0" t="s">
        <v>3353</v>
      </c>
      <c r="S1267" s="0" t="s">
        <v>3360</v>
      </c>
      <c r="T1267" s="0" t="s">
        <v>3341</v>
      </c>
      <c r="U1267" s="0" t="s">
        <v>3386</v>
      </c>
      <c r="V1267" s="0" t="s">
        <v>3517</v>
      </c>
      <c r="W1267" s="0" t="s">
        <v>3344</v>
      </c>
      <c r="X1267" s="0" t="s">
        <v>3388</v>
      </c>
      <c r="Y1267" s="0" t="s">
        <v>3342</v>
      </c>
      <c r="Z1267" s="0" t="s">
        <v>3518</v>
      </c>
      <c r="AA1267" s="0" t="s">
        <v>3519</v>
      </c>
      <c r="AB1267" s="0" t="s">
        <v>3517</v>
      </c>
      <c r="AC1267" s="0" t="s">
        <v>19</v>
      </c>
      <c r="AD1267" s="0" t="s">
        <v>19</v>
      </c>
      <c r="AE1267" s="0" t="s">
        <v>61</v>
      </c>
      <c r="AF1267" s="0" t="s">
        <v>22</v>
      </c>
      <c r="AG1267" s="0" t="s">
        <v>22</v>
      </c>
      <c r="AH1267" s="0" t="s">
        <v>22</v>
      </c>
      <c r="AI1267" s="0" t="s">
        <v>22</v>
      </c>
      <c r="AJ1267" s="0" t="s">
        <v>98</v>
      </c>
      <c r="AK1267" s="0" t="s">
        <v>98</v>
      </c>
    </row>
    <row customHeight="1" ht="11.25">
      <c r="A1268" s="0" t="s">
        <v>22</v>
      </c>
      <c r="B1268" s="0" t="s">
        <v>48</v>
      </c>
      <c r="C1268" s="0" t="s">
        <v>50</v>
      </c>
      <c r="D1268" s="0" t="s">
        <v>22</v>
      </c>
      <c r="E1268" s="0" t="s">
        <v>4982</v>
      </c>
      <c r="F1268" s="0" t="s">
        <v>1191</v>
      </c>
      <c r="G1268" s="0" t="s">
        <v>177</v>
      </c>
      <c r="H1268" s="0" t="s">
        <v>177</v>
      </c>
      <c r="I1268" s="0" t="s">
        <v>178</v>
      </c>
      <c r="J1268" s="0" t="s">
        <v>3640</v>
      </c>
      <c r="K1268" s="0" t="s">
        <v>3641</v>
      </c>
      <c r="L1268" s="0" t="s">
        <v>3642</v>
      </c>
      <c r="M1268" s="0" t="s">
        <v>1155</v>
      </c>
      <c r="N1268" s="0" t="s">
        <v>98</v>
      </c>
      <c r="O1268" s="0" t="s">
        <v>177</v>
      </c>
      <c r="P1268" s="0" t="s">
        <v>177</v>
      </c>
      <c r="Q1268" s="0" t="s">
        <v>178</v>
      </c>
      <c r="R1268" s="0" t="s">
        <v>3640</v>
      </c>
      <c r="S1268" s="0" t="s">
        <v>3641</v>
      </c>
      <c r="T1268" s="0" t="s">
        <v>3341</v>
      </c>
      <c r="U1268" s="0" t="s">
        <v>3342</v>
      </c>
      <c r="V1268" s="0" t="s">
        <v>3343</v>
      </c>
      <c r="W1268" s="0" t="s">
        <v>3344</v>
      </c>
      <c r="X1268" s="0" t="s">
        <v>3345</v>
      </c>
      <c r="Y1268" s="0" t="s">
        <v>3342</v>
      </c>
      <c r="Z1268" s="0" t="s">
        <v>4983</v>
      </c>
      <c r="AA1268" s="0" t="s">
        <v>4203</v>
      </c>
      <c r="AB1268" s="0" t="s">
        <v>4984</v>
      </c>
      <c r="AC1268" s="0" t="s">
        <v>19</v>
      </c>
      <c r="AD1268" s="0" t="s">
        <v>19</v>
      </c>
      <c r="AE1268" s="0" t="s">
        <v>61</v>
      </c>
      <c r="AF1268" s="0" t="s">
        <v>22</v>
      </c>
      <c r="AG1268" s="0" t="s">
        <v>22</v>
      </c>
      <c r="AH1268" s="0" t="s">
        <v>22</v>
      </c>
      <c r="AI1268" s="0" t="s">
        <v>22</v>
      </c>
      <c r="AJ1268" s="0" t="s">
        <v>3646</v>
      </c>
      <c r="AK1268" s="0" t="s">
        <v>3647</v>
      </c>
    </row>
    <row customHeight="1" ht="11.25">
      <c r="A1269" s="0" t="s">
        <v>22</v>
      </c>
      <c r="B1269" s="0" t="s">
        <v>48</v>
      </c>
      <c r="C1269" s="0" t="s">
        <v>50</v>
      </c>
      <c r="D1269" s="0" t="s">
        <v>22</v>
      </c>
      <c r="E1269" s="0" t="s">
        <v>4982</v>
      </c>
      <c r="F1269" s="0" t="s">
        <v>1191</v>
      </c>
      <c r="G1269" s="0" t="s">
        <v>177</v>
      </c>
      <c r="H1269" s="0" t="s">
        <v>177</v>
      </c>
      <c r="I1269" s="0" t="s">
        <v>178</v>
      </c>
      <c r="J1269" s="0" t="s">
        <v>3640</v>
      </c>
      <c r="K1269" s="0" t="s">
        <v>3641</v>
      </c>
      <c r="L1269" s="0" t="s">
        <v>3642</v>
      </c>
      <c r="M1269" s="0" t="s">
        <v>1155</v>
      </c>
      <c r="N1269" s="0" t="s">
        <v>98</v>
      </c>
      <c r="O1269" s="0" t="s">
        <v>177</v>
      </c>
      <c r="P1269" s="0" t="s">
        <v>177</v>
      </c>
      <c r="Q1269" s="0" t="s">
        <v>178</v>
      </c>
      <c r="R1269" s="0" t="s">
        <v>3640</v>
      </c>
      <c r="S1269" s="0" t="s">
        <v>3641</v>
      </c>
      <c r="T1269" s="0" t="s">
        <v>3341</v>
      </c>
      <c r="U1269" s="0" t="s">
        <v>3342</v>
      </c>
      <c r="V1269" s="0" t="s">
        <v>3343</v>
      </c>
      <c r="W1269" s="0" t="s">
        <v>3344</v>
      </c>
      <c r="X1269" s="0" t="s">
        <v>3345</v>
      </c>
      <c r="Y1269" s="0" t="s">
        <v>3342</v>
      </c>
      <c r="Z1269" s="0" t="s">
        <v>4983</v>
      </c>
      <c r="AA1269" s="0" t="s">
        <v>4203</v>
      </c>
      <c r="AB1269" s="0" t="s">
        <v>4984</v>
      </c>
      <c r="AC1269" s="0" t="s">
        <v>19</v>
      </c>
      <c r="AD1269" s="0" t="s">
        <v>19</v>
      </c>
      <c r="AE1269" s="0" t="s">
        <v>61</v>
      </c>
      <c r="AF1269" s="0" t="s">
        <v>22</v>
      </c>
      <c r="AG1269" s="0" t="s">
        <v>22</v>
      </c>
      <c r="AH1269" s="0" t="s">
        <v>22</v>
      </c>
      <c r="AI1269" s="0" t="s">
        <v>22</v>
      </c>
      <c r="AJ1269" s="0" t="s">
        <v>3646</v>
      </c>
      <c r="AK1269" s="0" t="s">
        <v>3647</v>
      </c>
    </row>
    <row customHeight="1" ht="11.25">
      <c r="A1270" s="0" t="s">
        <v>22</v>
      </c>
      <c r="B1270" s="0" t="s">
        <v>48</v>
      </c>
      <c r="C1270" s="0" t="s">
        <v>50</v>
      </c>
      <c r="D1270" s="0" t="s">
        <v>22</v>
      </c>
      <c r="E1270" s="0" t="s">
        <v>4985</v>
      </c>
      <c r="F1270" s="0" t="s">
        <v>1191</v>
      </c>
      <c r="G1270" s="0" t="s">
        <v>1269</v>
      </c>
      <c r="H1270" s="0" t="s">
        <v>1269</v>
      </c>
      <c r="I1270" s="0" t="s">
        <v>1270</v>
      </c>
      <c r="J1270" s="0" t="s">
        <v>3353</v>
      </c>
      <c r="K1270" s="0" t="s">
        <v>3354</v>
      </c>
      <c r="L1270" s="0" t="s">
        <v>3355</v>
      </c>
      <c r="M1270" s="0" t="s">
        <v>1155</v>
      </c>
      <c r="N1270" s="0" t="s">
        <v>98</v>
      </c>
      <c r="O1270" s="0" t="s">
        <v>1269</v>
      </c>
      <c r="P1270" s="0" t="s">
        <v>1269</v>
      </c>
      <c r="Q1270" s="0" t="s">
        <v>1270</v>
      </c>
      <c r="R1270" s="0" t="s">
        <v>3353</v>
      </c>
      <c r="S1270" s="0" t="s">
        <v>3354</v>
      </c>
      <c r="T1270" s="0" t="s">
        <v>3341</v>
      </c>
      <c r="U1270" s="0" t="s">
        <v>3342</v>
      </c>
      <c r="V1270" s="0" t="s">
        <v>3343</v>
      </c>
      <c r="W1270" s="0" t="s">
        <v>3344</v>
      </c>
      <c r="X1270" s="0" t="s">
        <v>3345</v>
      </c>
      <c r="Y1270" s="0" t="s">
        <v>3342</v>
      </c>
      <c r="Z1270" s="0" t="s">
        <v>867</v>
      </c>
      <c r="AA1270" s="0" t="s">
        <v>867</v>
      </c>
      <c r="AB1270" s="0" t="s">
        <v>4986</v>
      </c>
      <c r="AC1270" s="0" t="s">
        <v>19</v>
      </c>
      <c r="AD1270" s="0" t="s">
        <v>19</v>
      </c>
      <c r="AE1270" s="0" t="s">
        <v>61</v>
      </c>
      <c r="AF1270" s="0" t="s">
        <v>22</v>
      </c>
      <c r="AG1270" s="0" t="s">
        <v>22</v>
      </c>
      <c r="AH1270" s="0" t="s">
        <v>22</v>
      </c>
      <c r="AI1270" s="0" t="s">
        <v>22</v>
      </c>
      <c r="AJ1270" s="0" t="s">
        <v>454</v>
      </c>
      <c r="AK1270" s="0" t="s">
        <v>454</v>
      </c>
    </row>
    <row customHeight="1" ht="11.25">
      <c r="A1271" s="0" t="s">
        <v>22</v>
      </c>
      <c r="B1271" s="0" t="s">
        <v>48</v>
      </c>
      <c r="C1271" s="0" t="s">
        <v>50</v>
      </c>
      <c r="D1271" s="0" t="s">
        <v>22</v>
      </c>
      <c r="E1271" s="0" t="s">
        <v>4985</v>
      </c>
      <c r="F1271" s="0" t="s">
        <v>1191</v>
      </c>
      <c r="G1271" s="0" t="s">
        <v>137</v>
      </c>
      <c r="H1271" s="0" t="s">
        <v>137</v>
      </c>
      <c r="I1271" s="0" t="s">
        <v>138</v>
      </c>
      <c r="J1271" s="0" t="s">
        <v>3353</v>
      </c>
      <c r="K1271" s="0" t="s">
        <v>3360</v>
      </c>
      <c r="L1271" s="0" t="s">
        <v>3355</v>
      </c>
      <c r="M1271" s="0" t="s">
        <v>1155</v>
      </c>
      <c r="N1271" s="0" t="s">
        <v>98</v>
      </c>
      <c r="O1271" s="0" t="s">
        <v>137</v>
      </c>
      <c r="P1271" s="0" t="s">
        <v>137</v>
      </c>
      <c r="Q1271" s="0" t="s">
        <v>138</v>
      </c>
      <c r="R1271" s="0" t="s">
        <v>3353</v>
      </c>
      <c r="S1271" s="0" t="s">
        <v>3360</v>
      </c>
      <c r="T1271" s="0" t="s">
        <v>3341</v>
      </c>
      <c r="U1271" s="0" t="s">
        <v>3342</v>
      </c>
      <c r="V1271" s="0" t="s">
        <v>3343</v>
      </c>
      <c r="W1271" s="0" t="s">
        <v>3344</v>
      </c>
      <c r="X1271" s="0" t="s">
        <v>3345</v>
      </c>
      <c r="Y1271" s="0" t="s">
        <v>3342</v>
      </c>
      <c r="Z1271" s="0" t="s">
        <v>867</v>
      </c>
      <c r="AA1271" s="0" t="s">
        <v>867</v>
      </c>
      <c r="AB1271" s="0" t="s">
        <v>4986</v>
      </c>
      <c r="AC1271" s="0" t="s">
        <v>19</v>
      </c>
      <c r="AD1271" s="0" t="s">
        <v>19</v>
      </c>
      <c r="AE1271" s="0" t="s">
        <v>61</v>
      </c>
      <c r="AF1271" s="0" t="s">
        <v>22</v>
      </c>
      <c r="AG1271" s="0" t="s">
        <v>22</v>
      </c>
      <c r="AH1271" s="0" t="s">
        <v>22</v>
      </c>
      <c r="AI1271" s="0" t="s">
        <v>22</v>
      </c>
      <c r="AJ1271" s="0" t="s">
        <v>454</v>
      </c>
      <c r="AK1271" s="0" t="s">
        <v>454</v>
      </c>
    </row>
    <row customHeight="1" ht="11.25">
      <c r="A1272" s="0" t="s">
        <v>22</v>
      </c>
      <c r="B1272" s="0" t="s">
        <v>48</v>
      </c>
      <c r="C1272" s="0" t="s">
        <v>50</v>
      </c>
      <c r="D1272" s="0" t="s">
        <v>22</v>
      </c>
      <c r="E1272" s="0" t="s">
        <v>4987</v>
      </c>
      <c r="F1272" s="0" t="s">
        <v>1191</v>
      </c>
      <c r="G1272" s="0" t="s">
        <v>1269</v>
      </c>
      <c r="H1272" s="0" t="s">
        <v>1269</v>
      </c>
      <c r="I1272" s="0" t="s">
        <v>1270</v>
      </c>
      <c r="J1272" s="0" t="s">
        <v>4187</v>
      </c>
      <c r="K1272" s="0" t="s">
        <v>4188</v>
      </c>
      <c r="L1272" s="0" t="s">
        <v>4189</v>
      </c>
      <c r="M1272" s="0" t="s">
        <v>1155</v>
      </c>
      <c r="N1272" s="0" t="s">
        <v>98</v>
      </c>
      <c r="O1272" s="0" t="s">
        <v>1269</v>
      </c>
      <c r="P1272" s="0" t="s">
        <v>1269</v>
      </c>
      <c r="Q1272" s="0" t="s">
        <v>1270</v>
      </c>
      <c r="R1272" s="0" t="s">
        <v>4187</v>
      </c>
      <c r="S1272" s="0" t="s">
        <v>4188</v>
      </c>
      <c r="T1272" s="0" t="s">
        <v>3341</v>
      </c>
      <c r="U1272" s="0" t="s">
        <v>3342</v>
      </c>
      <c r="V1272" s="0" t="s">
        <v>3343</v>
      </c>
      <c r="W1272" s="0" t="s">
        <v>3344</v>
      </c>
      <c r="X1272" s="0" t="s">
        <v>3345</v>
      </c>
      <c r="Y1272" s="0" t="s">
        <v>3342</v>
      </c>
      <c r="Z1272" s="0" t="s">
        <v>4988</v>
      </c>
      <c r="AA1272" s="0" t="s">
        <v>4989</v>
      </c>
      <c r="AB1272" s="0" t="s">
        <v>4990</v>
      </c>
      <c r="AC1272" s="0" t="s">
        <v>19</v>
      </c>
      <c r="AD1272" s="0" t="s">
        <v>19</v>
      </c>
      <c r="AE1272" s="0" t="s">
        <v>61</v>
      </c>
      <c r="AF1272" s="0" t="s">
        <v>22</v>
      </c>
      <c r="AG1272" s="0" t="s">
        <v>22</v>
      </c>
      <c r="AH1272" s="0" t="s">
        <v>22</v>
      </c>
      <c r="AI1272" s="0" t="s">
        <v>22</v>
      </c>
      <c r="AJ1272" s="0" t="s">
        <v>454</v>
      </c>
      <c r="AK1272" s="0" t="s">
        <v>454</v>
      </c>
    </row>
    <row customHeight="1" ht="11.25">
      <c r="A1273" s="0" t="s">
        <v>22</v>
      </c>
      <c r="B1273" s="0" t="s">
        <v>48</v>
      </c>
      <c r="C1273" s="0" t="s">
        <v>50</v>
      </c>
      <c r="D1273" s="0" t="s">
        <v>22</v>
      </c>
      <c r="E1273" s="0" t="s">
        <v>4987</v>
      </c>
      <c r="F1273" s="0" t="s">
        <v>1191</v>
      </c>
      <c r="G1273" s="0" t="s">
        <v>137</v>
      </c>
      <c r="H1273" s="0" t="s">
        <v>137</v>
      </c>
      <c r="I1273" s="0" t="s">
        <v>138</v>
      </c>
      <c r="J1273" s="0" t="s">
        <v>4187</v>
      </c>
      <c r="K1273" s="0" t="s">
        <v>4857</v>
      </c>
      <c r="L1273" s="0" t="s">
        <v>4189</v>
      </c>
      <c r="M1273" s="0" t="s">
        <v>1155</v>
      </c>
      <c r="N1273" s="0" t="s">
        <v>98</v>
      </c>
      <c r="O1273" s="0" t="s">
        <v>137</v>
      </c>
      <c r="P1273" s="0" t="s">
        <v>137</v>
      </c>
      <c r="Q1273" s="0" t="s">
        <v>138</v>
      </c>
      <c r="R1273" s="0" t="s">
        <v>4187</v>
      </c>
      <c r="S1273" s="0" t="s">
        <v>4857</v>
      </c>
      <c r="T1273" s="0" t="s">
        <v>3341</v>
      </c>
      <c r="U1273" s="0" t="s">
        <v>3342</v>
      </c>
      <c r="V1273" s="0" t="s">
        <v>3343</v>
      </c>
      <c r="W1273" s="0" t="s">
        <v>3344</v>
      </c>
      <c r="X1273" s="0" t="s">
        <v>3345</v>
      </c>
      <c r="Y1273" s="0" t="s">
        <v>3342</v>
      </c>
      <c r="Z1273" s="0" t="s">
        <v>4988</v>
      </c>
      <c r="AA1273" s="0" t="s">
        <v>4989</v>
      </c>
      <c r="AB1273" s="0" t="s">
        <v>4990</v>
      </c>
      <c r="AC1273" s="0" t="s">
        <v>19</v>
      </c>
      <c r="AD1273" s="0" t="s">
        <v>19</v>
      </c>
      <c r="AE1273" s="0" t="s">
        <v>61</v>
      </c>
      <c r="AF1273" s="0" t="s">
        <v>22</v>
      </c>
      <c r="AG1273" s="0" t="s">
        <v>22</v>
      </c>
      <c r="AH1273" s="0" t="s">
        <v>22</v>
      </c>
      <c r="AI1273" s="0" t="s">
        <v>22</v>
      </c>
      <c r="AJ1273" s="0" t="s">
        <v>454</v>
      </c>
      <c r="AK1273" s="0" t="s">
        <v>454</v>
      </c>
    </row>
    <row customHeight="1" ht="11.25">
      <c r="A1274" s="0" t="s">
        <v>22</v>
      </c>
      <c r="B1274" s="0" t="s">
        <v>48</v>
      </c>
      <c r="C1274" s="0" t="s">
        <v>50</v>
      </c>
      <c r="D1274" s="0" t="s">
        <v>22</v>
      </c>
      <c r="E1274" s="0" t="s">
        <v>4991</v>
      </c>
      <c r="F1274" s="0" t="s">
        <v>1191</v>
      </c>
      <c r="G1274" s="0" t="s">
        <v>1269</v>
      </c>
      <c r="H1274" s="0" t="s">
        <v>1269</v>
      </c>
      <c r="I1274" s="0" t="s">
        <v>1270</v>
      </c>
      <c r="J1274" s="0" t="s">
        <v>1271</v>
      </c>
      <c r="K1274" s="0" t="s">
        <v>1272</v>
      </c>
      <c r="L1274" s="0" t="s">
        <v>3523</v>
      </c>
      <c r="M1274" s="0" t="s">
        <v>119</v>
      </c>
      <c r="N1274" s="0" t="s">
        <v>98</v>
      </c>
      <c r="O1274" s="0" t="s">
        <v>1269</v>
      </c>
      <c r="P1274" s="0" t="s">
        <v>1269</v>
      </c>
      <c r="Q1274" s="0" t="s">
        <v>1270</v>
      </c>
      <c r="R1274" s="0" t="s">
        <v>1271</v>
      </c>
      <c r="S1274" s="0" t="s">
        <v>1272</v>
      </c>
      <c r="T1274" s="0" t="s">
        <v>3341</v>
      </c>
      <c r="U1274" s="0" t="s">
        <v>3342</v>
      </c>
      <c r="V1274" s="0" t="s">
        <v>3343</v>
      </c>
      <c r="W1274" s="0" t="s">
        <v>3344</v>
      </c>
      <c r="X1274" s="0" t="s">
        <v>3430</v>
      </c>
      <c r="Y1274" s="0" t="s">
        <v>3489</v>
      </c>
      <c r="Z1274" s="0" t="s">
        <v>1155</v>
      </c>
      <c r="AA1274" s="0" t="s">
        <v>4992</v>
      </c>
      <c r="AB1274" s="0" t="s">
        <v>4993</v>
      </c>
      <c r="AC1274" s="0" t="s">
        <v>19</v>
      </c>
      <c r="AD1274" s="0" t="s">
        <v>19</v>
      </c>
      <c r="AE1274" s="0" t="s">
        <v>61</v>
      </c>
      <c r="AF1274" s="0" t="s">
        <v>22</v>
      </c>
      <c r="AG1274" s="0" t="s">
        <v>22</v>
      </c>
      <c r="AH1274" s="0" t="s">
        <v>22</v>
      </c>
      <c r="AI1274" s="0" t="s">
        <v>22</v>
      </c>
      <c r="AJ1274" s="0" t="s">
        <v>454</v>
      </c>
      <c r="AK1274" s="0" t="s">
        <v>454</v>
      </c>
    </row>
    <row customHeight="1" ht="11.25">
      <c r="A1275" s="0" t="s">
        <v>22</v>
      </c>
      <c r="B1275" s="0" t="s">
        <v>48</v>
      </c>
      <c r="C1275" s="0" t="s">
        <v>50</v>
      </c>
      <c r="D1275" s="0" t="s">
        <v>22</v>
      </c>
      <c r="E1275" s="0" t="s">
        <v>4991</v>
      </c>
      <c r="F1275" s="0" t="s">
        <v>1191</v>
      </c>
      <c r="G1275" s="0" t="s">
        <v>137</v>
      </c>
      <c r="H1275" s="0" t="s">
        <v>137</v>
      </c>
      <c r="I1275" s="0" t="s">
        <v>138</v>
      </c>
      <c r="J1275" s="0" t="s">
        <v>1271</v>
      </c>
      <c r="K1275" s="0" t="s">
        <v>3351</v>
      </c>
      <c r="L1275" s="0" t="s">
        <v>3523</v>
      </c>
      <c r="M1275" s="0" t="s">
        <v>119</v>
      </c>
      <c r="N1275" s="0" t="s">
        <v>98</v>
      </c>
      <c r="O1275" s="0" t="s">
        <v>137</v>
      </c>
      <c r="P1275" s="0" t="s">
        <v>137</v>
      </c>
      <c r="Q1275" s="0" t="s">
        <v>138</v>
      </c>
      <c r="R1275" s="0" t="s">
        <v>1271</v>
      </c>
      <c r="S1275" s="0" t="s">
        <v>3351</v>
      </c>
      <c r="T1275" s="0" t="s">
        <v>3341</v>
      </c>
      <c r="U1275" s="0" t="s">
        <v>3342</v>
      </c>
      <c r="V1275" s="0" t="s">
        <v>3343</v>
      </c>
      <c r="W1275" s="0" t="s">
        <v>3344</v>
      </c>
      <c r="X1275" s="0" t="s">
        <v>3430</v>
      </c>
      <c r="Y1275" s="0" t="s">
        <v>3489</v>
      </c>
      <c r="Z1275" s="0" t="s">
        <v>1155</v>
      </c>
      <c r="AA1275" s="0" t="s">
        <v>4992</v>
      </c>
      <c r="AB1275" s="0" t="s">
        <v>4993</v>
      </c>
      <c r="AC1275" s="0" t="s">
        <v>19</v>
      </c>
      <c r="AD1275" s="0" t="s">
        <v>19</v>
      </c>
      <c r="AE1275" s="0" t="s">
        <v>61</v>
      </c>
      <c r="AF1275" s="0" t="s">
        <v>22</v>
      </c>
      <c r="AG1275" s="0" t="s">
        <v>22</v>
      </c>
      <c r="AH1275" s="0" t="s">
        <v>22</v>
      </c>
      <c r="AI1275" s="0" t="s">
        <v>22</v>
      </c>
      <c r="AJ1275" s="0" t="s">
        <v>454</v>
      </c>
      <c r="AK1275" s="0" t="s">
        <v>454</v>
      </c>
    </row>
    <row customHeight="1" ht="11.25">
      <c r="A1276" s="0" t="s">
        <v>22</v>
      </c>
      <c r="B1276" s="0" t="s">
        <v>48</v>
      </c>
      <c r="C1276" s="0" t="s">
        <v>50</v>
      </c>
      <c r="D1276" s="0" t="s">
        <v>22</v>
      </c>
      <c r="E1276" s="0" t="s">
        <v>4994</v>
      </c>
      <c r="F1276" s="0" t="s">
        <v>1191</v>
      </c>
      <c r="G1276" s="0" t="s">
        <v>1269</v>
      </c>
      <c r="H1276" s="0" t="s">
        <v>1269</v>
      </c>
      <c r="I1276" s="0" t="s">
        <v>1270</v>
      </c>
      <c r="J1276" s="0" t="s">
        <v>1271</v>
      </c>
      <c r="K1276" s="0" t="s">
        <v>1272</v>
      </c>
      <c r="L1276" s="0" t="s">
        <v>4704</v>
      </c>
      <c r="M1276" s="0" t="s">
        <v>1155</v>
      </c>
      <c r="N1276" s="0" t="s">
        <v>98</v>
      </c>
      <c r="O1276" s="0" t="s">
        <v>1269</v>
      </c>
      <c r="P1276" s="0" t="s">
        <v>1269</v>
      </c>
      <c r="Q1276" s="0" t="s">
        <v>1270</v>
      </c>
      <c r="R1276" s="0" t="s">
        <v>1271</v>
      </c>
      <c r="S1276" s="0" t="s">
        <v>1272</v>
      </c>
      <c r="T1276" s="0" t="s">
        <v>3341</v>
      </c>
      <c r="U1276" s="0" t="s">
        <v>3342</v>
      </c>
      <c r="V1276" s="0" t="s">
        <v>3343</v>
      </c>
      <c r="W1276" s="0" t="s">
        <v>3344</v>
      </c>
      <c r="X1276" s="0" t="s">
        <v>3388</v>
      </c>
      <c r="Y1276" s="0" t="s">
        <v>3342</v>
      </c>
      <c r="Z1276" s="0" t="s">
        <v>3574</v>
      </c>
      <c r="AA1276" s="0" t="s">
        <v>4995</v>
      </c>
      <c r="AB1276" s="0" t="s">
        <v>4996</v>
      </c>
      <c r="AC1276" s="0" t="s">
        <v>19</v>
      </c>
      <c r="AD1276" s="0" t="s">
        <v>19</v>
      </c>
      <c r="AE1276" s="0" t="s">
        <v>61</v>
      </c>
      <c r="AF1276" s="0" t="s">
        <v>22</v>
      </c>
      <c r="AG1276" s="0" t="s">
        <v>22</v>
      </c>
      <c r="AH1276" s="0" t="s">
        <v>22</v>
      </c>
      <c r="AI1276" s="0" t="s">
        <v>22</v>
      </c>
      <c r="AJ1276" s="0" t="s">
        <v>454</v>
      </c>
      <c r="AK1276" s="0" t="s">
        <v>454</v>
      </c>
    </row>
    <row customHeight="1" ht="11.25">
      <c r="A1277" s="0" t="s">
        <v>22</v>
      </c>
      <c r="B1277" s="0" t="s">
        <v>48</v>
      </c>
      <c r="C1277" s="0" t="s">
        <v>50</v>
      </c>
      <c r="D1277" s="0" t="s">
        <v>22</v>
      </c>
      <c r="E1277" s="0" t="s">
        <v>4994</v>
      </c>
      <c r="F1277" s="0" t="s">
        <v>1191</v>
      </c>
      <c r="G1277" s="0" t="s">
        <v>137</v>
      </c>
      <c r="H1277" s="0" t="s">
        <v>137</v>
      </c>
      <c r="I1277" s="0" t="s">
        <v>138</v>
      </c>
      <c r="J1277" s="0" t="s">
        <v>1271</v>
      </c>
      <c r="K1277" s="0" t="s">
        <v>3351</v>
      </c>
      <c r="L1277" s="0" t="s">
        <v>4704</v>
      </c>
      <c r="M1277" s="0" t="s">
        <v>1155</v>
      </c>
      <c r="N1277" s="0" t="s">
        <v>98</v>
      </c>
      <c r="O1277" s="0" t="s">
        <v>137</v>
      </c>
      <c r="P1277" s="0" t="s">
        <v>137</v>
      </c>
      <c r="Q1277" s="0" t="s">
        <v>138</v>
      </c>
      <c r="R1277" s="0" t="s">
        <v>1271</v>
      </c>
      <c r="S1277" s="0" t="s">
        <v>3351</v>
      </c>
      <c r="T1277" s="0" t="s">
        <v>3341</v>
      </c>
      <c r="U1277" s="0" t="s">
        <v>3342</v>
      </c>
      <c r="V1277" s="0" t="s">
        <v>3343</v>
      </c>
      <c r="W1277" s="0" t="s">
        <v>3344</v>
      </c>
      <c r="X1277" s="0" t="s">
        <v>3388</v>
      </c>
      <c r="Y1277" s="0" t="s">
        <v>3342</v>
      </c>
      <c r="Z1277" s="0" t="s">
        <v>3574</v>
      </c>
      <c r="AA1277" s="0" t="s">
        <v>4995</v>
      </c>
      <c r="AB1277" s="0" t="s">
        <v>4996</v>
      </c>
      <c r="AC1277" s="0" t="s">
        <v>19</v>
      </c>
      <c r="AD1277" s="0" t="s">
        <v>19</v>
      </c>
      <c r="AE1277" s="0" t="s">
        <v>61</v>
      </c>
      <c r="AF1277" s="0" t="s">
        <v>22</v>
      </c>
      <c r="AG1277" s="0" t="s">
        <v>22</v>
      </c>
      <c r="AH1277" s="0" t="s">
        <v>22</v>
      </c>
      <c r="AI1277" s="0" t="s">
        <v>22</v>
      </c>
      <c r="AJ1277" s="0" t="s">
        <v>454</v>
      </c>
      <c r="AK1277" s="0" t="s">
        <v>454</v>
      </c>
    </row>
    <row customHeight="1" ht="11.25">
      <c r="A1278" s="0" t="s">
        <v>22</v>
      </c>
      <c r="B1278" s="0" t="s">
        <v>48</v>
      </c>
      <c r="C1278" s="0" t="s">
        <v>50</v>
      </c>
      <c r="D1278" s="0" t="s">
        <v>22</v>
      </c>
      <c r="E1278" s="0" t="s">
        <v>4997</v>
      </c>
      <c r="F1278" s="0" t="s">
        <v>1191</v>
      </c>
      <c r="G1278" s="0" t="s">
        <v>1269</v>
      </c>
      <c r="H1278" s="0" t="s">
        <v>1269</v>
      </c>
      <c r="I1278" s="0" t="s">
        <v>1270</v>
      </c>
      <c r="J1278" s="0" t="s">
        <v>1271</v>
      </c>
      <c r="K1278" s="0" t="s">
        <v>1272</v>
      </c>
      <c r="L1278" s="0" t="s">
        <v>4704</v>
      </c>
      <c r="M1278" s="0" t="s">
        <v>1155</v>
      </c>
      <c r="N1278" s="0" t="s">
        <v>98</v>
      </c>
      <c r="O1278" s="0" t="s">
        <v>1269</v>
      </c>
      <c r="P1278" s="0" t="s">
        <v>1269</v>
      </c>
      <c r="Q1278" s="0" t="s">
        <v>1270</v>
      </c>
      <c r="R1278" s="0" t="s">
        <v>1271</v>
      </c>
      <c r="S1278" s="0" t="s">
        <v>1272</v>
      </c>
      <c r="T1278" s="0" t="s">
        <v>3341</v>
      </c>
      <c r="U1278" s="0" t="s">
        <v>3342</v>
      </c>
      <c r="V1278" s="0" t="s">
        <v>3343</v>
      </c>
      <c r="W1278" s="0" t="s">
        <v>3344</v>
      </c>
      <c r="X1278" s="0" t="s">
        <v>3388</v>
      </c>
      <c r="Y1278" s="0" t="s">
        <v>3342</v>
      </c>
      <c r="Z1278" s="0" t="s">
        <v>4998</v>
      </c>
      <c r="AA1278" s="0" t="s">
        <v>4999</v>
      </c>
      <c r="AB1278" s="0" t="s">
        <v>5000</v>
      </c>
      <c r="AC1278" s="0" t="s">
        <v>19</v>
      </c>
      <c r="AD1278" s="0" t="s">
        <v>19</v>
      </c>
      <c r="AE1278" s="0" t="s">
        <v>61</v>
      </c>
      <c r="AF1278" s="0" t="s">
        <v>22</v>
      </c>
      <c r="AG1278" s="0" t="s">
        <v>22</v>
      </c>
      <c r="AH1278" s="0" t="s">
        <v>22</v>
      </c>
      <c r="AI1278" s="0" t="s">
        <v>22</v>
      </c>
      <c r="AJ1278" s="0" t="s">
        <v>454</v>
      </c>
      <c r="AK1278" s="0" t="s">
        <v>454</v>
      </c>
    </row>
    <row customHeight="1" ht="11.25">
      <c r="A1279" s="0" t="s">
        <v>22</v>
      </c>
      <c r="B1279" s="0" t="s">
        <v>48</v>
      </c>
      <c r="C1279" s="0" t="s">
        <v>50</v>
      </c>
      <c r="D1279" s="0" t="s">
        <v>22</v>
      </c>
      <c r="E1279" s="0" t="s">
        <v>4997</v>
      </c>
      <c r="F1279" s="0" t="s">
        <v>1191</v>
      </c>
      <c r="G1279" s="0" t="s">
        <v>137</v>
      </c>
      <c r="H1279" s="0" t="s">
        <v>137</v>
      </c>
      <c r="I1279" s="0" t="s">
        <v>138</v>
      </c>
      <c r="J1279" s="0" t="s">
        <v>1271</v>
      </c>
      <c r="K1279" s="0" t="s">
        <v>3351</v>
      </c>
      <c r="L1279" s="0" t="s">
        <v>4704</v>
      </c>
      <c r="M1279" s="0" t="s">
        <v>1155</v>
      </c>
      <c r="N1279" s="0" t="s">
        <v>98</v>
      </c>
      <c r="O1279" s="0" t="s">
        <v>137</v>
      </c>
      <c r="P1279" s="0" t="s">
        <v>137</v>
      </c>
      <c r="Q1279" s="0" t="s">
        <v>138</v>
      </c>
      <c r="R1279" s="0" t="s">
        <v>1271</v>
      </c>
      <c r="S1279" s="0" t="s">
        <v>3351</v>
      </c>
      <c r="T1279" s="0" t="s">
        <v>3341</v>
      </c>
      <c r="U1279" s="0" t="s">
        <v>3342</v>
      </c>
      <c r="V1279" s="0" t="s">
        <v>3343</v>
      </c>
      <c r="W1279" s="0" t="s">
        <v>3344</v>
      </c>
      <c r="X1279" s="0" t="s">
        <v>3388</v>
      </c>
      <c r="Y1279" s="0" t="s">
        <v>3342</v>
      </c>
      <c r="Z1279" s="0" t="s">
        <v>4998</v>
      </c>
      <c r="AA1279" s="0" t="s">
        <v>4999</v>
      </c>
      <c r="AB1279" s="0" t="s">
        <v>5000</v>
      </c>
      <c r="AC1279" s="0" t="s">
        <v>19</v>
      </c>
      <c r="AD1279" s="0" t="s">
        <v>19</v>
      </c>
      <c r="AE1279" s="0" t="s">
        <v>61</v>
      </c>
      <c r="AF1279" s="0" t="s">
        <v>22</v>
      </c>
      <c r="AG1279" s="0" t="s">
        <v>22</v>
      </c>
      <c r="AH1279" s="0" t="s">
        <v>22</v>
      </c>
      <c r="AI1279" s="0" t="s">
        <v>22</v>
      </c>
      <c r="AJ1279" s="0" t="s">
        <v>454</v>
      </c>
      <c r="AK1279" s="0" t="s">
        <v>454</v>
      </c>
    </row>
    <row customHeight="1" ht="11.25">
      <c r="A1280" s="0" t="s">
        <v>22</v>
      </c>
      <c r="B1280" s="0" t="s">
        <v>48</v>
      </c>
      <c r="C1280" s="0" t="s">
        <v>50</v>
      </c>
      <c r="D1280" s="0" t="s">
        <v>22</v>
      </c>
      <c r="E1280" s="0" t="s">
        <v>5001</v>
      </c>
      <c r="F1280" s="0" t="s">
        <v>1213</v>
      </c>
      <c r="G1280" s="0" t="s">
        <v>1171</v>
      </c>
      <c r="H1280" s="0" t="s">
        <v>1171</v>
      </c>
      <c r="I1280" s="0" t="s">
        <v>1172</v>
      </c>
      <c r="J1280" s="0" t="s">
        <v>3689</v>
      </c>
      <c r="K1280" s="0" t="s">
        <v>3690</v>
      </c>
      <c r="L1280" s="0" t="s">
        <v>4637</v>
      </c>
      <c r="M1280" s="0" t="s">
        <v>1155</v>
      </c>
      <c r="N1280" s="0" t="s">
        <v>98</v>
      </c>
      <c r="O1280" s="0" t="s">
        <v>1171</v>
      </c>
      <c r="P1280" s="0" t="s">
        <v>1171</v>
      </c>
      <c r="Q1280" s="0" t="s">
        <v>1172</v>
      </c>
      <c r="R1280" s="0" t="s">
        <v>3689</v>
      </c>
      <c r="S1280" s="0" t="s">
        <v>3690</v>
      </c>
      <c r="T1280" s="0" t="s">
        <v>3341</v>
      </c>
      <c r="U1280" s="0" t="s">
        <v>3342</v>
      </c>
      <c r="V1280" s="0" t="s">
        <v>3343</v>
      </c>
      <c r="W1280" s="0" t="s">
        <v>3344</v>
      </c>
      <c r="X1280" s="0" t="s">
        <v>3345</v>
      </c>
      <c r="Y1280" s="0" t="s">
        <v>3342</v>
      </c>
      <c r="Z1280" s="0" t="s">
        <v>5002</v>
      </c>
      <c r="AA1280" s="0" t="s">
        <v>3693</v>
      </c>
      <c r="AB1280" s="0" t="s">
        <v>5003</v>
      </c>
      <c r="AC1280" s="0" t="s">
        <v>19</v>
      </c>
      <c r="AD1280" s="0" t="s">
        <v>61</v>
      </c>
      <c r="AE1280" s="0" t="s">
        <v>19</v>
      </c>
      <c r="AF1280" s="0" t="s">
        <v>22</v>
      </c>
      <c r="AG1280" s="0" t="s">
        <v>22</v>
      </c>
      <c r="AH1280" s="0" t="s">
        <v>4640</v>
      </c>
      <c r="AI1280" s="0" t="s">
        <v>4641</v>
      </c>
      <c r="AJ1280" s="0" t="s">
        <v>22</v>
      </c>
      <c r="AK1280" s="0" t="s">
        <v>22</v>
      </c>
    </row>
    <row customHeight="1" ht="11.25">
      <c r="A1281" s="0" t="s">
        <v>22</v>
      </c>
      <c r="B1281" s="0" t="s">
        <v>48</v>
      </c>
      <c r="C1281" s="0" t="s">
        <v>50</v>
      </c>
      <c r="D1281" s="0" t="s">
        <v>22</v>
      </c>
      <c r="E1281" s="0" t="s">
        <v>5001</v>
      </c>
      <c r="F1281" s="0" t="s">
        <v>1213</v>
      </c>
      <c r="G1281" s="0" t="s">
        <v>153</v>
      </c>
      <c r="H1281" s="0" t="s">
        <v>153</v>
      </c>
      <c r="I1281" s="0" t="s">
        <v>154</v>
      </c>
      <c r="J1281" s="0" t="s">
        <v>3689</v>
      </c>
      <c r="K1281" s="0" t="s">
        <v>3695</v>
      </c>
      <c r="L1281" s="0" t="s">
        <v>4637</v>
      </c>
      <c r="M1281" s="0" t="s">
        <v>1155</v>
      </c>
      <c r="N1281" s="0" t="s">
        <v>98</v>
      </c>
      <c r="O1281" s="0" t="s">
        <v>153</v>
      </c>
      <c r="P1281" s="0" t="s">
        <v>153</v>
      </c>
      <c r="Q1281" s="0" t="s">
        <v>154</v>
      </c>
      <c r="R1281" s="0" t="s">
        <v>3689</v>
      </c>
      <c r="S1281" s="0" t="s">
        <v>3695</v>
      </c>
      <c r="T1281" s="0" t="s">
        <v>3341</v>
      </c>
      <c r="U1281" s="0" t="s">
        <v>3342</v>
      </c>
      <c r="V1281" s="0" t="s">
        <v>3343</v>
      </c>
      <c r="W1281" s="0" t="s">
        <v>3344</v>
      </c>
      <c r="X1281" s="0" t="s">
        <v>3345</v>
      </c>
      <c r="Y1281" s="0" t="s">
        <v>3342</v>
      </c>
      <c r="Z1281" s="0" t="s">
        <v>5002</v>
      </c>
      <c r="AA1281" s="0" t="s">
        <v>3693</v>
      </c>
      <c r="AB1281" s="0" t="s">
        <v>5003</v>
      </c>
      <c r="AC1281" s="0" t="s">
        <v>19</v>
      </c>
      <c r="AD1281" s="0" t="s">
        <v>61</v>
      </c>
      <c r="AE1281" s="0" t="s">
        <v>19</v>
      </c>
      <c r="AF1281" s="0" t="s">
        <v>22</v>
      </c>
      <c r="AG1281" s="0" t="s">
        <v>22</v>
      </c>
      <c r="AH1281" s="0" t="s">
        <v>4640</v>
      </c>
      <c r="AI1281" s="0" t="s">
        <v>4641</v>
      </c>
      <c r="AJ1281" s="0" t="s">
        <v>22</v>
      </c>
      <c r="AK1281" s="0" t="s">
        <v>22</v>
      </c>
    </row>
    <row customHeight="1" ht="11.25">
      <c r="A1282" s="0" t="s">
        <v>22</v>
      </c>
      <c r="B1282" s="0" t="s">
        <v>48</v>
      </c>
      <c r="C1282" s="0" t="s">
        <v>50</v>
      </c>
      <c r="D1282" s="0" t="s">
        <v>22</v>
      </c>
      <c r="E1282" s="0" t="s">
        <v>5004</v>
      </c>
      <c r="F1282" s="0" t="s">
        <v>1191</v>
      </c>
      <c r="G1282" s="0" t="s">
        <v>137</v>
      </c>
      <c r="H1282" s="0" t="s">
        <v>137</v>
      </c>
      <c r="I1282" s="0" t="s">
        <v>138</v>
      </c>
      <c r="J1282" s="0" t="s">
        <v>3353</v>
      </c>
      <c r="K1282" s="0" t="s">
        <v>3360</v>
      </c>
      <c r="L1282" s="0" t="s">
        <v>5005</v>
      </c>
      <c r="M1282" s="0" t="s">
        <v>867</v>
      </c>
      <c r="N1282" s="0" t="s">
        <v>98</v>
      </c>
      <c r="O1282" s="0" t="s">
        <v>137</v>
      </c>
      <c r="P1282" s="0" t="s">
        <v>137</v>
      </c>
      <c r="Q1282" s="0" t="s">
        <v>138</v>
      </c>
      <c r="R1282" s="0" t="s">
        <v>3353</v>
      </c>
      <c r="S1282" s="0" t="s">
        <v>3360</v>
      </c>
      <c r="T1282" s="0" t="s">
        <v>3341</v>
      </c>
      <c r="U1282" s="0" t="s">
        <v>3386</v>
      </c>
      <c r="V1282" s="0" t="s">
        <v>3517</v>
      </c>
      <c r="W1282" s="0" t="s">
        <v>3344</v>
      </c>
      <c r="X1282" s="0" t="s">
        <v>3388</v>
      </c>
      <c r="Y1282" s="0" t="s">
        <v>3342</v>
      </c>
      <c r="Z1282" s="0" t="s">
        <v>3518</v>
      </c>
      <c r="AA1282" s="0" t="s">
        <v>3519</v>
      </c>
      <c r="AB1282" s="0" t="s">
        <v>3517</v>
      </c>
      <c r="AC1282" s="0" t="s">
        <v>19</v>
      </c>
      <c r="AD1282" s="0" t="s">
        <v>19</v>
      </c>
      <c r="AE1282" s="0" t="s">
        <v>61</v>
      </c>
      <c r="AF1282" s="0" t="s">
        <v>22</v>
      </c>
      <c r="AG1282" s="0" t="s">
        <v>22</v>
      </c>
      <c r="AH1282" s="0" t="s">
        <v>22</v>
      </c>
      <c r="AI1282" s="0" t="s">
        <v>22</v>
      </c>
      <c r="AJ1282" s="0" t="s">
        <v>98</v>
      </c>
      <c r="AK1282" s="0" t="s">
        <v>98</v>
      </c>
    </row>
    <row customHeight="1" ht="11.25">
      <c r="A1283" s="0" t="s">
        <v>22</v>
      </c>
      <c r="B1283" s="0" t="s">
        <v>48</v>
      </c>
      <c r="C1283" s="0" t="s">
        <v>50</v>
      </c>
      <c r="D1283" s="0" t="s">
        <v>22</v>
      </c>
      <c r="E1283" s="0" t="s">
        <v>5006</v>
      </c>
      <c r="F1283" s="0" t="s">
        <v>1191</v>
      </c>
      <c r="G1283" s="0" t="s">
        <v>137</v>
      </c>
      <c r="H1283" s="0" t="s">
        <v>137</v>
      </c>
      <c r="I1283" s="0" t="s">
        <v>138</v>
      </c>
      <c r="J1283" s="0" t="s">
        <v>3353</v>
      </c>
      <c r="K1283" s="0" t="s">
        <v>3360</v>
      </c>
      <c r="L1283" s="0" t="s">
        <v>5007</v>
      </c>
      <c r="M1283" s="0" t="s">
        <v>867</v>
      </c>
      <c r="N1283" s="0" t="s">
        <v>98</v>
      </c>
      <c r="O1283" s="0" t="s">
        <v>137</v>
      </c>
      <c r="P1283" s="0" t="s">
        <v>137</v>
      </c>
      <c r="Q1283" s="0" t="s">
        <v>138</v>
      </c>
      <c r="R1283" s="0" t="s">
        <v>3353</v>
      </c>
      <c r="S1283" s="0" t="s">
        <v>3360</v>
      </c>
      <c r="T1283" s="0" t="s">
        <v>3341</v>
      </c>
      <c r="U1283" s="0" t="s">
        <v>3386</v>
      </c>
      <c r="V1283" s="0" t="s">
        <v>3517</v>
      </c>
      <c r="W1283" s="0" t="s">
        <v>3344</v>
      </c>
      <c r="X1283" s="0" t="s">
        <v>3388</v>
      </c>
      <c r="Y1283" s="0" t="s">
        <v>3342</v>
      </c>
      <c r="Z1283" s="0" t="s">
        <v>3518</v>
      </c>
      <c r="AA1283" s="0" t="s">
        <v>3519</v>
      </c>
      <c r="AB1283" s="0" t="s">
        <v>3517</v>
      </c>
      <c r="AC1283" s="0" t="s">
        <v>19</v>
      </c>
      <c r="AD1283" s="0" t="s">
        <v>19</v>
      </c>
      <c r="AE1283" s="0" t="s">
        <v>61</v>
      </c>
      <c r="AF1283" s="0" t="s">
        <v>22</v>
      </c>
      <c r="AG1283" s="0" t="s">
        <v>22</v>
      </c>
      <c r="AH1283" s="0" t="s">
        <v>22</v>
      </c>
      <c r="AI1283" s="0" t="s">
        <v>22</v>
      </c>
      <c r="AJ1283" s="0" t="s">
        <v>98</v>
      </c>
      <c r="AK1283" s="0" t="s">
        <v>98</v>
      </c>
    </row>
    <row customHeight="1" ht="11.25">
      <c r="A1284" s="0" t="s">
        <v>22</v>
      </c>
      <c r="B1284" s="0" t="s">
        <v>48</v>
      </c>
      <c r="C1284" s="0" t="s">
        <v>50</v>
      </c>
      <c r="D1284" s="0" t="s">
        <v>22</v>
      </c>
      <c r="E1284" s="0" t="s">
        <v>5008</v>
      </c>
      <c r="F1284" s="0" t="s">
        <v>1191</v>
      </c>
      <c r="G1284" s="0" t="s">
        <v>137</v>
      </c>
      <c r="H1284" s="0" t="s">
        <v>137</v>
      </c>
      <c r="I1284" s="0" t="s">
        <v>138</v>
      </c>
      <c r="J1284" s="0" t="s">
        <v>3353</v>
      </c>
      <c r="K1284" s="0" t="s">
        <v>3360</v>
      </c>
      <c r="L1284" s="0" t="s">
        <v>5009</v>
      </c>
      <c r="M1284" s="0" t="s">
        <v>867</v>
      </c>
      <c r="N1284" s="0" t="s">
        <v>98</v>
      </c>
      <c r="O1284" s="0" t="s">
        <v>137</v>
      </c>
      <c r="P1284" s="0" t="s">
        <v>137</v>
      </c>
      <c r="Q1284" s="0" t="s">
        <v>138</v>
      </c>
      <c r="R1284" s="0" t="s">
        <v>3353</v>
      </c>
      <c r="S1284" s="0" t="s">
        <v>3360</v>
      </c>
      <c r="T1284" s="0" t="s">
        <v>3341</v>
      </c>
      <c r="U1284" s="0" t="s">
        <v>3386</v>
      </c>
      <c r="V1284" s="0" t="s">
        <v>3517</v>
      </c>
      <c r="W1284" s="0" t="s">
        <v>3344</v>
      </c>
      <c r="X1284" s="0" t="s">
        <v>3388</v>
      </c>
      <c r="Y1284" s="0" t="s">
        <v>3342</v>
      </c>
      <c r="Z1284" s="0" t="s">
        <v>3518</v>
      </c>
      <c r="AA1284" s="0" t="s">
        <v>3519</v>
      </c>
      <c r="AB1284" s="0" t="s">
        <v>3517</v>
      </c>
      <c r="AC1284" s="0" t="s">
        <v>19</v>
      </c>
      <c r="AD1284" s="0" t="s">
        <v>19</v>
      </c>
      <c r="AE1284" s="0" t="s">
        <v>61</v>
      </c>
      <c r="AF1284" s="0" t="s">
        <v>22</v>
      </c>
      <c r="AG1284" s="0" t="s">
        <v>22</v>
      </c>
      <c r="AH1284" s="0" t="s">
        <v>22</v>
      </c>
      <c r="AI1284" s="0" t="s">
        <v>22</v>
      </c>
      <c r="AJ1284" s="0" t="s">
        <v>98</v>
      </c>
      <c r="AK1284" s="0" t="s">
        <v>98</v>
      </c>
    </row>
    <row customHeight="1" ht="11.25">
      <c r="A1285" s="0" t="s">
        <v>22</v>
      </c>
      <c r="B1285" s="0" t="s">
        <v>48</v>
      </c>
      <c r="C1285" s="0" t="s">
        <v>50</v>
      </c>
      <c r="D1285" s="0" t="s">
        <v>22</v>
      </c>
      <c r="E1285" s="0" t="s">
        <v>5010</v>
      </c>
      <c r="F1285" s="0" t="s">
        <v>1191</v>
      </c>
      <c r="G1285" s="0" t="s">
        <v>137</v>
      </c>
      <c r="H1285" s="0" t="s">
        <v>137</v>
      </c>
      <c r="I1285" s="0" t="s">
        <v>138</v>
      </c>
      <c r="J1285" s="0" t="s">
        <v>3353</v>
      </c>
      <c r="K1285" s="0" t="s">
        <v>3360</v>
      </c>
      <c r="L1285" s="0" t="s">
        <v>5011</v>
      </c>
      <c r="M1285" s="0" t="s">
        <v>867</v>
      </c>
      <c r="N1285" s="0" t="s">
        <v>98</v>
      </c>
      <c r="O1285" s="0" t="s">
        <v>137</v>
      </c>
      <c r="P1285" s="0" t="s">
        <v>137</v>
      </c>
      <c r="Q1285" s="0" t="s">
        <v>138</v>
      </c>
      <c r="R1285" s="0" t="s">
        <v>3353</v>
      </c>
      <c r="S1285" s="0" t="s">
        <v>3360</v>
      </c>
      <c r="T1285" s="0" t="s">
        <v>3341</v>
      </c>
      <c r="U1285" s="0" t="s">
        <v>3386</v>
      </c>
      <c r="V1285" s="0" t="s">
        <v>3517</v>
      </c>
      <c r="W1285" s="0" t="s">
        <v>3344</v>
      </c>
      <c r="X1285" s="0" t="s">
        <v>3388</v>
      </c>
      <c r="Y1285" s="0" t="s">
        <v>3342</v>
      </c>
      <c r="Z1285" s="0" t="s">
        <v>3518</v>
      </c>
      <c r="AA1285" s="0" t="s">
        <v>3519</v>
      </c>
      <c r="AB1285" s="0" t="s">
        <v>3517</v>
      </c>
      <c r="AC1285" s="0" t="s">
        <v>19</v>
      </c>
      <c r="AD1285" s="0" t="s">
        <v>19</v>
      </c>
      <c r="AE1285" s="0" t="s">
        <v>61</v>
      </c>
      <c r="AF1285" s="0" t="s">
        <v>22</v>
      </c>
      <c r="AG1285" s="0" t="s">
        <v>22</v>
      </c>
      <c r="AH1285" s="0" t="s">
        <v>22</v>
      </c>
      <c r="AI1285" s="0" t="s">
        <v>22</v>
      </c>
      <c r="AJ1285" s="0" t="s">
        <v>98</v>
      </c>
      <c r="AK1285" s="0" t="s">
        <v>98</v>
      </c>
    </row>
    <row customHeight="1" ht="11.25">
      <c r="A1286" s="0" t="s">
        <v>22</v>
      </c>
      <c r="B1286" s="0" t="s">
        <v>48</v>
      </c>
      <c r="C1286" s="0" t="s">
        <v>50</v>
      </c>
      <c r="D1286" s="0" t="s">
        <v>22</v>
      </c>
      <c r="E1286" s="0" t="s">
        <v>5012</v>
      </c>
      <c r="F1286" s="0" t="s">
        <v>1191</v>
      </c>
      <c r="G1286" s="0" t="s">
        <v>137</v>
      </c>
      <c r="H1286" s="0" t="s">
        <v>137</v>
      </c>
      <c r="I1286" s="0" t="s">
        <v>138</v>
      </c>
      <c r="J1286" s="0" t="s">
        <v>3353</v>
      </c>
      <c r="K1286" s="0" t="s">
        <v>3360</v>
      </c>
      <c r="L1286" s="0" t="s">
        <v>5013</v>
      </c>
      <c r="M1286" s="0" t="s">
        <v>867</v>
      </c>
      <c r="N1286" s="0" t="s">
        <v>98</v>
      </c>
      <c r="O1286" s="0" t="s">
        <v>137</v>
      </c>
      <c r="P1286" s="0" t="s">
        <v>137</v>
      </c>
      <c r="Q1286" s="0" t="s">
        <v>138</v>
      </c>
      <c r="R1286" s="0" t="s">
        <v>3353</v>
      </c>
      <c r="S1286" s="0" t="s">
        <v>3360</v>
      </c>
      <c r="T1286" s="0" t="s">
        <v>3341</v>
      </c>
      <c r="U1286" s="0" t="s">
        <v>3386</v>
      </c>
      <c r="V1286" s="0" t="s">
        <v>3517</v>
      </c>
      <c r="W1286" s="0" t="s">
        <v>3344</v>
      </c>
      <c r="X1286" s="0" t="s">
        <v>3388</v>
      </c>
      <c r="Y1286" s="0" t="s">
        <v>3342</v>
      </c>
      <c r="Z1286" s="0" t="s">
        <v>3518</v>
      </c>
      <c r="AA1286" s="0" t="s">
        <v>3519</v>
      </c>
      <c r="AB1286" s="0" t="s">
        <v>3517</v>
      </c>
      <c r="AC1286" s="0" t="s">
        <v>19</v>
      </c>
      <c r="AD1286" s="0" t="s">
        <v>19</v>
      </c>
      <c r="AE1286" s="0" t="s">
        <v>61</v>
      </c>
      <c r="AF1286" s="0" t="s">
        <v>22</v>
      </c>
      <c r="AG1286" s="0" t="s">
        <v>22</v>
      </c>
      <c r="AH1286" s="0" t="s">
        <v>22</v>
      </c>
      <c r="AI1286" s="0" t="s">
        <v>22</v>
      </c>
      <c r="AJ1286" s="0" t="s">
        <v>98</v>
      </c>
      <c r="AK1286" s="0" t="s">
        <v>98</v>
      </c>
    </row>
    <row customHeight="1" ht="11.25">
      <c r="A1287" s="0" t="s">
        <v>22</v>
      </c>
      <c r="B1287" s="0" t="s">
        <v>48</v>
      </c>
      <c r="C1287" s="0" t="s">
        <v>50</v>
      </c>
      <c r="D1287" s="0" t="s">
        <v>22</v>
      </c>
      <c r="E1287" s="0" t="s">
        <v>5014</v>
      </c>
      <c r="F1287" s="0" t="s">
        <v>1191</v>
      </c>
      <c r="G1287" s="0" t="s">
        <v>137</v>
      </c>
      <c r="H1287" s="0" t="s">
        <v>137</v>
      </c>
      <c r="I1287" s="0" t="s">
        <v>138</v>
      </c>
      <c r="J1287" s="0" t="s">
        <v>3353</v>
      </c>
      <c r="K1287" s="0" t="s">
        <v>3360</v>
      </c>
      <c r="L1287" s="0" t="s">
        <v>5015</v>
      </c>
      <c r="M1287" s="0" t="s">
        <v>867</v>
      </c>
      <c r="N1287" s="0" t="s">
        <v>98</v>
      </c>
      <c r="O1287" s="0" t="s">
        <v>137</v>
      </c>
      <c r="P1287" s="0" t="s">
        <v>137</v>
      </c>
      <c r="Q1287" s="0" t="s">
        <v>138</v>
      </c>
      <c r="R1287" s="0" t="s">
        <v>3353</v>
      </c>
      <c r="S1287" s="0" t="s">
        <v>3360</v>
      </c>
      <c r="T1287" s="0" t="s">
        <v>3341</v>
      </c>
      <c r="U1287" s="0" t="s">
        <v>3386</v>
      </c>
      <c r="V1287" s="0" t="s">
        <v>3517</v>
      </c>
      <c r="W1287" s="0" t="s">
        <v>3344</v>
      </c>
      <c r="X1287" s="0" t="s">
        <v>3388</v>
      </c>
      <c r="Y1287" s="0" t="s">
        <v>3342</v>
      </c>
      <c r="Z1287" s="0" t="s">
        <v>3518</v>
      </c>
      <c r="AA1287" s="0" t="s">
        <v>3519</v>
      </c>
      <c r="AB1287" s="0" t="s">
        <v>3517</v>
      </c>
      <c r="AC1287" s="0" t="s">
        <v>19</v>
      </c>
      <c r="AD1287" s="0" t="s">
        <v>19</v>
      </c>
      <c r="AE1287" s="0" t="s">
        <v>61</v>
      </c>
      <c r="AF1287" s="0" t="s">
        <v>22</v>
      </c>
      <c r="AG1287" s="0" t="s">
        <v>22</v>
      </c>
      <c r="AH1287" s="0" t="s">
        <v>22</v>
      </c>
      <c r="AI1287" s="0" t="s">
        <v>22</v>
      </c>
      <c r="AJ1287" s="0" t="s">
        <v>98</v>
      </c>
      <c r="AK1287" s="0" t="s">
        <v>98</v>
      </c>
    </row>
    <row customHeight="1" ht="11.25">
      <c r="A1288" s="0" t="s">
        <v>22</v>
      </c>
      <c r="B1288" s="0" t="s">
        <v>48</v>
      </c>
      <c r="C1288" s="0" t="s">
        <v>50</v>
      </c>
      <c r="D1288" s="0" t="s">
        <v>22</v>
      </c>
      <c r="E1288" s="0" t="s">
        <v>5016</v>
      </c>
      <c r="F1288" s="0" t="s">
        <v>1191</v>
      </c>
      <c r="G1288" s="0" t="s">
        <v>137</v>
      </c>
      <c r="H1288" s="0" t="s">
        <v>137</v>
      </c>
      <c r="I1288" s="0" t="s">
        <v>138</v>
      </c>
      <c r="J1288" s="0" t="s">
        <v>1271</v>
      </c>
      <c r="K1288" s="0" t="s">
        <v>3351</v>
      </c>
      <c r="L1288" s="0" t="s">
        <v>3516</v>
      </c>
      <c r="M1288" s="0" t="s">
        <v>867</v>
      </c>
      <c r="N1288" s="0" t="s">
        <v>98</v>
      </c>
      <c r="O1288" s="0" t="s">
        <v>137</v>
      </c>
      <c r="P1288" s="0" t="s">
        <v>137</v>
      </c>
      <c r="Q1288" s="0" t="s">
        <v>138</v>
      </c>
      <c r="R1288" s="0" t="s">
        <v>1271</v>
      </c>
      <c r="S1288" s="0" t="s">
        <v>3351</v>
      </c>
      <c r="T1288" s="0" t="s">
        <v>3341</v>
      </c>
      <c r="U1288" s="0" t="s">
        <v>3386</v>
      </c>
      <c r="V1288" s="0" t="s">
        <v>3517</v>
      </c>
      <c r="W1288" s="0" t="s">
        <v>3344</v>
      </c>
      <c r="X1288" s="0" t="s">
        <v>3388</v>
      </c>
      <c r="Y1288" s="0" t="s">
        <v>3342</v>
      </c>
      <c r="Z1288" s="0" t="s">
        <v>3518</v>
      </c>
      <c r="AA1288" s="0" t="s">
        <v>3519</v>
      </c>
      <c r="AB1288" s="0" t="s">
        <v>3517</v>
      </c>
      <c r="AC1288" s="0" t="s">
        <v>19</v>
      </c>
      <c r="AD1288" s="0" t="s">
        <v>19</v>
      </c>
      <c r="AE1288" s="0" t="s">
        <v>61</v>
      </c>
      <c r="AF1288" s="0" t="s">
        <v>22</v>
      </c>
      <c r="AG1288" s="0" t="s">
        <v>22</v>
      </c>
      <c r="AH1288" s="0" t="s">
        <v>22</v>
      </c>
      <c r="AI1288" s="0" t="s">
        <v>22</v>
      </c>
      <c r="AJ1288" s="0" t="s">
        <v>98</v>
      </c>
      <c r="AK1288" s="0" t="s">
        <v>98</v>
      </c>
    </row>
    <row customHeight="1" ht="11.25">
      <c r="A1289" s="0" t="s">
        <v>22</v>
      </c>
      <c r="B1289" s="0" t="s">
        <v>48</v>
      </c>
      <c r="C1289" s="0" t="s">
        <v>50</v>
      </c>
      <c r="D1289" s="0" t="s">
        <v>22</v>
      </c>
      <c r="E1289" s="0" t="s">
        <v>5017</v>
      </c>
      <c r="F1289" s="0" t="s">
        <v>1191</v>
      </c>
      <c r="G1289" s="0" t="s">
        <v>137</v>
      </c>
      <c r="H1289" s="0" t="s">
        <v>137</v>
      </c>
      <c r="I1289" s="0" t="s">
        <v>138</v>
      </c>
      <c r="J1289" s="0" t="s">
        <v>1271</v>
      </c>
      <c r="K1289" s="0" t="s">
        <v>3351</v>
      </c>
      <c r="L1289" s="0" t="s">
        <v>3521</v>
      </c>
      <c r="M1289" s="0" t="s">
        <v>867</v>
      </c>
      <c r="N1289" s="0" t="s">
        <v>98</v>
      </c>
      <c r="O1289" s="0" t="s">
        <v>137</v>
      </c>
      <c r="P1289" s="0" t="s">
        <v>137</v>
      </c>
      <c r="Q1289" s="0" t="s">
        <v>138</v>
      </c>
      <c r="R1289" s="0" t="s">
        <v>1271</v>
      </c>
      <c r="S1289" s="0" t="s">
        <v>3351</v>
      </c>
      <c r="T1289" s="0" t="s">
        <v>3341</v>
      </c>
      <c r="U1289" s="0" t="s">
        <v>3386</v>
      </c>
      <c r="V1289" s="0" t="s">
        <v>3517</v>
      </c>
      <c r="W1289" s="0" t="s">
        <v>3344</v>
      </c>
      <c r="X1289" s="0" t="s">
        <v>3388</v>
      </c>
      <c r="Y1289" s="0" t="s">
        <v>3342</v>
      </c>
      <c r="Z1289" s="0" t="s">
        <v>3518</v>
      </c>
      <c r="AA1289" s="0" t="s">
        <v>3519</v>
      </c>
      <c r="AB1289" s="0" t="s">
        <v>3517</v>
      </c>
      <c r="AC1289" s="0" t="s">
        <v>19</v>
      </c>
      <c r="AD1289" s="0" t="s">
        <v>19</v>
      </c>
      <c r="AE1289" s="0" t="s">
        <v>61</v>
      </c>
      <c r="AF1289" s="0" t="s">
        <v>22</v>
      </c>
      <c r="AG1289" s="0" t="s">
        <v>22</v>
      </c>
      <c r="AH1289" s="0" t="s">
        <v>22</v>
      </c>
      <c r="AI1289" s="0" t="s">
        <v>22</v>
      </c>
      <c r="AJ1289" s="0" t="s">
        <v>98</v>
      </c>
      <c r="AK1289" s="0" t="s">
        <v>98</v>
      </c>
    </row>
    <row customHeight="1" ht="11.25">
      <c r="A1290" s="0" t="s">
        <v>22</v>
      </c>
      <c r="B1290" s="0" t="s">
        <v>48</v>
      </c>
      <c r="C1290" s="0" t="s">
        <v>50</v>
      </c>
      <c r="D1290" s="0" t="s">
        <v>22</v>
      </c>
      <c r="E1290" s="0" t="s">
        <v>5018</v>
      </c>
      <c r="F1290" s="0" t="s">
        <v>1191</v>
      </c>
      <c r="G1290" s="0" t="s">
        <v>137</v>
      </c>
      <c r="H1290" s="0" t="s">
        <v>137</v>
      </c>
      <c r="I1290" s="0" t="s">
        <v>138</v>
      </c>
      <c r="J1290" s="0" t="s">
        <v>1271</v>
      </c>
      <c r="K1290" s="0" t="s">
        <v>3351</v>
      </c>
      <c r="L1290" s="0" t="s">
        <v>3521</v>
      </c>
      <c r="M1290" s="0" t="s">
        <v>867</v>
      </c>
      <c r="N1290" s="0" t="s">
        <v>98</v>
      </c>
      <c r="O1290" s="0" t="s">
        <v>137</v>
      </c>
      <c r="P1290" s="0" t="s">
        <v>137</v>
      </c>
      <c r="Q1290" s="0" t="s">
        <v>138</v>
      </c>
      <c r="R1290" s="0" t="s">
        <v>1271</v>
      </c>
      <c r="S1290" s="0" t="s">
        <v>3351</v>
      </c>
      <c r="T1290" s="0" t="s">
        <v>3341</v>
      </c>
      <c r="U1290" s="0" t="s">
        <v>3386</v>
      </c>
      <c r="V1290" s="0" t="s">
        <v>3517</v>
      </c>
      <c r="W1290" s="0" t="s">
        <v>3344</v>
      </c>
      <c r="X1290" s="0" t="s">
        <v>3388</v>
      </c>
      <c r="Y1290" s="0" t="s">
        <v>3342</v>
      </c>
      <c r="Z1290" s="0" t="s">
        <v>3518</v>
      </c>
      <c r="AA1290" s="0" t="s">
        <v>3519</v>
      </c>
      <c r="AB1290" s="0" t="s">
        <v>3517</v>
      </c>
      <c r="AC1290" s="0" t="s">
        <v>19</v>
      </c>
      <c r="AD1290" s="0" t="s">
        <v>19</v>
      </c>
      <c r="AE1290" s="0" t="s">
        <v>61</v>
      </c>
      <c r="AF1290" s="0" t="s">
        <v>22</v>
      </c>
      <c r="AG1290" s="0" t="s">
        <v>22</v>
      </c>
      <c r="AH1290" s="0" t="s">
        <v>22</v>
      </c>
      <c r="AI1290" s="0" t="s">
        <v>22</v>
      </c>
      <c r="AJ1290" s="0" t="s">
        <v>98</v>
      </c>
      <c r="AK1290" s="0" t="s">
        <v>98</v>
      </c>
    </row>
    <row customHeight="1" ht="11.25">
      <c r="A1291" s="0" t="s">
        <v>22</v>
      </c>
      <c r="B1291" s="0" t="s">
        <v>48</v>
      </c>
      <c r="C1291" s="0" t="s">
        <v>50</v>
      </c>
      <c r="D1291" s="0" t="s">
        <v>22</v>
      </c>
      <c r="E1291" s="0" t="s">
        <v>5019</v>
      </c>
      <c r="F1291" s="0" t="s">
        <v>1191</v>
      </c>
      <c r="G1291" s="0" t="s">
        <v>137</v>
      </c>
      <c r="H1291" s="0" t="s">
        <v>137</v>
      </c>
      <c r="I1291" s="0" t="s">
        <v>138</v>
      </c>
      <c r="J1291" s="0" t="s">
        <v>1271</v>
      </c>
      <c r="K1291" s="0" t="s">
        <v>3351</v>
      </c>
      <c r="L1291" s="0" t="s">
        <v>3521</v>
      </c>
      <c r="M1291" s="0" t="s">
        <v>867</v>
      </c>
      <c r="N1291" s="0" t="s">
        <v>98</v>
      </c>
      <c r="O1291" s="0" t="s">
        <v>137</v>
      </c>
      <c r="P1291" s="0" t="s">
        <v>137</v>
      </c>
      <c r="Q1291" s="0" t="s">
        <v>138</v>
      </c>
      <c r="R1291" s="0" t="s">
        <v>1271</v>
      </c>
      <c r="S1291" s="0" t="s">
        <v>3351</v>
      </c>
      <c r="T1291" s="0" t="s">
        <v>3341</v>
      </c>
      <c r="U1291" s="0" t="s">
        <v>3386</v>
      </c>
      <c r="V1291" s="0" t="s">
        <v>3517</v>
      </c>
      <c r="W1291" s="0" t="s">
        <v>3344</v>
      </c>
      <c r="X1291" s="0" t="s">
        <v>3388</v>
      </c>
      <c r="Y1291" s="0" t="s">
        <v>3342</v>
      </c>
      <c r="Z1291" s="0" t="s">
        <v>3518</v>
      </c>
      <c r="AA1291" s="0" t="s">
        <v>3519</v>
      </c>
      <c r="AB1291" s="0" t="s">
        <v>3517</v>
      </c>
      <c r="AC1291" s="0" t="s">
        <v>19</v>
      </c>
      <c r="AD1291" s="0" t="s">
        <v>19</v>
      </c>
      <c r="AE1291" s="0" t="s">
        <v>61</v>
      </c>
      <c r="AF1291" s="0" t="s">
        <v>22</v>
      </c>
      <c r="AG1291" s="0" t="s">
        <v>22</v>
      </c>
      <c r="AH1291" s="0" t="s">
        <v>22</v>
      </c>
      <c r="AI1291" s="0" t="s">
        <v>22</v>
      </c>
      <c r="AJ1291" s="0" t="s">
        <v>98</v>
      </c>
      <c r="AK1291" s="0" t="s">
        <v>98</v>
      </c>
    </row>
    <row customHeight="1" ht="11.25">
      <c r="A1292" s="0" t="s">
        <v>22</v>
      </c>
      <c r="B1292" s="0" t="s">
        <v>48</v>
      </c>
      <c r="C1292" s="0" t="s">
        <v>50</v>
      </c>
      <c r="D1292" s="0" t="s">
        <v>22</v>
      </c>
      <c r="E1292" s="0" t="s">
        <v>5020</v>
      </c>
      <c r="F1292" s="0" t="s">
        <v>1191</v>
      </c>
      <c r="G1292" s="0" t="s">
        <v>137</v>
      </c>
      <c r="H1292" s="0" t="s">
        <v>137</v>
      </c>
      <c r="I1292" s="0" t="s">
        <v>138</v>
      </c>
      <c r="J1292" s="0" t="s">
        <v>1271</v>
      </c>
      <c r="K1292" s="0" t="s">
        <v>3351</v>
      </c>
      <c r="L1292" s="0" t="s">
        <v>3531</v>
      </c>
      <c r="M1292" s="0" t="s">
        <v>867</v>
      </c>
      <c r="N1292" s="0" t="s">
        <v>98</v>
      </c>
      <c r="O1292" s="0" t="s">
        <v>137</v>
      </c>
      <c r="P1292" s="0" t="s">
        <v>137</v>
      </c>
      <c r="Q1292" s="0" t="s">
        <v>138</v>
      </c>
      <c r="R1292" s="0" t="s">
        <v>1271</v>
      </c>
      <c r="S1292" s="0" t="s">
        <v>3351</v>
      </c>
      <c r="T1292" s="0" t="s">
        <v>3341</v>
      </c>
      <c r="U1292" s="0" t="s">
        <v>3386</v>
      </c>
      <c r="V1292" s="0" t="s">
        <v>3517</v>
      </c>
      <c r="W1292" s="0" t="s">
        <v>3344</v>
      </c>
      <c r="X1292" s="0" t="s">
        <v>3388</v>
      </c>
      <c r="Y1292" s="0" t="s">
        <v>3342</v>
      </c>
      <c r="Z1292" s="0" t="s">
        <v>3518</v>
      </c>
      <c r="AA1292" s="0" t="s">
        <v>3519</v>
      </c>
      <c r="AB1292" s="0" t="s">
        <v>3517</v>
      </c>
      <c r="AC1292" s="0" t="s">
        <v>19</v>
      </c>
      <c r="AD1292" s="0" t="s">
        <v>19</v>
      </c>
      <c r="AE1292" s="0" t="s">
        <v>61</v>
      </c>
      <c r="AF1292" s="0" t="s">
        <v>22</v>
      </c>
      <c r="AG1292" s="0" t="s">
        <v>22</v>
      </c>
      <c r="AH1292" s="0" t="s">
        <v>22</v>
      </c>
      <c r="AI1292" s="0" t="s">
        <v>22</v>
      </c>
      <c r="AJ1292" s="0" t="s">
        <v>98</v>
      </c>
      <c r="AK1292" s="0" t="s">
        <v>98</v>
      </c>
    </row>
    <row customHeight="1" ht="11.25">
      <c r="A1293" s="0" t="s">
        <v>22</v>
      </c>
      <c r="B1293" s="0" t="s">
        <v>48</v>
      </c>
      <c r="C1293" s="0" t="s">
        <v>50</v>
      </c>
      <c r="D1293" s="0" t="s">
        <v>22</v>
      </c>
      <c r="E1293" s="0" t="s">
        <v>5021</v>
      </c>
      <c r="F1293" s="0" t="s">
        <v>1191</v>
      </c>
      <c r="G1293" s="0" t="s">
        <v>137</v>
      </c>
      <c r="H1293" s="0" t="s">
        <v>137</v>
      </c>
      <c r="I1293" s="0" t="s">
        <v>138</v>
      </c>
      <c r="J1293" s="0" t="s">
        <v>1271</v>
      </c>
      <c r="K1293" s="0" t="s">
        <v>3351</v>
      </c>
      <c r="L1293" s="0" t="s">
        <v>3531</v>
      </c>
      <c r="M1293" s="0" t="s">
        <v>867</v>
      </c>
      <c r="N1293" s="0" t="s">
        <v>98</v>
      </c>
      <c r="O1293" s="0" t="s">
        <v>137</v>
      </c>
      <c r="P1293" s="0" t="s">
        <v>137</v>
      </c>
      <c r="Q1293" s="0" t="s">
        <v>138</v>
      </c>
      <c r="R1293" s="0" t="s">
        <v>1271</v>
      </c>
      <c r="S1293" s="0" t="s">
        <v>3351</v>
      </c>
      <c r="T1293" s="0" t="s">
        <v>3341</v>
      </c>
      <c r="U1293" s="0" t="s">
        <v>3386</v>
      </c>
      <c r="V1293" s="0" t="s">
        <v>3517</v>
      </c>
      <c r="W1293" s="0" t="s">
        <v>3344</v>
      </c>
      <c r="X1293" s="0" t="s">
        <v>3388</v>
      </c>
      <c r="Y1293" s="0" t="s">
        <v>3342</v>
      </c>
      <c r="Z1293" s="0" t="s">
        <v>3518</v>
      </c>
      <c r="AA1293" s="0" t="s">
        <v>3519</v>
      </c>
      <c r="AB1293" s="0" t="s">
        <v>3517</v>
      </c>
      <c r="AC1293" s="0" t="s">
        <v>19</v>
      </c>
      <c r="AD1293" s="0" t="s">
        <v>19</v>
      </c>
      <c r="AE1293" s="0" t="s">
        <v>61</v>
      </c>
      <c r="AF1293" s="0" t="s">
        <v>22</v>
      </c>
      <c r="AG1293" s="0" t="s">
        <v>22</v>
      </c>
      <c r="AH1293" s="0" t="s">
        <v>22</v>
      </c>
      <c r="AI1293" s="0" t="s">
        <v>22</v>
      </c>
      <c r="AJ1293" s="0" t="s">
        <v>98</v>
      </c>
      <c r="AK1293" s="0" t="s">
        <v>98</v>
      </c>
    </row>
    <row customHeight="1" ht="11.25">
      <c r="A1294" s="0" t="s">
        <v>22</v>
      </c>
      <c r="B1294" s="0" t="s">
        <v>48</v>
      </c>
      <c r="C1294" s="0" t="s">
        <v>50</v>
      </c>
      <c r="D1294" s="0" t="s">
        <v>22</v>
      </c>
      <c r="E1294" s="0" t="s">
        <v>5022</v>
      </c>
      <c r="F1294" s="0" t="s">
        <v>1191</v>
      </c>
      <c r="G1294" s="0" t="s">
        <v>137</v>
      </c>
      <c r="H1294" s="0" t="s">
        <v>137</v>
      </c>
      <c r="I1294" s="0" t="s">
        <v>138</v>
      </c>
      <c r="J1294" s="0" t="s">
        <v>1271</v>
      </c>
      <c r="K1294" s="0" t="s">
        <v>3351</v>
      </c>
      <c r="L1294" s="0" t="s">
        <v>3527</v>
      </c>
      <c r="M1294" s="0" t="s">
        <v>867</v>
      </c>
      <c r="N1294" s="0" t="s">
        <v>98</v>
      </c>
      <c r="O1294" s="0" t="s">
        <v>137</v>
      </c>
      <c r="P1294" s="0" t="s">
        <v>137</v>
      </c>
      <c r="Q1294" s="0" t="s">
        <v>138</v>
      </c>
      <c r="R1294" s="0" t="s">
        <v>1271</v>
      </c>
      <c r="S1294" s="0" t="s">
        <v>3351</v>
      </c>
      <c r="T1294" s="0" t="s">
        <v>3341</v>
      </c>
      <c r="U1294" s="0" t="s">
        <v>3386</v>
      </c>
      <c r="V1294" s="0" t="s">
        <v>3517</v>
      </c>
      <c r="W1294" s="0" t="s">
        <v>3344</v>
      </c>
      <c r="X1294" s="0" t="s">
        <v>3388</v>
      </c>
      <c r="Y1294" s="0" t="s">
        <v>3342</v>
      </c>
      <c r="Z1294" s="0" t="s">
        <v>3518</v>
      </c>
      <c r="AA1294" s="0" t="s">
        <v>3519</v>
      </c>
      <c r="AB1294" s="0" t="s">
        <v>3517</v>
      </c>
      <c r="AC1294" s="0" t="s">
        <v>19</v>
      </c>
      <c r="AD1294" s="0" t="s">
        <v>19</v>
      </c>
      <c r="AE1294" s="0" t="s">
        <v>61</v>
      </c>
      <c r="AF1294" s="0" t="s">
        <v>22</v>
      </c>
      <c r="AG1294" s="0" t="s">
        <v>22</v>
      </c>
      <c r="AH1294" s="0" t="s">
        <v>22</v>
      </c>
      <c r="AI1294" s="0" t="s">
        <v>22</v>
      </c>
      <c r="AJ1294" s="0" t="s">
        <v>98</v>
      </c>
      <c r="AK1294" s="0" t="s">
        <v>98</v>
      </c>
    </row>
    <row customHeight="1" ht="11.25">
      <c r="A1295" s="0" t="s">
        <v>22</v>
      </c>
      <c r="B1295" s="0" t="s">
        <v>48</v>
      </c>
      <c r="C1295" s="0" t="s">
        <v>50</v>
      </c>
      <c r="D1295" s="0" t="s">
        <v>22</v>
      </c>
      <c r="E1295" s="0" t="s">
        <v>5023</v>
      </c>
      <c r="F1295" s="0" t="s">
        <v>1191</v>
      </c>
      <c r="G1295" s="0" t="s">
        <v>137</v>
      </c>
      <c r="H1295" s="0" t="s">
        <v>137</v>
      </c>
      <c r="I1295" s="0" t="s">
        <v>138</v>
      </c>
      <c r="J1295" s="0" t="s">
        <v>1271</v>
      </c>
      <c r="K1295" s="0" t="s">
        <v>3351</v>
      </c>
      <c r="L1295" s="0" t="s">
        <v>3527</v>
      </c>
      <c r="M1295" s="0" t="s">
        <v>867</v>
      </c>
      <c r="N1295" s="0" t="s">
        <v>98</v>
      </c>
      <c r="O1295" s="0" t="s">
        <v>137</v>
      </c>
      <c r="P1295" s="0" t="s">
        <v>137</v>
      </c>
      <c r="Q1295" s="0" t="s">
        <v>138</v>
      </c>
      <c r="R1295" s="0" t="s">
        <v>1271</v>
      </c>
      <c r="S1295" s="0" t="s">
        <v>3351</v>
      </c>
      <c r="T1295" s="0" t="s">
        <v>3341</v>
      </c>
      <c r="U1295" s="0" t="s">
        <v>3386</v>
      </c>
      <c r="V1295" s="0" t="s">
        <v>3517</v>
      </c>
      <c r="W1295" s="0" t="s">
        <v>3344</v>
      </c>
      <c r="X1295" s="0" t="s">
        <v>3388</v>
      </c>
      <c r="Y1295" s="0" t="s">
        <v>3342</v>
      </c>
      <c r="Z1295" s="0" t="s">
        <v>3518</v>
      </c>
      <c r="AA1295" s="0" t="s">
        <v>3519</v>
      </c>
      <c r="AB1295" s="0" t="s">
        <v>3517</v>
      </c>
      <c r="AC1295" s="0" t="s">
        <v>19</v>
      </c>
      <c r="AD1295" s="0" t="s">
        <v>19</v>
      </c>
      <c r="AE1295" s="0" t="s">
        <v>61</v>
      </c>
      <c r="AF1295" s="0" t="s">
        <v>22</v>
      </c>
      <c r="AG1295" s="0" t="s">
        <v>22</v>
      </c>
      <c r="AH1295" s="0" t="s">
        <v>22</v>
      </c>
      <c r="AI1295" s="0" t="s">
        <v>22</v>
      </c>
      <c r="AJ1295" s="0" t="s">
        <v>98</v>
      </c>
      <c r="AK1295" s="0" t="s">
        <v>98</v>
      </c>
    </row>
    <row customHeight="1" ht="11.25">
      <c r="A1296" s="0" t="s">
        <v>22</v>
      </c>
      <c r="B1296" s="0" t="s">
        <v>48</v>
      </c>
      <c r="C1296" s="0" t="s">
        <v>50</v>
      </c>
      <c r="D1296" s="0" t="s">
        <v>22</v>
      </c>
      <c r="E1296" s="0" t="s">
        <v>5024</v>
      </c>
      <c r="F1296" s="0" t="s">
        <v>1191</v>
      </c>
      <c r="G1296" s="0" t="s">
        <v>137</v>
      </c>
      <c r="H1296" s="0" t="s">
        <v>137</v>
      </c>
      <c r="I1296" s="0" t="s">
        <v>138</v>
      </c>
      <c r="J1296" s="0" t="s">
        <v>1271</v>
      </c>
      <c r="K1296" s="0" t="s">
        <v>3351</v>
      </c>
      <c r="L1296" s="0" t="s">
        <v>3531</v>
      </c>
      <c r="M1296" s="0" t="s">
        <v>867</v>
      </c>
      <c r="N1296" s="0" t="s">
        <v>98</v>
      </c>
      <c r="O1296" s="0" t="s">
        <v>137</v>
      </c>
      <c r="P1296" s="0" t="s">
        <v>137</v>
      </c>
      <c r="Q1296" s="0" t="s">
        <v>138</v>
      </c>
      <c r="R1296" s="0" t="s">
        <v>1271</v>
      </c>
      <c r="S1296" s="0" t="s">
        <v>3351</v>
      </c>
      <c r="T1296" s="0" t="s">
        <v>3341</v>
      </c>
      <c r="U1296" s="0" t="s">
        <v>3386</v>
      </c>
      <c r="V1296" s="0" t="s">
        <v>3517</v>
      </c>
      <c r="W1296" s="0" t="s">
        <v>3344</v>
      </c>
      <c r="X1296" s="0" t="s">
        <v>3388</v>
      </c>
      <c r="Y1296" s="0" t="s">
        <v>3342</v>
      </c>
      <c r="Z1296" s="0" t="s">
        <v>3518</v>
      </c>
      <c r="AA1296" s="0" t="s">
        <v>3519</v>
      </c>
      <c r="AB1296" s="0" t="s">
        <v>3517</v>
      </c>
      <c r="AC1296" s="0" t="s">
        <v>19</v>
      </c>
      <c r="AD1296" s="0" t="s">
        <v>19</v>
      </c>
      <c r="AE1296" s="0" t="s">
        <v>61</v>
      </c>
      <c r="AF1296" s="0" t="s">
        <v>22</v>
      </c>
      <c r="AG1296" s="0" t="s">
        <v>22</v>
      </c>
      <c r="AH1296" s="0" t="s">
        <v>22</v>
      </c>
      <c r="AI1296" s="0" t="s">
        <v>22</v>
      </c>
      <c r="AJ1296" s="0" t="s">
        <v>98</v>
      </c>
      <c r="AK1296" s="0" t="s">
        <v>98</v>
      </c>
    </row>
    <row customHeight="1" ht="11.25">
      <c r="A1297" s="0" t="s">
        <v>22</v>
      </c>
      <c r="B1297" s="0" t="s">
        <v>48</v>
      </c>
      <c r="C1297" s="0" t="s">
        <v>50</v>
      </c>
      <c r="D1297" s="0" t="s">
        <v>22</v>
      </c>
      <c r="E1297" s="0" t="s">
        <v>5025</v>
      </c>
      <c r="F1297" s="0" t="s">
        <v>1213</v>
      </c>
      <c r="G1297" s="0" t="s">
        <v>170</v>
      </c>
      <c r="H1297" s="0" t="s">
        <v>170</v>
      </c>
      <c r="I1297" s="0" t="s">
        <v>171</v>
      </c>
      <c r="J1297" s="0" t="s">
        <v>3383</v>
      </c>
      <c r="K1297" s="0" t="s">
        <v>3384</v>
      </c>
      <c r="L1297" s="0" t="s">
        <v>3385</v>
      </c>
      <c r="M1297" s="0" t="s">
        <v>101</v>
      </c>
      <c r="N1297" s="0" t="s">
        <v>98</v>
      </c>
      <c r="O1297" s="0" t="s">
        <v>170</v>
      </c>
      <c r="P1297" s="0" t="s">
        <v>170</v>
      </c>
      <c r="Q1297" s="0" t="s">
        <v>171</v>
      </c>
      <c r="R1297" s="0" t="s">
        <v>3383</v>
      </c>
      <c r="S1297" s="0" t="s">
        <v>3384</v>
      </c>
      <c r="T1297" s="0" t="s">
        <v>3341</v>
      </c>
      <c r="U1297" s="0" t="s">
        <v>3386</v>
      </c>
      <c r="V1297" s="0" t="s">
        <v>3387</v>
      </c>
      <c r="W1297" s="0" t="s">
        <v>3344</v>
      </c>
      <c r="X1297" s="0" t="s">
        <v>3388</v>
      </c>
      <c r="Y1297" s="0" t="s">
        <v>3342</v>
      </c>
      <c r="Z1297" s="0" t="s">
        <v>109</v>
      </c>
      <c r="AA1297" s="0" t="s">
        <v>3389</v>
      </c>
      <c r="AB1297" s="0" t="s">
        <v>3390</v>
      </c>
      <c r="AC1297" s="0" t="s">
        <v>19</v>
      </c>
      <c r="AD1297" s="0" t="s">
        <v>61</v>
      </c>
      <c r="AE1297" s="0" t="s">
        <v>19</v>
      </c>
      <c r="AF1297" s="0" t="s">
        <v>22</v>
      </c>
      <c r="AG1297" s="0" t="s">
        <v>22</v>
      </c>
      <c r="AH1297" s="0" t="s">
        <v>3391</v>
      </c>
      <c r="AI1297" s="0" t="s">
        <v>145</v>
      </c>
      <c r="AJ1297" s="0" t="s">
        <v>22</v>
      </c>
      <c r="AK1297" s="0" t="s">
        <v>22</v>
      </c>
    </row>
    <row customHeight="1" ht="11.25">
      <c r="A1298" s="0" t="s">
        <v>22</v>
      </c>
      <c r="B1298" s="0" t="s">
        <v>48</v>
      </c>
      <c r="C1298" s="0" t="s">
        <v>50</v>
      </c>
      <c r="D1298" s="0" t="s">
        <v>22</v>
      </c>
      <c r="E1298" s="0" t="s">
        <v>5026</v>
      </c>
      <c r="F1298" s="0" t="s">
        <v>1213</v>
      </c>
      <c r="G1298" s="0" t="s">
        <v>1171</v>
      </c>
      <c r="H1298" s="0" t="s">
        <v>1171</v>
      </c>
      <c r="I1298" s="0" t="s">
        <v>1172</v>
      </c>
      <c r="J1298" s="0" t="s">
        <v>3373</v>
      </c>
      <c r="K1298" s="0" t="s">
        <v>3374</v>
      </c>
      <c r="L1298" s="0" t="s">
        <v>3375</v>
      </c>
      <c r="M1298" s="0" t="s">
        <v>179</v>
      </c>
      <c r="N1298" s="0" t="s">
        <v>98</v>
      </c>
      <c r="O1298" s="0" t="s">
        <v>1171</v>
      </c>
      <c r="P1298" s="0" t="s">
        <v>1171</v>
      </c>
      <c r="Q1298" s="0" t="s">
        <v>1172</v>
      </c>
      <c r="R1298" s="0" t="s">
        <v>3373</v>
      </c>
      <c r="S1298" s="0" t="s">
        <v>3374</v>
      </c>
      <c r="T1298" s="0" t="s">
        <v>3341</v>
      </c>
      <c r="U1298" s="0" t="s">
        <v>3342</v>
      </c>
      <c r="V1298" s="0" t="s">
        <v>3343</v>
      </c>
      <c r="W1298" s="0" t="s">
        <v>3344</v>
      </c>
      <c r="X1298" s="0" t="s">
        <v>3345</v>
      </c>
      <c r="Y1298" s="0" t="s">
        <v>3342</v>
      </c>
      <c r="Z1298" s="0" t="s">
        <v>5027</v>
      </c>
      <c r="AA1298" s="0" t="s">
        <v>3377</v>
      </c>
      <c r="AB1298" s="0" t="s">
        <v>5028</v>
      </c>
      <c r="AC1298" s="0" t="s">
        <v>19</v>
      </c>
      <c r="AD1298" s="0" t="s">
        <v>61</v>
      </c>
      <c r="AE1298" s="0" t="s">
        <v>19</v>
      </c>
      <c r="AF1298" s="0" t="s">
        <v>22</v>
      </c>
      <c r="AG1298" s="0" t="s">
        <v>22</v>
      </c>
      <c r="AH1298" s="0" t="s">
        <v>3379</v>
      </c>
      <c r="AI1298" s="0" t="s">
        <v>3380</v>
      </c>
      <c r="AJ1298" s="0" t="s">
        <v>22</v>
      </c>
      <c r="AK1298" s="0" t="s">
        <v>22</v>
      </c>
    </row>
    <row customHeight="1" ht="11.25">
      <c r="A1299" s="0" t="s">
        <v>22</v>
      </c>
      <c r="B1299" s="0" t="s">
        <v>48</v>
      </c>
      <c r="C1299" s="0" t="s">
        <v>50</v>
      </c>
      <c r="D1299" s="0" t="s">
        <v>22</v>
      </c>
      <c r="E1299" s="0" t="s">
        <v>5026</v>
      </c>
      <c r="F1299" s="0" t="s">
        <v>1213</v>
      </c>
      <c r="G1299" s="0" t="s">
        <v>153</v>
      </c>
      <c r="H1299" s="0" t="s">
        <v>153</v>
      </c>
      <c r="I1299" s="0" t="s">
        <v>154</v>
      </c>
      <c r="J1299" s="0" t="s">
        <v>3373</v>
      </c>
      <c r="K1299" s="0" t="s">
        <v>3381</v>
      </c>
      <c r="L1299" s="0" t="s">
        <v>3375</v>
      </c>
      <c r="M1299" s="0" t="s">
        <v>179</v>
      </c>
      <c r="N1299" s="0" t="s">
        <v>98</v>
      </c>
      <c r="O1299" s="0" t="s">
        <v>153</v>
      </c>
      <c r="P1299" s="0" t="s">
        <v>153</v>
      </c>
      <c r="Q1299" s="0" t="s">
        <v>154</v>
      </c>
      <c r="R1299" s="0" t="s">
        <v>3373</v>
      </c>
      <c r="S1299" s="0" t="s">
        <v>3381</v>
      </c>
      <c r="T1299" s="0" t="s">
        <v>3341</v>
      </c>
      <c r="U1299" s="0" t="s">
        <v>3342</v>
      </c>
      <c r="V1299" s="0" t="s">
        <v>3343</v>
      </c>
      <c r="W1299" s="0" t="s">
        <v>3344</v>
      </c>
      <c r="X1299" s="0" t="s">
        <v>3345</v>
      </c>
      <c r="Y1299" s="0" t="s">
        <v>3342</v>
      </c>
      <c r="Z1299" s="0" t="s">
        <v>5027</v>
      </c>
      <c r="AA1299" s="0" t="s">
        <v>3377</v>
      </c>
      <c r="AB1299" s="0" t="s">
        <v>5028</v>
      </c>
      <c r="AC1299" s="0" t="s">
        <v>19</v>
      </c>
      <c r="AD1299" s="0" t="s">
        <v>61</v>
      </c>
      <c r="AE1299" s="0" t="s">
        <v>19</v>
      </c>
      <c r="AF1299" s="0" t="s">
        <v>22</v>
      </c>
      <c r="AG1299" s="0" t="s">
        <v>22</v>
      </c>
      <c r="AH1299" s="0" t="s">
        <v>3379</v>
      </c>
      <c r="AI1299" s="0" t="s">
        <v>3380</v>
      </c>
      <c r="AJ1299" s="0" t="s">
        <v>22</v>
      </c>
      <c r="AK1299" s="0" t="s">
        <v>22</v>
      </c>
    </row>
    <row customHeight="1" ht="11.25">
      <c r="A1300" s="0" t="s">
        <v>22</v>
      </c>
      <c r="B1300" s="0" t="s">
        <v>48</v>
      </c>
      <c r="C1300" s="0" t="s">
        <v>50</v>
      </c>
      <c r="D1300" s="0" t="s">
        <v>22</v>
      </c>
      <c r="E1300" s="0" t="s">
        <v>5029</v>
      </c>
      <c r="F1300" s="0" t="s">
        <v>1152</v>
      </c>
      <c r="G1300" s="0" t="s">
        <v>1269</v>
      </c>
      <c r="H1300" s="0" t="s">
        <v>1269</v>
      </c>
      <c r="I1300" s="0" t="s">
        <v>1270</v>
      </c>
      <c r="J1300" s="0" t="s">
        <v>1271</v>
      </c>
      <c r="K1300" s="0" t="s">
        <v>1272</v>
      </c>
      <c r="L1300" s="0" t="s">
        <v>5030</v>
      </c>
      <c r="M1300" s="0" t="s">
        <v>1155</v>
      </c>
      <c r="N1300" s="0" t="s">
        <v>98</v>
      </c>
      <c r="O1300" s="0" t="s">
        <v>1269</v>
      </c>
      <c r="P1300" s="0" t="s">
        <v>1269</v>
      </c>
      <c r="Q1300" s="0" t="s">
        <v>1270</v>
      </c>
      <c r="R1300" s="0" t="s">
        <v>1271</v>
      </c>
      <c r="S1300" s="0" t="s">
        <v>1272</v>
      </c>
      <c r="T1300" s="0" t="s">
        <v>3341</v>
      </c>
      <c r="U1300" s="0" t="s">
        <v>3342</v>
      </c>
      <c r="V1300" s="0" t="s">
        <v>3343</v>
      </c>
      <c r="W1300" s="0" t="s">
        <v>3344</v>
      </c>
      <c r="X1300" s="0" t="s">
        <v>4174</v>
      </c>
      <c r="Y1300" s="0" t="s">
        <v>4175</v>
      </c>
      <c r="Z1300" s="0" t="s">
        <v>5031</v>
      </c>
      <c r="AA1300" s="0" t="s">
        <v>5032</v>
      </c>
      <c r="AB1300" s="0" t="s">
        <v>4986</v>
      </c>
      <c r="AC1300" s="0" t="s">
        <v>61</v>
      </c>
      <c r="AD1300" s="0" t="s">
        <v>19</v>
      </c>
      <c r="AE1300" s="0" t="s">
        <v>19</v>
      </c>
      <c r="AF1300" s="0" t="s">
        <v>3772</v>
      </c>
      <c r="AG1300" s="0" t="s">
        <v>3772</v>
      </c>
      <c r="AH1300" s="0" t="s">
        <v>22</v>
      </c>
      <c r="AI1300" s="0" t="s">
        <v>22</v>
      </c>
      <c r="AJ1300" s="0" t="s">
        <v>22</v>
      </c>
      <c r="AK1300" s="0" t="s">
        <v>22</v>
      </c>
    </row>
    <row customHeight="1" ht="11.25">
      <c r="A1301" s="0" t="s">
        <v>22</v>
      </c>
      <c r="B1301" s="0" t="s">
        <v>48</v>
      </c>
      <c r="C1301" s="0" t="s">
        <v>50</v>
      </c>
      <c r="D1301" s="0" t="s">
        <v>22</v>
      </c>
      <c r="E1301" s="0" t="s">
        <v>5029</v>
      </c>
      <c r="F1301" s="0" t="s">
        <v>1152</v>
      </c>
      <c r="G1301" s="0" t="s">
        <v>137</v>
      </c>
      <c r="H1301" s="0" t="s">
        <v>137</v>
      </c>
      <c r="I1301" s="0" t="s">
        <v>138</v>
      </c>
      <c r="J1301" s="0" t="s">
        <v>1271</v>
      </c>
      <c r="K1301" s="0" t="s">
        <v>3351</v>
      </c>
      <c r="L1301" s="0" t="s">
        <v>5030</v>
      </c>
      <c r="M1301" s="0" t="s">
        <v>1155</v>
      </c>
      <c r="N1301" s="0" t="s">
        <v>98</v>
      </c>
      <c r="O1301" s="0" t="s">
        <v>137</v>
      </c>
      <c r="P1301" s="0" t="s">
        <v>137</v>
      </c>
      <c r="Q1301" s="0" t="s">
        <v>138</v>
      </c>
      <c r="R1301" s="0" t="s">
        <v>1271</v>
      </c>
      <c r="S1301" s="0" t="s">
        <v>3351</v>
      </c>
      <c r="T1301" s="0" t="s">
        <v>3341</v>
      </c>
      <c r="U1301" s="0" t="s">
        <v>3342</v>
      </c>
      <c r="V1301" s="0" t="s">
        <v>3343</v>
      </c>
      <c r="W1301" s="0" t="s">
        <v>3344</v>
      </c>
      <c r="X1301" s="0" t="s">
        <v>4174</v>
      </c>
      <c r="Y1301" s="0" t="s">
        <v>4175</v>
      </c>
      <c r="Z1301" s="0" t="s">
        <v>5031</v>
      </c>
      <c r="AA1301" s="0" t="s">
        <v>5032</v>
      </c>
      <c r="AB1301" s="0" t="s">
        <v>4986</v>
      </c>
      <c r="AC1301" s="0" t="s">
        <v>61</v>
      </c>
      <c r="AD1301" s="0" t="s">
        <v>19</v>
      </c>
      <c r="AE1301" s="0" t="s">
        <v>19</v>
      </c>
      <c r="AF1301" s="0" t="s">
        <v>3772</v>
      </c>
      <c r="AG1301" s="0" t="s">
        <v>3772</v>
      </c>
      <c r="AH1301" s="0" t="s">
        <v>22</v>
      </c>
      <c r="AI1301" s="0" t="s">
        <v>22</v>
      </c>
      <c r="AJ1301" s="0" t="s">
        <v>22</v>
      </c>
      <c r="AK1301" s="0" t="s">
        <v>22</v>
      </c>
    </row>
    <row customHeight="1" ht="11.25">
      <c r="A1302" s="0" t="s">
        <v>22</v>
      </c>
      <c r="B1302" s="0" t="s">
        <v>48</v>
      </c>
      <c r="C1302" s="0" t="s">
        <v>50</v>
      </c>
      <c r="D1302" s="0" t="s">
        <v>22</v>
      </c>
      <c r="E1302" s="0" t="s">
        <v>5033</v>
      </c>
      <c r="F1302" s="0" t="s">
        <v>1152</v>
      </c>
      <c r="G1302" s="0" t="s">
        <v>1269</v>
      </c>
      <c r="H1302" s="0" t="s">
        <v>1269</v>
      </c>
      <c r="I1302" s="0" t="s">
        <v>1270</v>
      </c>
      <c r="J1302" s="0" t="s">
        <v>1271</v>
      </c>
      <c r="K1302" s="0" t="s">
        <v>1272</v>
      </c>
      <c r="L1302" s="0" t="s">
        <v>5034</v>
      </c>
      <c r="M1302" s="0" t="s">
        <v>867</v>
      </c>
      <c r="N1302" s="0" t="s">
        <v>98</v>
      </c>
      <c r="O1302" s="0" t="s">
        <v>1269</v>
      </c>
      <c r="P1302" s="0" t="s">
        <v>1269</v>
      </c>
      <c r="Q1302" s="0" t="s">
        <v>1270</v>
      </c>
      <c r="R1302" s="0" t="s">
        <v>1271</v>
      </c>
      <c r="S1302" s="0" t="s">
        <v>1272</v>
      </c>
      <c r="T1302" s="0" t="s">
        <v>3341</v>
      </c>
      <c r="U1302" s="0" t="s">
        <v>3386</v>
      </c>
      <c r="V1302" s="0" t="s">
        <v>3387</v>
      </c>
      <c r="W1302" s="0" t="s">
        <v>3344</v>
      </c>
      <c r="X1302" s="0" t="s">
        <v>3388</v>
      </c>
      <c r="Y1302" s="0" t="s">
        <v>3342</v>
      </c>
      <c r="Z1302" s="0" t="s">
        <v>4998</v>
      </c>
      <c r="AA1302" s="0" t="s">
        <v>4999</v>
      </c>
      <c r="AB1302" s="0" t="s">
        <v>5035</v>
      </c>
      <c r="AC1302" s="0" t="s">
        <v>61</v>
      </c>
      <c r="AD1302" s="0" t="s">
        <v>19</v>
      </c>
      <c r="AE1302" s="0" t="s">
        <v>19</v>
      </c>
      <c r="AF1302" s="0" t="s">
        <v>125</v>
      </c>
      <c r="AG1302" s="0" t="s">
        <v>125</v>
      </c>
      <c r="AH1302" s="0" t="s">
        <v>22</v>
      </c>
      <c r="AI1302" s="0" t="s">
        <v>22</v>
      </c>
      <c r="AJ1302" s="0" t="s">
        <v>22</v>
      </c>
      <c r="AK1302" s="0" t="s">
        <v>22</v>
      </c>
    </row>
    <row customHeight="1" ht="11.25">
      <c r="A1303" s="0" t="s">
        <v>22</v>
      </c>
      <c r="B1303" s="0" t="s">
        <v>48</v>
      </c>
      <c r="C1303" s="0" t="s">
        <v>50</v>
      </c>
      <c r="D1303" s="0" t="s">
        <v>22</v>
      </c>
      <c r="E1303" s="0" t="s">
        <v>5033</v>
      </c>
      <c r="F1303" s="0" t="s">
        <v>1152</v>
      </c>
      <c r="G1303" s="0" t="s">
        <v>137</v>
      </c>
      <c r="H1303" s="0" t="s">
        <v>137</v>
      </c>
      <c r="I1303" s="0" t="s">
        <v>138</v>
      </c>
      <c r="J1303" s="0" t="s">
        <v>1271</v>
      </c>
      <c r="K1303" s="0" t="s">
        <v>3351</v>
      </c>
      <c r="L1303" s="0" t="s">
        <v>5034</v>
      </c>
      <c r="M1303" s="0" t="s">
        <v>867</v>
      </c>
      <c r="N1303" s="0" t="s">
        <v>98</v>
      </c>
      <c r="O1303" s="0" t="s">
        <v>137</v>
      </c>
      <c r="P1303" s="0" t="s">
        <v>137</v>
      </c>
      <c r="Q1303" s="0" t="s">
        <v>138</v>
      </c>
      <c r="R1303" s="0" t="s">
        <v>1271</v>
      </c>
      <c r="S1303" s="0" t="s">
        <v>3351</v>
      </c>
      <c r="T1303" s="0" t="s">
        <v>3341</v>
      </c>
      <c r="U1303" s="0" t="s">
        <v>3386</v>
      </c>
      <c r="V1303" s="0" t="s">
        <v>3387</v>
      </c>
      <c r="W1303" s="0" t="s">
        <v>3344</v>
      </c>
      <c r="X1303" s="0" t="s">
        <v>3388</v>
      </c>
      <c r="Y1303" s="0" t="s">
        <v>3342</v>
      </c>
      <c r="Z1303" s="0" t="s">
        <v>4998</v>
      </c>
      <c r="AA1303" s="0" t="s">
        <v>4999</v>
      </c>
      <c r="AB1303" s="0" t="s">
        <v>5035</v>
      </c>
      <c r="AC1303" s="0" t="s">
        <v>61</v>
      </c>
      <c r="AD1303" s="0" t="s">
        <v>19</v>
      </c>
      <c r="AE1303" s="0" t="s">
        <v>19</v>
      </c>
      <c r="AF1303" s="0" t="s">
        <v>125</v>
      </c>
      <c r="AG1303" s="0" t="s">
        <v>125</v>
      </c>
      <c r="AH1303" s="0" t="s">
        <v>22</v>
      </c>
      <c r="AI1303" s="0" t="s">
        <v>22</v>
      </c>
      <c r="AJ1303" s="0" t="s">
        <v>22</v>
      </c>
      <c r="AK1303" s="0" t="s">
        <v>22</v>
      </c>
    </row>
    <row customHeight="1" ht="11.25">
      <c r="A1304" s="0" t="s">
        <v>22</v>
      </c>
      <c r="B1304" s="0" t="s">
        <v>48</v>
      </c>
      <c r="C1304" s="0" t="s">
        <v>50</v>
      </c>
      <c r="D1304" s="0" t="s">
        <v>22</v>
      </c>
      <c r="E1304" s="0" t="s">
        <v>5036</v>
      </c>
      <c r="F1304" s="0" t="s">
        <v>1260</v>
      </c>
      <c r="G1304" s="0" t="s">
        <v>3288</v>
      </c>
      <c r="H1304" s="0" t="s">
        <v>3288</v>
      </c>
      <c r="I1304" s="0" t="s">
        <v>3289</v>
      </c>
      <c r="J1304" s="0" t="s">
        <v>4335</v>
      </c>
      <c r="K1304" s="0" t="s">
        <v>4336</v>
      </c>
      <c r="L1304" s="0" t="s">
        <v>3495</v>
      </c>
      <c r="M1304" s="0" t="s">
        <v>1155</v>
      </c>
      <c r="N1304" s="0" t="s">
        <v>98</v>
      </c>
      <c r="O1304" s="0" t="s">
        <v>3288</v>
      </c>
      <c r="P1304" s="0" t="s">
        <v>3288</v>
      </c>
      <c r="Q1304" s="0" t="s">
        <v>3289</v>
      </c>
      <c r="R1304" s="0" t="s">
        <v>4335</v>
      </c>
      <c r="S1304" s="0" t="s">
        <v>4336</v>
      </c>
      <c r="T1304" s="0" t="s">
        <v>3341</v>
      </c>
      <c r="U1304" s="0" t="s">
        <v>3342</v>
      </c>
      <c r="V1304" s="0" t="s">
        <v>3343</v>
      </c>
      <c r="W1304" s="0" t="s">
        <v>3344</v>
      </c>
      <c r="X1304" s="0" t="s">
        <v>3345</v>
      </c>
      <c r="Y1304" s="0" t="s">
        <v>3342</v>
      </c>
      <c r="Z1304" s="0" t="s">
        <v>5037</v>
      </c>
      <c r="AA1304" s="0" t="s">
        <v>3580</v>
      </c>
      <c r="AB1304" s="0" t="s">
        <v>5038</v>
      </c>
      <c r="AC1304" s="0" t="s">
        <v>61</v>
      </c>
      <c r="AD1304" s="0" t="s">
        <v>19</v>
      </c>
      <c r="AE1304" s="0" t="s">
        <v>61</v>
      </c>
      <c r="AF1304" s="0" t="s">
        <v>3626</v>
      </c>
      <c r="AG1304" s="0" t="s">
        <v>5039</v>
      </c>
      <c r="AH1304" s="0" t="s">
        <v>22</v>
      </c>
      <c r="AI1304" s="0" t="s">
        <v>22</v>
      </c>
      <c r="AJ1304" s="0" t="s">
        <v>3626</v>
      </c>
      <c r="AK1304" s="0" t="s">
        <v>5039</v>
      </c>
    </row>
    <row customHeight="1" ht="11.25">
      <c r="A1305" s="0" t="s">
        <v>22</v>
      </c>
      <c r="B1305" s="0" t="s">
        <v>48</v>
      </c>
      <c r="C1305" s="0" t="s">
        <v>50</v>
      </c>
      <c r="D1305" s="0" t="s">
        <v>22</v>
      </c>
      <c r="E1305" s="0" t="s">
        <v>5036</v>
      </c>
      <c r="F1305" s="0" t="s">
        <v>1260</v>
      </c>
      <c r="G1305" s="0" t="s">
        <v>156</v>
      </c>
      <c r="H1305" s="0" t="s">
        <v>156</v>
      </c>
      <c r="I1305" s="0" t="s">
        <v>157</v>
      </c>
      <c r="J1305" s="0" t="s">
        <v>4335</v>
      </c>
      <c r="K1305" s="0" t="s">
        <v>4342</v>
      </c>
      <c r="L1305" s="0" t="s">
        <v>3495</v>
      </c>
      <c r="M1305" s="0" t="s">
        <v>1155</v>
      </c>
      <c r="N1305" s="0" t="s">
        <v>98</v>
      </c>
      <c r="O1305" s="0" t="s">
        <v>156</v>
      </c>
      <c r="P1305" s="0" t="s">
        <v>156</v>
      </c>
      <c r="Q1305" s="0" t="s">
        <v>157</v>
      </c>
      <c r="R1305" s="0" t="s">
        <v>4335</v>
      </c>
      <c r="S1305" s="0" t="s">
        <v>4342</v>
      </c>
      <c r="T1305" s="0" t="s">
        <v>3341</v>
      </c>
      <c r="U1305" s="0" t="s">
        <v>3342</v>
      </c>
      <c r="V1305" s="0" t="s">
        <v>3343</v>
      </c>
      <c r="W1305" s="0" t="s">
        <v>3344</v>
      </c>
      <c r="X1305" s="0" t="s">
        <v>3345</v>
      </c>
      <c r="Y1305" s="0" t="s">
        <v>3342</v>
      </c>
      <c r="Z1305" s="0" t="s">
        <v>5037</v>
      </c>
      <c r="AA1305" s="0" t="s">
        <v>3580</v>
      </c>
      <c r="AB1305" s="0" t="s">
        <v>5038</v>
      </c>
      <c r="AC1305" s="0" t="s">
        <v>61</v>
      </c>
      <c r="AD1305" s="0" t="s">
        <v>19</v>
      </c>
      <c r="AE1305" s="0" t="s">
        <v>61</v>
      </c>
      <c r="AF1305" s="0" t="s">
        <v>3626</v>
      </c>
      <c r="AG1305" s="0" t="s">
        <v>5039</v>
      </c>
      <c r="AH1305" s="0" t="s">
        <v>22</v>
      </c>
      <c r="AI1305" s="0" t="s">
        <v>22</v>
      </c>
      <c r="AJ1305" s="0" t="s">
        <v>3626</v>
      </c>
      <c r="AK1305" s="0" t="s">
        <v>5039</v>
      </c>
    </row>
    <row customHeight="1" ht="11.25">
      <c r="A1306" s="0" t="s">
        <v>22</v>
      </c>
      <c r="B1306" s="0" t="s">
        <v>48</v>
      </c>
      <c r="C1306" s="0" t="s">
        <v>50</v>
      </c>
      <c r="D1306" s="0" t="s">
        <v>22</v>
      </c>
      <c r="E1306" s="0" t="s">
        <v>5040</v>
      </c>
      <c r="F1306" s="0" t="s">
        <v>1213</v>
      </c>
      <c r="G1306" s="0" t="s">
        <v>170</v>
      </c>
      <c r="H1306" s="0" t="s">
        <v>170</v>
      </c>
      <c r="I1306" s="0" t="s">
        <v>171</v>
      </c>
      <c r="J1306" s="0" t="s">
        <v>3383</v>
      </c>
      <c r="K1306" s="0" t="s">
        <v>3384</v>
      </c>
      <c r="L1306" s="0" t="s">
        <v>3385</v>
      </c>
      <c r="M1306" s="0" t="s">
        <v>101</v>
      </c>
      <c r="N1306" s="0" t="s">
        <v>98</v>
      </c>
      <c r="O1306" s="0" t="s">
        <v>170</v>
      </c>
      <c r="P1306" s="0" t="s">
        <v>170</v>
      </c>
      <c r="Q1306" s="0" t="s">
        <v>171</v>
      </c>
      <c r="R1306" s="0" t="s">
        <v>3383</v>
      </c>
      <c r="S1306" s="0" t="s">
        <v>3384</v>
      </c>
      <c r="T1306" s="0" t="s">
        <v>3341</v>
      </c>
      <c r="U1306" s="0" t="s">
        <v>3386</v>
      </c>
      <c r="V1306" s="0" t="s">
        <v>3387</v>
      </c>
      <c r="W1306" s="0" t="s">
        <v>3344</v>
      </c>
      <c r="X1306" s="0" t="s">
        <v>3388</v>
      </c>
      <c r="Y1306" s="0" t="s">
        <v>3342</v>
      </c>
      <c r="Z1306" s="0" t="s">
        <v>109</v>
      </c>
      <c r="AA1306" s="0" t="s">
        <v>3389</v>
      </c>
      <c r="AB1306" s="0" t="s">
        <v>3390</v>
      </c>
      <c r="AC1306" s="0" t="s">
        <v>19</v>
      </c>
      <c r="AD1306" s="0" t="s">
        <v>61</v>
      </c>
      <c r="AE1306" s="0" t="s">
        <v>19</v>
      </c>
      <c r="AF1306" s="0" t="s">
        <v>22</v>
      </c>
      <c r="AG1306" s="0" t="s">
        <v>22</v>
      </c>
      <c r="AH1306" s="0" t="s">
        <v>3391</v>
      </c>
      <c r="AI1306" s="0" t="s">
        <v>145</v>
      </c>
      <c r="AJ1306" s="0" t="s">
        <v>22</v>
      </c>
      <c r="AK1306" s="0" t="s">
        <v>22</v>
      </c>
    </row>
    <row customHeight="1" ht="11.25">
      <c r="A1307" s="0" t="s">
        <v>22</v>
      </c>
      <c r="B1307" s="0" t="s">
        <v>48</v>
      </c>
      <c r="C1307" s="0" t="s">
        <v>50</v>
      </c>
      <c r="D1307" s="0" t="s">
        <v>22</v>
      </c>
      <c r="E1307" s="0" t="s">
        <v>5041</v>
      </c>
      <c r="F1307" s="0" t="s">
        <v>1213</v>
      </c>
      <c r="G1307" s="0" t="s">
        <v>3277</v>
      </c>
      <c r="H1307" s="0" t="s">
        <v>3277</v>
      </c>
      <c r="I1307" s="0" t="s">
        <v>3278</v>
      </c>
      <c r="J1307" s="0" t="s">
        <v>3493</v>
      </c>
      <c r="K1307" s="0" t="s">
        <v>3494</v>
      </c>
      <c r="L1307" s="0" t="s">
        <v>4458</v>
      </c>
      <c r="M1307" s="0" t="s">
        <v>1155</v>
      </c>
      <c r="N1307" s="0" t="s">
        <v>98</v>
      </c>
      <c r="O1307" s="0" t="s">
        <v>3277</v>
      </c>
      <c r="P1307" s="0" t="s">
        <v>3277</v>
      </c>
      <c r="Q1307" s="0" t="s">
        <v>3278</v>
      </c>
      <c r="R1307" s="0" t="s">
        <v>3493</v>
      </c>
      <c r="S1307" s="0" t="s">
        <v>3494</v>
      </c>
      <c r="T1307" s="0" t="s">
        <v>3341</v>
      </c>
      <c r="U1307" s="0" t="s">
        <v>3342</v>
      </c>
      <c r="V1307" s="0" t="s">
        <v>3343</v>
      </c>
      <c r="W1307" s="0" t="s">
        <v>3344</v>
      </c>
      <c r="X1307" s="0" t="s">
        <v>3388</v>
      </c>
      <c r="Y1307" s="0" t="s">
        <v>3342</v>
      </c>
      <c r="Z1307" s="0" t="s">
        <v>4247</v>
      </c>
      <c r="AA1307" s="0" t="s">
        <v>4607</v>
      </c>
      <c r="AB1307" s="0" t="s">
        <v>4608</v>
      </c>
      <c r="AC1307" s="0" t="s">
        <v>19</v>
      </c>
      <c r="AD1307" s="0" t="s">
        <v>61</v>
      </c>
      <c r="AE1307" s="0" t="s">
        <v>19</v>
      </c>
      <c r="AF1307" s="0" t="s">
        <v>22</v>
      </c>
      <c r="AG1307" s="0" t="s">
        <v>22</v>
      </c>
      <c r="AH1307" s="0" t="s">
        <v>4483</v>
      </c>
      <c r="AI1307" s="0" t="s">
        <v>4484</v>
      </c>
      <c r="AJ1307" s="0" t="s">
        <v>22</v>
      </c>
      <c r="AK1307" s="0" t="s">
        <v>22</v>
      </c>
    </row>
    <row customHeight="1" ht="11.25">
      <c r="A1308" s="0" t="s">
        <v>22</v>
      </c>
      <c r="B1308" s="0" t="s">
        <v>48</v>
      </c>
      <c r="C1308" s="0" t="s">
        <v>50</v>
      </c>
      <c r="D1308" s="0" t="s">
        <v>22</v>
      </c>
      <c r="E1308" s="0" t="s">
        <v>5041</v>
      </c>
      <c r="F1308" s="0" t="s">
        <v>1213</v>
      </c>
      <c r="G1308" s="0" t="s">
        <v>107</v>
      </c>
      <c r="H1308" s="0" t="s">
        <v>107</v>
      </c>
      <c r="I1308" s="0" t="s">
        <v>108</v>
      </c>
      <c r="J1308" s="0" t="s">
        <v>3493</v>
      </c>
      <c r="K1308" s="0" t="s">
        <v>3514</v>
      </c>
      <c r="L1308" s="0" t="s">
        <v>4458</v>
      </c>
      <c r="M1308" s="0" t="s">
        <v>1155</v>
      </c>
      <c r="N1308" s="0" t="s">
        <v>98</v>
      </c>
      <c r="O1308" s="0" t="s">
        <v>107</v>
      </c>
      <c r="P1308" s="0" t="s">
        <v>107</v>
      </c>
      <c r="Q1308" s="0" t="s">
        <v>108</v>
      </c>
      <c r="R1308" s="0" t="s">
        <v>3493</v>
      </c>
      <c r="S1308" s="0" t="s">
        <v>3514</v>
      </c>
      <c r="T1308" s="0" t="s">
        <v>3341</v>
      </c>
      <c r="U1308" s="0" t="s">
        <v>3342</v>
      </c>
      <c r="V1308" s="0" t="s">
        <v>3343</v>
      </c>
      <c r="W1308" s="0" t="s">
        <v>3344</v>
      </c>
      <c r="X1308" s="0" t="s">
        <v>3388</v>
      </c>
      <c r="Y1308" s="0" t="s">
        <v>3342</v>
      </c>
      <c r="Z1308" s="0" t="s">
        <v>4247</v>
      </c>
      <c r="AA1308" s="0" t="s">
        <v>4607</v>
      </c>
      <c r="AB1308" s="0" t="s">
        <v>4608</v>
      </c>
      <c r="AC1308" s="0" t="s">
        <v>19</v>
      </c>
      <c r="AD1308" s="0" t="s">
        <v>61</v>
      </c>
      <c r="AE1308" s="0" t="s">
        <v>19</v>
      </c>
      <c r="AF1308" s="0" t="s">
        <v>22</v>
      </c>
      <c r="AG1308" s="0" t="s">
        <v>22</v>
      </c>
      <c r="AH1308" s="0" t="s">
        <v>4483</v>
      </c>
      <c r="AI1308" s="0" t="s">
        <v>4484</v>
      </c>
      <c r="AJ1308" s="0" t="s">
        <v>22</v>
      </c>
      <c r="AK1308" s="0" t="s">
        <v>22</v>
      </c>
    </row>
    <row customHeight="1" ht="11.25">
      <c r="A1309" s="0" t="s">
        <v>22</v>
      </c>
      <c r="B1309" s="0" t="s">
        <v>48</v>
      </c>
      <c r="C1309" s="0" t="s">
        <v>50</v>
      </c>
      <c r="D1309" s="0" t="s">
        <v>22</v>
      </c>
      <c r="E1309" s="0" t="s">
        <v>5042</v>
      </c>
      <c r="F1309" s="0" t="s">
        <v>1191</v>
      </c>
      <c r="G1309" s="0" t="s">
        <v>173</v>
      </c>
      <c r="H1309" s="0" t="s">
        <v>173</v>
      </c>
      <c r="I1309" s="0" t="s">
        <v>174</v>
      </c>
      <c r="J1309" s="0" t="s">
        <v>3484</v>
      </c>
      <c r="K1309" s="0" t="s">
        <v>3485</v>
      </c>
      <c r="L1309" s="0" t="s">
        <v>5043</v>
      </c>
      <c r="M1309" s="0" t="s">
        <v>867</v>
      </c>
      <c r="N1309" s="0" t="s">
        <v>98</v>
      </c>
      <c r="O1309" s="0" t="s">
        <v>173</v>
      </c>
      <c r="P1309" s="0" t="s">
        <v>173</v>
      </c>
      <c r="Q1309" s="0" t="s">
        <v>174</v>
      </c>
      <c r="R1309" s="0" t="s">
        <v>3484</v>
      </c>
      <c r="S1309" s="0" t="s">
        <v>3485</v>
      </c>
      <c r="T1309" s="0" t="s">
        <v>3429</v>
      </c>
      <c r="U1309" s="0" t="s">
        <v>3487</v>
      </c>
      <c r="V1309" s="0" t="s">
        <v>3488</v>
      </c>
      <c r="W1309" s="0" t="s">
        <v>3344</v>
      </c>
      <c r="X1309" s="0" t="s">
        <v>3430</v>
      </c>
      <c r="Y1309" s="0" t="s">
        <v>3489</v>
      </c>
      <c r="Z1309" s="0" t="s">
        <v>1155</v>
      </c>
      <c r="AA1309" s="0" t="s">
        <v>3490</v>
      </c>
      <c r="AB1309" s="0" t="s">
        <v>3488</v>
      </c>
      <c r="AC1309" s="0" t="s">
        <v>19</v>
      </c>
      <c r="AD1309" s="0" t="s">
        <v>19</v>
      </c>
      <c r="AE1309" s="0" t="s">
        <v>61</v>
      </c>
      <c r="AF1309" s="0" t="s">
        <v>22</v>
      </c>
      <c r="AG1309" s="0" t="s">
        <v>22</v>
      </c>
      <c r="AH1309" s="0" t="s">
        <v>22</v>
      </c>
      <c r="AI1309" s="0" t="s">
        <v>22</v>
      </c>
      <c r="AJ1309" s="0" t="s">
        <v>5044</v>
      </c>
      <c r="AK1309" s="0" t="s">
        <v>5044</v>
      </c>
    </row>
    <row customHeight="1" ht="11.25">
      <c r="A1310" s="0" t="s">
        <v>22</v>
      </c>
      <c r="B1310" s="0" t="s">
        <v>48</v>
      </c>
      <c r="C1310" s="0" t="s">
        <v>50</v>
      </c>
      <c r="D1310" s="0" t="s">
        <v>22</v>
      </c>
      <c r="E1310" s="0" t="s">
        <v>5045</v>
      </c>
      <c r="F1310" s="0" t="s">
        <v>1191</v>
      </c>
      <c r="G1310" s="0" t="s">
        <v>173</v>
      </c>
      <c r="H1310" s="0" t="s">
        <v>173</v>
      </c>
      <c r="I1310" s="0" t="s">
        <v>174</v>
      </c>
      <c r="J1310" s="0" t="s">
        <v>3468</v>
      </c>
      <c r="K1310" s="0" t="s">
        <v>3469</v>
      </c>
      <c r="L1310" s="0" t="s">
        <v>867</v>
      </c>
      <c r="M1310" s="0" t="s">
        <v>867</v>
      </c>
      <c r="N1310" s="0" t="s">
        <v>98</v>
      </c>
      <c r="O1310" s="0" t="s">
        <v>173</v>
      </c>
      <c r="P1310" s="0" t="s">
        <v>173</v>
      </c>
      <c r="Q1310" s="0" t="s">
        <v>174</v>
      </c>
      <c r="R1310" s="0" t="s">
        <v>3468</v>
      </c>
      <c r="S1310" s="0" t="s">
        <v>3469</v>
      </c>
      <c r="T1310" s="0" t="s">
        <v>3341</v>
      </c>
      <c r="U1310" s="0" t="s">
        <v>3386</v>
      </c>
      <c r="V1310" s="0" t="s">
        <v>3470</v>
      </c>
      <c r="W1310" s="0" t="s">
        <v>3344</v>
      </c>
      <c r="X1310" s="0" t="s">
        <v>3388</v>
      </c>
      <c r="Y1310" s="0" t="s">
        <v>3342</v>
      </c>
      <c r="Z1310" s="0" t="s">
        <v>3471</v>
      </c>
      <c r="AA1310" s="0" t="s">
        <v>3472</v>
      </c>
      <c r="AB1310" s="0" t="s">
        <v>3473</v>
      </c>
      <c r="AC1310" s="0" t="s">
        <v>19</v>
      </c>
      <c r="AD1310" s="0" t="s">
        <v>19</v>
      </c>
      <c r="AE1310" s="0" t="s">
        <v>61</v>
      </c>
      <c r="AF1310" s="0" t="s">
        <v>22</v>
      </c>
      <c r="AG1310" s="0" t="s">
        <v>22</v>
      </c>
      <c r="AH1310" s="0" t="s">
        <v>22</v>
      </c>
      <c r="AI1310" s="0" t="s">
        <v>22</v>
      </c>
      <c r="AJ1310" s="0" t="s">
        <v>98</v>
      </c>
      <c r="AK1310" s="0" t="s">
        <v>98</v>
      </c>
    </row>
    <row customHeight="1" ht="11.25">
      <c r="A1311" s="0" t="s">
        <v>22</v>
      </c>
      <c r="B1311" s="0" t="s">
        <v>48</v>
      </c>
      <c r="C1311" s="0" t="s">
        <v>50</v>
      </c>
      <c r="D1311" s="0" t="s">
        <v>22</v>
      </c>
      <c r="E1311" s="0" t="s">
        <v>5046</v>
      </c>
      <c r="F1311" s="0" t="s">
        <v>1191</v>
      </c>
      <c r="G1311" s="0" t="s">
        <v>1171</v>
      </c>
      <c r="H1311" s="0" t="s">
        <v>1171</v>
      </c>
      <c r="I1311" s="0" t="s">
        <v>1172</v>
      </c>
      <c r="J1311" s="0" t="s">
        <v>3414</v>
      </c>
      <c r="K1311" s="0" t="s">
        <v>3415</v>
      </c>
      <c r="L1311" s="0" t="s">
        <v>5047</v>
      </c>
      <c r="M1311" s="0" t="s">
        <v>5048</v>
      </c>
      <c r="N1311" s="0" t="s">
        <v>98</v>
      </c>
      <c r="O1311" s="0" t="s">
        <v>1171</v>
      </c>
      <c r="P1311" s="0" t="s">
        <v>1171</v>
      </c>
      <c r="Q1311" s="0" t="s">
        <v>1172</v>
      </c>
      <c r="R1311" s="0" t="s">
        <v>3414</v>
      </c>
      <c r="S1311" s="0" t="s">
        <v>3415</v>
      </c>
      <c r="T1311" s="0" t="s">
        <v>3341</v>
      </c>
      <c r="U1311" s="0" t="s">
        <v>3342</v>
      </c>
      <c r="V1311" s="0" t="s">
        <v>3343</v>
      </c>
      <c r="W1311" s="0" t="s">
        <v>3344</v>
      </c>
      <c r="X1311" s="0" t="s">
        <v>3345</v>
      </c>
      <c r="Y1311" s="0" t="s">
        <v>3342</v>
      </c>
      <c r="Z1311" s="0" t="s">
        <v>5049</v>
      </c>
      <c r="AA1311" s="0" t="s">
        <v>3671</v>
      </c>
      <c r="AB1311" s="0" t="s">
        <v>5050</v>
      </c>
      <c r="AC1311" s="0" t="s">
        <v>19</v>
      </c>
      <c r="AD1311" s="0" t="s">
        <v>19</v>
      </c>
      <c r="AE1311" s="0" t="s">
        <v>61</v>
      </c>
      <c r="AF1311" s="0" t="s">
        <v>22</v>
      </c>
      <c r="AG1311" s="0" t="s">
        <v>22</v>
      </c>
      <c r="AH1311" s="0" t="s">
        <v>22</v>
      </c>
      <c r="AI1311" s="0" t="s">
        <v>22</v>
      </c>
      <c r="AJ1311" s="0" t="s">
        <v>3562</v>
      </c>
      <c r="AK1311" s="0" t="s">
        <v>3563</v>
      </c>
    </row>
    <row customHeight="1" ht="11.25">
      <c r="A1312" s="0" t="s">
        <v>22</v>
      </c>
      <c r="B1312" s="0" t="s">
        <v>48</v>
      </c>
      <c r="C1312" s="0" t="s">
        <v>50</v>
      </c>
      <c r="D1312" s="0" t="s">
        <v>22</v>
      </c>
      <c r="E1312" s="0" t="s">
        <v>5046</v>
      </c>
      <c r="F1312" s="0" t="s">
        <v>1191</v>
      </c>
      <c r="G1312" s="0" t="s">
        <v>153</v>
      </c>
      <c r="H1312" s="0" t="s">
        <v>153</v>
      </c>
      <c r="I1312" s="0" t="s">
        <v>154</v>
      </c>
      <c r="J1312" s="0" t="s">
        <v>3414</v>
      </c>
      <c r="K1312" s="0" t="s">
        <v>3424</v>
      </c>
      <c r="L1312" s="0" t="s">
        <v>5047</v>
      </c>
      <c r="M1312" s="0" t="s">
        <v>5048</v>
      </c>
      <c r="N1312" s="0" t="s">
        <v>98</v>
      </c>
      <c r="O1312" s="0" t="s">
        <v>153</v>
      </c>
      <c r="P1312" s="0" t="s">
        <v>153</v>
      </c>
      <c r="Q1312" s="0" t="s">
        <v>154</v>
      </c>
      <c r="R1312" s="0" t="s">
        <v>3414</v>
      </c>
      <c r="S1312" s="0" t="s">
        <v>3424</v>
      </c>
      <c r="T1312" s="0" t="s">
        <v>3341</v>
      </c>
      <c r="U1312" s="0" t="s">
        <v>3342</v>
      </c>
      <c r="V1312" s="0" t="s">
        <v>3343</v>
      </c>
      <c r="W1312" s="0" t="s">
        <v>3344</v>
      </c>
      <c r="X1312" s="0" t="s">
        <v>3345</v>
      </c>
      <c r="Y1312" s="0" t="s">
        <v>3342</v>
      </c>
      <c r="Z1312" s="0" t="s">
        <v>5049</v>
      </c>
      <c r="AA1312" s="0" t="s">
        <v>3671</v>
      </c>
      <c r="AB1312" s="0" t="s">
        <v>5050</v>
      </c>
      <c r="AC1312" s="0" t="s">
        <v>19</v>
      </c>
      <c r="AD1312" s="0" t="s">
        <v>19</v>
      </c>
      <c r="AE1312" s="0" t="s">
        <v>61</v>
      </c>
      <c r="AF1312" s="0" t="s">
        <v>22</v>
      </c>
      <c r="AG1312" s="0" t="s">
        <v>22</v>
      </c>
      <c r="AH1312" s="0" t="s">
        <v>22</v>
      </c>
      <c r="AI1312" s="0" t="s">
        <v>22</v>
      </c>
      <c r="AJ1312" s="0" t="s">
        <v>3562</v>
      </c>
      <c r="AK1312" s="0" t="s">
        <v>3563</v>
      </c>
    </row>
    <row customHeight="1" ht="11.25">
      <c r="A1313" s="0" t="s">
        <v>22</v>
      </c>
      <c r="B1313" s="0" t="s">
        <v>48</v>
      </c>
      <c r="C1313" s="0" t="s">
        <v>50</v>
      </c>
      <c r="D1313" s="0" t="s">
        <v>22</v>
      </c>
      <c r="E1313" s="0" t="s">
        <v>5051</v>
      </c>
      <c r="F1313" s="0" t="s">
        <v>1191</v>
      </c>
      <c r="G1313" s="0" t="s">
        <v>1171</v>
      </c>
      <c r="H1313" s="0" t="s">
        <v>1171</v>
      </c>
      <c r="I1313" s="0" t="s">
        <v>1172</v>
      </c>
      <c r="J1313" s="0" t="s">
        <v>1173</v>
      </c>
      <c r="K1313" s="0" t="s">
        <v>1174</v>
      </c>
      <c r="L1313" s="0" t="s">
        <v>3679</v>
      </c>
      <c r="M1313" s="0" t="s">
        <v>1914</v>
      </c>
      <c r="N1313" s="0" t="s">
        <v>98</v>
      </c>
      <c r="O1313" s="0" t="s">
        <v>1171</v>
      </c>
      <c r="P1313" s="0" t="s">
        <v>1171</v>
      </c>
      <c r="Q1313" s="0" t="s">
        <v>1172</v>
      </c>
      <c r="R1313" s="0" t="s">
        <v>1173</v>
      </c>
      <c r="S1313" s="0" t="s">
        <v>1174</v>
      </c>
      <c r="T1313" s="0" t="s">
        <v>3341</v>
      </c>
      <c r="U1313" s="0" t="s">
        <v>3342</v>
      </c>
      <c r="V1313" s="0" t="s">
        <v>3343</v>
      </c>
      <c r="W1313" s="0" t="s">
        <v>3344</v>
      </c>
      <c r="X1313" s="0" t="s">
        <v>3345</v>
      </c>
      <c r="Y1313" s="0" t="s">
        <v>3342</v>
      </c>
      <c r="Z1313" s="0" t="s">
        <v>5052</v>
      </c>
      <c r="AA1313" s="0" t="s">
        <v>5053</v>
      </c>
      <c r="AB1313" s="0" t="s">
        <v>5054</v>
      </c>
      <c r="AC1313" s="0" t="s">
        <v>19</v>
      </c>
      <c r="AD1313" s="0" t="s">
        <v>19</v>
      </c>
      <c r="AE1313" s="0" t="s">
        <v>61</v>
      </c>
      <c r="AF1313" s="0" t="s">
        <v>22</v>
      </c>
      <c r="AG1313" s="0" t="s">
        <v>22</v>
      </c>
      <c r="AH1313" s="0" t="s">
        <v>22</v>
      </c>
      <c r="AI1313" s="0" t="s">
        <v>22</v>
      </c>
      <c r="AJ1313" s="0" t="s">
        <v>3562</v>
      </c>
      <c r="AK1313" s="0" t="s">
        <v>3563</v>
      </c>
    </row>
    <row customHeight="1" ht="11.25">
      <c r="A1314" s="0" t="s">
        <v>22</v>
      </c>
      <c r="B1314" s="0" t="s">
        <v>48</v>
      </c>
      <c r="C1314" s="0" t="s">
        <v>50</v>
      </c>
      <c r="D1314" s="0" t="s">
        <v>22</v>
      </c>
      <c r="E1314" s="0" t="s">
        <v>5051</v>
      </c>
      <c r="F1314" s="0" t="s">
        <v>1191</v>
      </c>
      <c r="G1314" s="0" t="s">
        <v>153</v>
      </c>
      <c r="H1314" s="0" t="s">
        <v>153</v>
      </c>
      <c r="I1314" s="0" t="s">
        <v>154</v>
      </c>
      <c r="J1314" s="0" t="s">
        <v>1173</v>
      </c>
      <c r="K1314" s="0" t="s">
        <v>1255</v>
      </c>
      <c r="L1314" s="0" t="s">
        <v>3679</v>
      </c>
      <c r="M1314" s="0" t="s">
        <v>1914</v>
      </c>
      <c r="N1314" s="0" t="s">
        <v>98</v>
      </c>
      <c r="O1314" s="0" t="s">
        <v>153</v>
      </c>
      <c r="P1314" s="0" t="s">
        <v>153</v>
      </c>
      <c r="Q1314" s="0" t="s">
        <v>154</v>
      </c>
      <c r="R1314" s="0" t="s">
        <v>1173</v>
      </c>
      <c r="S1314" s="0" t="s">
        <v>1255</v>
      </c>
      <c r="T1314" s="0" t="s">
        <v>3341</v>
      </c>
      <c r="U1314" s="0" t="s">
        <v>3342</v>
      </c>
      <c r="V1314" s="0" t="s">
        <v>3343</v>
      </c>
      <c r="W1314" s="0" t="s">
        <v>3344</v>
      </c>
      <c r="X1314" s="0" t="s">
        <v>3345</v>
      </c>
      <c r="Y1314" s="0" t="s">
        <v>3342</v>
      </c>
      <c r="Z1314" s="0" t="s">
        <v>5052</v>
      </c>
      <c r="AA1314" s="0" t="s">
        <v>5053</v>
      </c>
      <c r="AB1314" s="0" t="s">
        <v>5054</v>
      </c>
      <c r="AC1314" s="0" t="s">
        <v>19</v>
      </c>
      <c r="AD1314" s="0" t="s">
        <v>19</v>
      </c>
      <c r="AE1314" s="0" t="s">
        <v>61</v>
      </c>
      <c r="AF1314" s="0" t="s">
        <v>22</v>
      </c>
      <c r="AG1314" s="0" t="s">
        <v>22</v>
      </c>
      <c r="AH1314" s="0" t="s">
        <v>22</v>
      </c>
      <c r="AI1314" s="0" t="s">
        <v>22</v>
      </c>
      <c r="AJ1314" s="0" t="s">
        <v>3562</v>
      </c>
      <c r="AK1314" s="0" t="s">
        <v>3563</v>
      </c>
    </row>
    <row customHeight="1" ht="11.25">
      <c r="A1315" s="0" t="s">
        <v>22</v>
      </c>
      <c r="B1315" s="0" t="s">
        <v>48</v>
      </c>
      <c r="C1315" s="0" t="s">
        <v>50</v>
      </c>
      <c r="D1315" s="0" t="s">
        <v>22</v>
      </c>
      <c r="E1315" s="0" t="s">
        <v>5055</v>
      </c>
      <c r="F1315" s="0" t="s">
        <v>1191</v>
      </c>
      <c r="G1315" s="0" t="s">
        <v>1171</v>
      </c>
      <c r="H1315" s="0" t="s">
        <v>1171</v>
      </c>
      <c r="I1315" s="0" t="s">
        <v>1172</v>
      </c>
      <c r="J1315" s="0" t="s">
        <v>1173</v>
      </c>
      <c r="K1315" s="0" t="s">
        <v>1174</v>
      </c>
      <c r="L1315" s="0" t="s">
        <v>3691</v>
      </c>
      <c r="M1315" s="0" t="s">
        <v>1155</v>
      </c>
      <c r="N1315" s="0" t="s">
        <v>98</v>
      </c>
      <c r="O1315" s="0" t="s">
        <v>1171</v>
      </c>
      <c r="P1315" s="0" t="s">
        <v>1171</v>
      </c>
      <c r="Q1315" s="0" t="s">
        <v>1172</v>
      </c>
      <c r="R1315" s="0" t="s">
        <v>1173</v>
      </c>
      <c r="S1315" s="0" t="s">
        <v>1174</v>
      </c>
      <c r="T1315" s="0" t="s">
        <v>3341</v>
      </c>
      <c r="U1315" s="0" t="s">
        <v>3342</v>
      </c>
      <c r="V1315" s="0" t="s">
        <v>3343</v>
      </c>
      <c r="W1315" s="0" t="s">
        <v>3344</v>
      </c>
      <c r="X1315" s="0" t="s">
        <v>3345</v>
      </c>
      <c r="Y1315" s="0" t="s">
        <v>3342</v>
      </c>
      <c r="Z1315" s="0" t="s">
        <v>5056</v>
      </c>
      <c r="AA1315" s="0" t="s">
        <v>3394</v>
      </c>
      <c r="AB1315" s="0" t="s">
        <v>5057</v>
      </c>
      <c r="AC1315" s="0" t="s">
        <v>19</v>
      </c>
      <c r="AD1315" s="0" t="s">
        <v>19</v>
      </c>
      <c r="AE1315" s="0" t="s">
        <v>61</v>
      </c>
      <c r="AF1315" s="0" t="s">
        <v>22</v>
      </c>
      <c r="AG1315" s="0" t="s">
        <v>22</v>
      </c>
      <c r="AH1315" s="0" t="s">
        <v>22</v>
      </c>
      <c r="AI1315" s="0" t="s">
        <v>22</v>
      </c>
      <c r="AJ1315" s="0" t="s">
        <v>3562</v>
      </c>
      <c r="AK1315" s="0" t="s">
        <v>3563</v>
      </c>
    </row>
    <row customHeight="1" ht="11.25">
      <c r="A1316" s="0" t="s">
        <v>22</v>
      </c>
      <c r="B1316" s="0" t="s">
        <v>48</v>
      </c>
      <c r="C1316" s="0" t="s">
        <v>50</v>
      </c>
      <c r="D1316" s="0" t="s">
        <v>22</v>
      </c>
      <c r="E1316" s="0" t="s">
        <v>5055</v>
      </c>
      <c r="F1316" s="0" t="s">
        <v>1191</v>
      </c>
      <c r="G1316" s="0" t="s">
        <v>153</v>
      </c>
      <c r="H1316" s="0" t="s">
        <v>153</v>
      </c>
      <c r="I1316" s="0" t="s">
        <v>154</v>
      </c>
      <c r="J1316" s="0" t="s">
        <v>1173</v>
      </c>
      <c r="K1316" s="0" t="s">
        <v>1255</v>
      </c>
      <c r="L1316" s="0" t="s">
        <v>3691</v>
      </c>
      <c r="M1316" s="0" t="s">
        <v>1155</v>
      </c>
      <c r="N1316" s="0" t="s">
        <v>98</v>
      </c>
      <c r="O1316" s="0" t="s">
        <v>153</v>
      </c>
      <c r="P1316" s="0" t="s">
        <v>153</v>
      </c>
      <c r="Q1316" s="0" t="s">
        <v>154</v>
      </c>
      <c r="R1316" s="0" t="s">
        <v>1173</v>
      </c>
      <c r="S1316" s="0" t="s">
        <v>1255</v>
      </c>
      <c r="T1316" s="0" t="s">
        <v>3341</v>
      </c>
      <c r="U1316" s="0" t="s">
        <v>3342</v>
      </c>
      <c r="V1316" s="0" t="s">
        <v>3343</v>
      </c>
      <c r="W1316" s="0" t="s">
        <v>3344</v>
      </c>
      <c r="X1316" s="0" t="s">
        <v>3345</v>
      </c>
      <c r="Y1316" s="0" t="s">
        <v>3342</v>
      </c>
      <c r="Z1316" s="0" t="s">
        <v>5056</v>
      </c>
      <c r="AA1316" s="0" t="s">
        <v>3394</v>
      </c>
      <c r="AB1316" s="0" t="s">
        <v>5057</v>
      </c>
      <c r="AC1316" s="0" t="s">
        <v>19</v>
      </c>
      <c r="AD1316" s="0" t="s">
        <v>19</v>
      </c>
      <c r="AE1316" s="0" t="s">
        <v>61</v>
      </c>
      <c r="AF1316" s="0" t="s">
        <v>22</v>
      </c>
      <c r="AG1316" s="0" t="s">
        <v>22</v>
      </c>
      <c r="AH1316" s="0" t="s">
        <v>22</v>
      </c>
      <c r="AI1316" s="0" t="s">
        <v>22</v>
      </c>
      <c r="AJ1316" s="0" t="s">
        <v>3562</v>
      </c>
      <c r="AK1316" s="0" t="s">
        <v>3563</v>
      </c>
    </row>
    <row customHeight="1" ht="11.25">
      <c r="A1317" s="0" t="s">
        <v>22</v>
      </c>
      <c r="B1317" s="0" t="s">
        <v>48</v>
      </c>
      <c r="C1317" s="0" t="s">
        <v>50</v>
      </c>
      <c r="D1317" s="0" t="s">
        <v>22</v>
      </c>
      <c r="E1317" s="0" t="s">
        <v>5058</v>
      </c>
      <c r="F1317" s="0" t="s">
        <v>1152</v>
      </c>
      <c r="G1317" s="0" t="s">
        <v>3288</v>
      </c>
      <c r="H1317" s="0" t="s">
        <v>3288</v>
      </c>
      <c r="I1317" s="0" t="s">
        <v>3289</v>
      </c>
      <c r="J1317" s="0" t="s">
        <v>3576</v>
      </c>
      <c r="K1317" s="0" t="s">
        <v>3577</v>
      </c>
      <c r="L1317" s="0" t="s">
        <v>4311</v>
      </c>
      <c r="M1317" s="0" t="s">
        <v>1155</v>
      </c>
      <c r="N1317" s="0" t="s">
        <v>98</v>
      </c>
      <c r="O1317" s="0" t="s">
        <v>3288</v>
      </c>
      <c r="P1317" s="0" t="s">
        <v>3288</v>
      </c>
      <c r="Q1317" s="0" t="s">
        <v>3289</v>
      </c>
      <c r="R1317" s="0" t="s">
        <v>3576</v>
      </c>
      <c r="S1317" s="0" t="s">
        <v>3577</v>
      </c>
      <c r="T1317" s="0" t="s">
        <v>3341</v>
      </c>
      <c r="U1317" s="0" t="s">
        <v>3386</v>
      </c>
      <c r="V1317" s="0" t="s">
        <v>3387</v>
      </c>
      <c r="W1317" s="0" t="s">
        <v>3344</v>
      </c>
      <c r="X1317" s="0" t="s">
        <v>3388</v>
      </c>
      <c r="Y1317" s="0" t="s">
        <v>3342</v>
      </c>
      <c r="Z1317" s="0" t="s">
        <v>5059</v>
      </c>
      <c r="AA1317" s="0" t="s">
        <v>5060</v>
      </c>
      <c r="AB1317" s="0" t="s">
        <v>5061</v>
      </c>
      <c r="AC1317" s="0" t="s">
        <v>61</v>
      </c>
      <c r="AD1317" s="0" t="s">
        <v>19</v>
      </c>
      <c r="AE1317" s="0" t="s">
        <v>19</v>
      </c>
      <c r="AF1317" s="0" t="s">
        <v>5062</v>
      </c>
      <c r="AG1317" s="0" t="s">
        <v>5063</v>
      </c>
      <c r="AH1317" s="0" t="s">
        <v>22</v>
      </c>
      <c r="AI1317" s="0" t="s">
        <v>22</v>
      </c>
      <c r="AJ1317" s="0" t="s">
        <v>22</v>
      </c>
      <c r="AK1317" s="0" t="s">
        <v>22</v>
      </c>
    </row>
    <row customHeight="1" ht="11.25">
      <c r="A1318" s="0" t="s">
        <v>22</v>
      </c>
      <c r="B1318" s="0" t="s">
        <v>48</v>
      </c>
      <c r="C1318" s="0" t="s">
        <v>50</v>
      </c>
      <c r="D1318" s="0" t="s">
        <v>22</v>
      </c>
      <c r="E1318" s="0" t="s">
        <v>5058</v>
      </c>
      <c r="F1318" s="0" t="s">
        <v>1152</v>
      </c>
      <c r="G1318" s="0" t="s">
        <v>156</v>
      </c>
      <c r="H1318" s="0" t="s">
        <v>156</v>
      </c>
      <c r="I1318" s="0" t="s">
        <v>157</v>
      </c>
      <c r="J1318" s="0" t="s">
        <v>3576</v>
      </c>
      <c r="K1318" s="0" t="s">
        <v>3585</v>
      </c>
      <c r="L1318" s="0" t="s">
        <v>4311</v>
      </c>
      <c r="M1318" s="0" t="s">
        <v>1155</v>
      </c>
      <c r="N1318" s="0" t="s">
        <v>98</v>
      </c>
      <c r="O1318" s="0" t="s">
        <v>156</v>
      </c>
      <c r="P1318" s="0" t="s">
        <v>156</v>
      </c>
      <c r="Q1318" s="0" t="s">
        <v>157</v>
      </c>
      <c r="R1318" s="0" t="s">
        <v>3576</v>
      </c>
      <c r="S1318" s="0" t="s">
        <v>3585</v>
      </c>
      <c r="T1318" s="0" t="s">
        <v>3341</v>
      </c>
      <c r="U1318" s="0" t="s">
        <v>3386</v>
      </c>
      <c r="V1318" s="0" t="s">
        <v>3387</v>
      </c>
      <c r="W1318" s="0" t="s">
        <v>3344</v>
      </c>
      <c r="X1318" s="0" t="s">
        <v>3388</v>
      </c>
      <c r="Y1318" s="0" t="s">
        <v>3342</v>
      </c>
      <c r="Z1318" s="0" t="s">
        <v>5059</v>
      </c>
      <c r="AA1318" s="0" t="s">
        <v>5060</v>
      </c>
      <c r="AB1318" s="0" t="s">
        <v>5061</v>
      </c>
      <c r="AC1318" s="0" t="s">
        <v>61</v>
      </c>
      <c r="AD1318" s="0" t="s">
        <v>19</v>
      </c>
      <c r="AE1318" s="0" t="s">
        <v>19</v>
      </c>
      <c r="AF1318" s="0" t="s">
        <v>5062</v>
      </c>
      <c r="AG1318" s="0" t="s">
        <v>5063</v>
      </c>
      <c r="AH1318" s="0" t="s">
        <v>22</v>
      </c>
      <c r="AI1318" s="0" t="s">
        <v>22</v>
      </c>
      <c r="AJ1318" s="0" t="s">
        <v>22</v>
      </c>
      <c r="AK1318" s="0" t="s">
        <v>22</v>
      </c>
    </row>
    <row customHeight="1" ht="11.25">
      <c r="A1319" s="0" t="s">
        <v>22</v>
      </c>
      <c r="B1319" s="0" t="s">
        <v>48</v>
      </c>
      <c r="C1319" s="0" t="s">
        <v>50</v>
      </c>
      <c r="D1319" s="0" t="s">
        <v>22</v>
      </c>
      <c r="E1319" s="0" t="s">
        <v>5058</v>
      </c>
      <c r="F1319" s="0" t="s">
        <v>1191</v>
      </c>
      <c r="G1319" s="0" t="s">
        <v>130</v>
      </c>
      <c r="H1319" s="0" t="s">
        <v>130</v>
      </c>
      <c r="I1319" s="0" t="s">
        <v>131</v>
      </c>
      <c r="J1319" s="0" t="s">
        <v>3434</v>
      </c>
      <c r="K1319" s="0" t="s">
        <v>3435</v>
      </c>
      <c r="L1319" s="0" t="s">
        <v>5064</v>
      </c>
      <c r="M1319" s="0" t="s">
        <v>867</v>
      </c>
      <c r="N1319" s="0" t="s">
        <v>98</v>
      </c>
      <c r="O1319" s="0" t="s">
        <v>130</v>
      </c>
      <c r="P1319" s="0" t="s">
        <v>130</v>
      </c>
      <c r="Q1319" s="0" t="s">
        <v>131</v>
      </c>
      <c r="R1319" s="0" t="s">
        <v>3434</v>
      </c>
      <c r="S1319" s="0" t="s">
        <v>3435</v>
      </c>
      <c r="T1319" s="0" t="s">
        <v>3341</v>
      </c>
      <c r="U1319" s="0" t="s">
        <v>3342</v>
      </c>
      <c r="V1319" s="0" t="s">
        <v>3387</v>
      </c>
      <c r="W1319" s="0" t="s">
        <v>3344</v>
      </c>
      <c r="X1319" s="0" t="s">
        <v>3388</v>
      </c>
      <c r="Y1319" s="0" t="s">
        <v>3342</v>
      </c>
      <c r="Z1319" s="0" t="s">
        <v>5065</v>
      </c>
      <c r="AA1319" s="0" t="s">
        <v>5066</v>
      </c>
      <c r="AB1319" s="0" t="s">
        <v>5067</v>
      </c>
      <c r="AC1319" s="0" t="s">
        <v>19</v>
      </c>
      <c r="AD1319" s="0" t="s">
        <v>19</v>
      </c>
      <c r="AE1319" s="0" t="s">
        <v>61</v>
      </c>
      <c r="AF1319" s="0" t="s">
        <v>22</v>
      </c>
      <c r="AG1319" s="0" t="s">
        <v>22</v>
      </c>
      <c r="AH1319" s="0" t="s">
        <v>22</v>
      </c>
      <c r="AI1319" s="0" t="s">
        <v>22</v>
      </c>
      <c r="AJ1319" s="0" t="s">
        <v>3437</v>
      </c>
      <c r="AK1319" s="0" t="s">
        <v>3437</v>
      </c>
    </row>
    <row customHeight="1" ht="11.25">
      <c r="A1320" s="0" t="s">
        <v>22</v>
      </c>
      <c r="B1320" s="0" t="s">
        <v>48</v>
      </c>
      <c r="C1320" s="0" t="s">
        <v>50</v>
      </c>
      <c r="D1320" s="0" t="s">
        <v>22</v>
      </c>
      <c r="E1320" s="0" t="s">
        <v>5058</v>
      </c>
      <c r="F1320" s="0" t="s">
        <v>1191</v>
      </c>
      <c r="G1320" s="0" t="s">
        <v>130</v>
      </c>
      <c r="H1320" s="0" t="s">
        <v>130</v>
      </c>
      <c r="I1320" s="0" t="s">
        <v>131</v>
      </c>
      <c r="J1320" s="0" t="s">
        <v>3434</v>
      </c>
      <c r="K1320" s="0" t="s">
        <v>3435</v>
      </c>
      <c r="L1320" s="0" t="s">
        <v>5064</v>
      </c>
      <c r="M1320" s="0" t="s">
        <v>867</v>
      </c>
      <c r="N1320" s="0" t="s">
        <v>98</v>
      </c>
      <c r="O1320" s="0" t="s">
        <v>130</v>
      </c>
      <c r="P1320" s="0" t="s">
        <v>130</v>
      </c>
      <c r="Q1320" s="0" t="s">
        <v>131</v>
      </c>
      <c r="R1320" s="0" t="s">
        <v>3434</v>
      </c>
      <c r="S1320" s="0" t="s">
        <v>3435</v>
      </c>
      <c r="T1320" s="0" t="s">
        <v>3341</v>
      </c>
      <c r="U1320" s="0" t="s">
        <v>3342</v>
      </c>
      <c r="V1320" s="0" t="s">
        <v>3387</v>
      </c>
      <c r="W1320" s="0" t="s">
        <v>3344</v>
      </c>
      <c r="X1320" s="0" t="s">
        <v>3388</v>
      </c>
      <c r="Y1320" s="0" t="s">
        <v>3342</v>
      </c>
      <c r="Z1320" s="0" t="s">
        <v>5065</v>
      </c>
      <c r="AA1320" s="0" t="s">
        <v>5066</v>
      </c>
      <c r="AB1320" s="0" t="s">
        <v>5067</v>
      </c>
      <c r="AC1320" s="0" t="s">
        <v>19</v>
      </c>
      <c r="AD1320" s="0" t="s">
        <v>19</v>
      </c>
      <c r="AE1320" s="0" t="s">
        <v>61</v>
      </c>
      <c r="AF1320" s="0" t="s">
        <v>22</v>
      </c>
      <c r="AG1320" s="0" t="s">
        <v>22</v>
      </c>
      <c r="AH1320" s="0" t="s">
        <v>22</v>
      </c>
      <c r="AI1320" s="0" t="s">
        <v>22</v>
      </c>
      <c r="AJ1320" s="0" t="s">
        <v>3437</v>
      </c>
      <c r="AK1320" s="0" t="s">
        <v>3437</v>
      </c>
    </row>
    <row customHeight="1" ht="11.25">
      <c r="A1321" s="0" t="s">
        <v>22</v>
      </c>
      <c r="B1321" s="0" t="s">
        <v>48</v>
      </c>
      <c r="C1321" s="0" t="s">
        <v>50</v>
      </c>
      <c r="D1321" s="0" t="s">
        <v>22</v>
      </c>
      <c r="E1321" s="0" t="s">
        <v>5058</v>
      </c>
      <c r="F1321" s="0" t="s">
        <v>1191</v>
      </c>
      <c r="G1321" s="0" t="s">
        <v>1269</v>
      </c>
      <c r="H1321" s="0" t="s">
        <v>1269</v>
      </c>
      <c r="I1321" s="0" t="s">
        <v>1270</v>
      </c>
      <c r="J1321" s="0" t="s">
        <v>3353</v>
      </c>
      <c r="K1321" s="0" t="s">
        <v>3354</v>
      </c>
      <c r="L1321" s="0" t="s">
        <v>5068</v>
      </c>
      <c r="M1321" s="0" t="s">
        <v>1155</v>
      </c>
      <c r="N1321" s="0" t="s">
        <v>98</v>
      </c>
      <c r="O1321" s="0" t="s">
        <v>1269</v>
      </c>
      <c r="P1321" s="0" t="s">
        <v>1269</v>
      </c>
      <c r="Q1321" s="0" t="s">
        <v>1270</v>
      </c>
      <c r="R1321" s="0" t="s">
        <v>3353</v>
      </c>
      <c r="S1321" s="0" t="s">
        <v>3354</v>
      </c>
      <c r="T1321" s="0" t="s">
        <v>3341</v>
      </c>
      <c r="U1321" s="0" t="s">
        <v>3386</v>
      </c>
      <c r="V1321" s="0" t="s">
        <v>3387</v>
      </c>
      <c r="W1321" s="0" t="s">
        <v>3344</v>
      </c>
      <c r="X1321" s="0" t="s">
        <v>3388</v>
      </c>
      <c r="Y1321" s="0" t="s">
        <v>3342</v>
      </c>
      <c r="Z1321" s="0" t="s">
        <v>3574</v>
      </c>
      <c r="AA1321" s="0" t="s">
        <v>4995</v>
      </c>
      <c r="AB1321" s="0" t="s">
        <v>5069</v>
      </c>
      <c r="AC1321" s="0" t="s">
        <v>19</v>
      </c>
      <c r="AD1321" s="0" t="s">
        <v>19</v>
      </c>
      <c r="AE1321" s="0" t="s">
        <v>61</v>
      </c>
      <c r="AF1321" s="0" t="s">
        <v>22</v>
      </c>
      <c r="AG1321" s="0" t="s">
        <v>22</v>
      </c>
      <c r="AH1321" s="0" t="s">
        <v>22</v>
      </c>
      <c r="AI1321" s="0" t="s">
        <v>22</v>
      </c>
      <c r="AJ1321" s="0" t="s">
        <v>3437</v>
      </c>
      <c r="AK1321" s="0" t="s">
        <v>3437</v>
      </c>
    </row>
    <row customHeight="1" ht="11.25">
      <c r="A1322" s="0" t="s">
        <v>22</v>
      </c>
      <c r="B1322" s="0" t="s">
        <v>48</v>
      </c>
      <c r="C1322" s="0" t="s">
        <v>50</v>
      </c>
      <c r="D1322" s="0" t="s">
        <v>22</v>
      </c>
      <c r="E1322" s="0" t="s">
        <v>5058</v>
      </c>
      <c r="F1322" s="0" t="s">
        <v>1191</v>
      </c>
      <c r="G1322" s="0" t="s">
        <v>1269</v>
      </c>
      <c r="H1322" s="0" t="s">
        <v>1269</v>
      </c>
      <c r="I1322" s="0" t="s">
        <v>1270</v>
      </c>
      <c r="J1322" s="0" t="s">
        <v>1271</v>
      </c>
      <c r="K1322" s="0" t="s">
        <v>1272</v>
      </c>
      <c r="L1322" s="0" t="s">
        <v>5070</v>
      </c>
      <c r="M1322" s="0" t="s">
        <v>1155</v>
      </c>
      <c r="N1322" s="0" t="s">
        <v>98</v>
      </c>
      <c r="O1322" s="0" t="s">
        <v>1269</v>
      </c>
      <c r="P1322" s="0" t="s">
        <v>1269</v>
      </c>
      <c r="Q1322" s="0" t="s">
        <v>1270</v>
      </c>
      <c r="R1322" s="0" t="s">
        <v>1271</v>
      </c>
      <c r="S1322" s="0" t="s">
        <v>1272</v>
      </c>
      <c r="T1322" s="0" t="s">
        <v>3341</v>
      </c>
      <c r="U1322" s="0" t="s">
        <v>3386</v>
      </c>
      <c r="V1322" s="0" t="s">
        <v>3387</v>
      </c>
      <c r="W1322" s="0" t="s">
        <v>3344</v>
      </c>
      <c r="X1322" s="0" t="s">
        <v>3388</v>
      </c>
      <c r="Y1322" s="0" t="s">
        <v>3342</v>
      </c>
      <c r="Z1322" s="0" t="s">
        <v>3574</v>
      </c>
      <c r="AA1322" s="0" t="s">
        <v>4995</v>
      </c>
      <c r="AB1322" s="0" t="s">
        <v>5069</v>
      </c>
      <c r="AC1322" s="0" t="s">
        <v>19</v>
      </c>
      <c r="AD1322" s="0" t="s">
        <v>19</v>
      </c>
      <c r="AE1322" s="0" t="s">
        <v>61</v>
      </c>
      <c r="AF1322" s="0" t="s">
        <v>22</v>
      </c>
      <c r="AG1322" s="0" t="s">
        <v>22</v>
      </c>
      <c r="AH1322" s="0" t="s">
        <v>22</v>
      </c>
      <c r="AI1322" s="0" t="s">
        <v>22</v>
      </c>
      <c r="AJ1322" s="0" t="s">
        <v>1032</v>
      </c>
      <c r="AK1322" s="0" t="s">
        <v>1032</v>
      </c>
    </row>
    <row customHeight="1" ht="11.25">
      <c r="A1323" s="0" t="s">
        <v>22</v>
      </c>
      <c r="B1323" s="0" t="s">
        <v>48</v>
      </c>
      <c r="C1323" s="0" t="s">
        <v>50</v>
      </c>
      <c r="D1323" s="0" t="s">
        <v>22</v>
      </c>
      <c r="E1323" s="0" t="s">
        <v>5058</v>
      </c>
      <c r="F1323" s="0" t="s">
        <v>1191</v>
      </c>
      <c r="G1323" s="0" t="s">
        <v>1269</v>
      </c>
      <c r="H1323" s="0" t="s">
        <v>1269</v>
      </c>
      <c r="I1323" s="0" t="s">
        <v>1270</v>
      </c>
      <c r="J1323" s="0" t="s">
        <v>1271</v>
      </c>
      <c r="K1323" s="0" t="s">
        <v>1272</v>
      </c>
      <c r="L1323" s="0" t="s">
        <v>5034</v>
      </c>
      <c r="M1323" s="0" t="s">
        <v>867</v>
      </c>
      <c r="N1323" s="0" t="s">
        <v>98</v>
      </c>
      <c r="O1323" s="0" t="s">
        <v>1269</v>
      </c>
      <c r="P1323" s="0" t="s">
        <v>1269</v>
      </c>
      <c r="Q1323" s="0" t="s">
        <v>1270</v>
      </c>
      <c r="R1323" s="0" t="s">
        <v>1271</v>
      </c>
      <c r="S1323" s="0" t="s">
        <v>1272</v>
      </c>
      <c r="T1323" s="0" t="s">
        <v>3341</v>
      </c>
      <c r="U1323" s="0" t="s">
        <v>3342</v>
      </c>
      <c r="V1323" s="0" t="s">
        <v>3387</v>
      </c>
      <c r="W1323" s="0" t="s">
        <v>3344</v>
      </c>
      <c r="X1323" s="0" t="s">
        <v>3388</v>
      </c>
      <c r="Y1323" s="0" t="s">
        <v>3342</v>
      </c>
      <c r="Z1323" s="0" t="s">
        <v>4998</v>
      </c>
      <c r="AA1323" s="0" t="s">
        <v>4999</v>
      </c>
      <c r="AB1323" s="0" t="s">
        <v>5035</v>
      </c>
      <c r="AC1323" s="0" t="s">
        <v>19</v>
      </c>
      <c r="AD1323" s="0" t="s">
        <v>19</v>
      </c>
      <c r="AE1323" s="0" t="s">
        <v>61</v>
      </c>
      <c r="AF1323" s="0" t="s">
        <v>22</v>
      </c>
      <c r="AG1323" s="0" t="s">
        <v>22</v>
      </c>
      <c r="AH1323" s="0" t="s">
        <v>22</v>
      </c>
      <c r="AI1323" s="0" t="s">
        <v>22</v>
      </c>
      <c r="AJ1323" s="0" t="s">
        <v>125</v>
      </c>
      <c r="AK1323" s="0" t="s">
        <v>125</v>
      </c>
    </row>
    <row customHeight="1" ht="11.25">
      <c r="A1324" s="0" t="s">
        <v>22</v>
      </c>
      <c r="B1324" s="0" t="s">
        <v>48</v>
      </c>
      <c r="C1324" s="0" t="s">
        <v>50</v>
      </c>
      <c r="D1324" s="0" t="s">
        <v>22</v>
      </c>
      <c r="E1324" s="0" t="s">
        <v>5058</v>
      </c>
      <c r="F1324" s="0" t="s">
        <v>1191</v>
      </c>
      <c r="G1324" s="0" t="s">
        <v>137</v>
      </c>
      <c r="H1324" s="0" t="s">
        <v>137</v>
      </c>
      <c r="I1324" s="0" t="s">
        <v>138</v>
      </c>
      <c r="J1324" s="0" t="s">
        <v>3353</v>
      </c>
      <c r="K1324" s="0" t="s">
        <v>3360</v>
      </c>
      <c r="L1324" s="0" t="s">
        <v>5068</v>
      </c>
      <c r="M1324" s="0" t="s">
        <v>1155</v>
      </c>
      <c r="N1324" s="0" t="s">
        <v>98</v>
      </c>
      <c r="O1324" s="0" t="s">
        <v>137</v>
      </c>
      <c r="P1324" s="0" t="s">
        <v>137</v>
      </c>
      <c r="Q1324" s="0" t="s">
        <v>138</v>
      </c>
      <c r="R1324" s="0" t="s">
        <v>3353</v>
      </c>
      <c r="S1324" s="0" t="s">
        <v>3360</v>
      </c>
      <c r="T1324" s="0" t="s">
        <v>3341</v>
      </c>
      <c r="U1324" s="0" t="s">
        <v>3386</v>
      </c>
      <c r="V1324" s="0" t="s">
        <v>3387</v>
      </c>
      <c r="W1324" s="0" t="s">
        <v>3344</v>
      </c>
      <c r="X1324" s="0" t="s">
        <v>3388</v>
      </c>
      <c r="Y1324" s="0" t="s">
        <v>3342</v>
      </c>
      <c r="Z1324" s="0" t="s">
        <v>3574</v>
      </c>
      <c r="AA1324" s="0" t="s">
        <v>4995</v>
      </c>
      <c r="AB1324" s="0" t="s">
        <v>5069</v>
      </c>
      <c r="AC1324" s="0" t="s">
        <v>19</v>
      </c>
      <c r="AD1324" s="0" t="s">
        <v>19</v>
      </c>
      <c r="AE1324" s="0" t="s">
        <v>61</v>
      </c>
      <c r="AF1324" s="0" t="s">
        <v>22</v>
      </c>
      <c r="AG1324" s="0" t="s">
        <v>22</v>
      </c>
      <c r="AH1324" s="0" t="s">
        <v>22</v>
      </c>
      <c r="AI1324" s="0" t="s">
        <v>22</v>
      </c>
      <c r="AJ1324" s="0" t="s">
        <v>3437</v>
      </c>
      <c r="AK1324" s="0" t="s">
        <v>3437</v>
      </c>
    </row>
    <row customHeight="1" ht="11.25">
      <c r="A1325" s="0" t="s">
        <v>22</v>
      </c>
      <c r="B1325" s="0" t="s">
        <v>48</v>
      </c>
      <c r="C1325" s="0" t="s">
        <v>50</v>
      </c>
      <c r="D1325" s="0" t="s">
        <v>22</v>
      </c>
      <c r="E1325" s="0" t="s">
        <v>5058</v>
      </c>
      <c r="F1325" s="0" t="s">
        <v>1191</v>
      </c>
      <c r="G1325" s="0" t="s">
        <v>137</v>
      </c>
      <c r="H1325" s="0" t="s">
        <v>137</v>
      </c>
      <c r="I1325" s="0" t="s">
        <v>138</v>
      </c>
      <c r="J1325" s="0" t="s">
        <v>1271</v>
      </c>
      <c r="K1325" s="0" t="s">
        <v>3351</v>
      </c>
      <c r="L1325" s="0" t="s">
        <v>5070</v>
      </c>
      <c r="M1325" s="0" t="s">
        <v>1155</v>
      </c>
      <c r="N1325" s="0" t="s">
        <v>98</v>
      </c>
      <c r="O1325" s="0" t="s">
        <v>137</v>
      </c>
      <c r="P1325" s="0" t="s">
        <v>137</v>
      </c>
      <c r="Q1325" s="0" t="s">
        <v>138</v>
      </c>
      <c r="R1325" s="0" t="s">
        <v>1271</v>
      </c>
      <c r="S1325" s="0" t="s">
        <v>3351</v>
      </c>
      <c r="T1325" s="0" t="s">
        <v>3341</v>
      </c>
      <c r="U1325" s="0" t="s">
        <v>3386</v>
      </c>
      <c r="V1325" s="0" t="s">
        <v>3387</v>
      </c>
      <c r="W1325" s="0" t="s">
        <v>3344</v>
      </c>
      <c r="X1325" s="0" t="s">
        <v>3388</v>
      </c>
      <c r="Y1325" s="0" t="s">
        <v>3342</v>
      </c>
      <c r="Z1325" s="0" t="s">
        <v>3574</v>
      </c>
      <c r="AA1325" s="0" t="s">
        <v>4995</v>
      </c>
      <c r="AB1325" s="0" t="s">
        <v>5069</v>
      </c>
      <c r="AC1325" s="0" t="s">
        <v>19</v>
      </c>
      <c r="AD1325" s="0" t="s">
        <v>19</v>
      </c>
      <c r="AE1325" s="0" t="s">
        <v>61</v>
      </c>
      <c r="AF1325" s="0" t="s">
        <v>22</v>
      </c>
      <c r="AG1325" s="0" t="s">
        <v>22</v>
      </c>
      <c r="AH1325" s="0" t="s">
        <v>22</v>
      </c>
      <c r="AI1325" s="0" t="s">
        <v>22</v>
      </c>
      <c r="AJ1325" s="0" t="s">
        <v>1032</v>
      </c>
      <c r="AK1325" s="0" t="s">
        <v>1032</v>
      </c>
    </row>
    <row customHeight="1" ht="11.25">
      <c r="A1326" s="0" t="s">
        <v>22</v>
      </c>
      <c r="B1326" s="0" t="s">
        <v>48</v>
      </c>
      <c r="C1326" s="0" t="s">
        <v>50</v>
      </c>
      <c r="D1326" s="0" t="s">
        <v>22</v>
      </c>
      <c r="E1326" s="0" t="s">
        <v>5058</v>
      </c>
      <c r="F1326" s="0" t="s">
        <v>1191</v>
      </c>
      <c r="G1326" s="0" t="s">
        <v>137</v>
      </c>
      <c r="H1326" s="0" t="s">
        <v>137</v>
      </c>
      <c r="I1326" s="0" t="s">
        <v>138</v>
      </c>
      <c r="J1326" s="0" t="s">
        <v>1271</v>
      </c>
      <c r="K1326" s="0" t="s">
        <v>3351</v>
      </c>
      <c r="L1326" s="0" t="s">
        <v>5034</v>
      </c>
      <c r="M1326" s="0" t="s">
        <v>867</v>
      </c>
      <c r="N1326" s="0" t="s">
        <v>98</v>
      </c>
      <c r="O1326" s="0" t="s">
        <v>137</v>
      </c>
      <c r="P1326" s="0" t="s">
        <v>137</v>
      </c>
      <c r="Q1326" s="0" t="s">
        <v>138</v>
      </c>
      <c r="R1326" s="0" t="s">
        <v>1271</v>
      </c>
      <c r="S1326" s="0" t="s">
        <v>3351</v>
      </c>
      <c r="T1326" s="0" t="s">
        <v>3341</v>
      </c>
      <c r="U1326" s="0" t="s">
        <v>3342</v>
      </c>
      <c r="V1326" s="0" t="s">
        <v>3387</v>
      </c>
      <c r="W1326" s="0" t="s">
        <v>3344</v>
      </c>
      <c r="X1326" s="0" t="s">
        <v>3388</v>
      </c>
      <c r="Y1326" s="0" t="s">
        <v>3342</v>
      </c>
      <c r="Z1326" s="0" t="s">
        <v>4998</v>
      </c>
      <c r="AA1326" s="0" t="s">
        <v>4999</v>
      </c>
      <c r="AB1326" s="0" t="s">
        <v>5035</v>
      </c>
      <c r="AC1326" s="0" t="s">
        <v>19</v>
      </c>
      <c r="AD1326" s="0" t="s">
        <v>19</v>
      </c>
      <c r="AE1326" s="0" t="s">
        <v>61</v>
      </c>
      <c r="AF1326" s="0" t="s">
        <v>22</v>
      </c>
      <c r="AG1326" s="0" t="s">
        <v>22</v>
      </c>
      <c r="AH1326" s="0" t="s">
        <v>22</v>
      </c>
      <c r="AI1326" s="0" t="s">
        <v>22</v>
      </c>
      <c r="AJ1326" s="0" t="s">
        <v>125</v>
      </c>
      <c r="AK1326" s="0" t="s">
        <v>125</v>
      </c>
    </row>
    <row customHeight="1" ht="11.25">
      <c r="A1327" s="0" t="s">
        <v>22</v>
      </c>
      <c r="B1327" s="0" t="s">
        <v>48</v>
      </c>
      <c r="C1327" s="0" t="s">
        <v>50</v>
      </c>
      <c r="D1327" s="0" t="s">
        <v>22</v>
      </c>
      <c r="E1327" s="0" t="s">
        <v>5058</v>
      </c>
      <c r="F1327" s="0" t="s">
        <v>1191</v>
      </c>
      <c r="G1327" s="0" t="s">
        <v>1171</v>
      </c>
      <c r="H1327" s="0" t="s">
        <v>1171</v>
      </c>
      <c r="I1327" s="0" t="s">
        <v>1172</v>
      </c>
      <c r="J1327" s="0" t="s">
        <v>3406</v>
      </c>
      <c r="K1327" s="0" t="s">
        <v>3407</v>
      </c>
      <c r="L1327" s="0" t="s">
        <v>5071</v>
      </c>
      <c r="M1327" s="0" t="s">
        <v>5072</v>
      </c>
      <c r="N1327" s="0" t="s">
        <v>98</v>
      </c>
      <c r="O1327" s="0" t="s">
        <v>1171</v>
      </c>
      <c r="P1327" s="0" t="s">
        <v>1171</v>
      </c>
      <c r="Q1327" s="0" t="s">
        <v>1172</v>
      </c>
      <c r="R1327" s="0" t="s">
        <v>3406</v>
      </c>
      <c r="S1327" s="0" t="s">
        <v>3407</v>
      </c>
      <c r="T1327" s="0" t="s">
        <v>3429</v>
      </c>
      <c r="U1327" s="0" t="s">
        <v>3429</v>
      </c>
      <c r="V1327" s="0" t="s">
        <v>3387</v>
      </c>
      <c r="W1327" s="0" t="s">
        <v>3344</v>
      </c>
      <c r="X1327" s="0" t="s">
        <v>3430</v>
      </c>
      <c r="Y1327" s="0" t="s">
        <v>3489</v>
      </c>
      <c r="Z1327" s="0" t="s">
        <v>867</v>
      </c>
      <c r="AA1327" s="0" t="s">
        <v>5073</v>
      </c>
      <c r="AB1327" s="0" t="s">
        <v>5074</v>
      </c>
      <c r="AC1327" s="0" t="s">
        <v>19</v>
      </c>
      <c r="AD1327" s="0" t="s">
        <v>19</v>
      </c>
      <c r="AE1327" s="0" t="s">
        <v>61</v>
      </c>
      <c r="AF1327" s="0" t="s">
        <v>22</v>
      </c>
      <c r="AG1327" s="0" t="s">
        <v>22</v>
      </c>
      <c r="AH1327" s="0" t="s">
        <v>22</v>
      </c>
      <c r="AI1327" s="0" t="s">
        <v>22</v>
      </c>
      <c r="AJ1327" s="0" t="s">
        <v>5075</v>
      </c>
      <c r="AK1327" s="0" t="s">
        <v>5075</v>
      </c>
    </row>
    <row customHeight="1" ht="11.25">
      <c r="A1328" s="0" t="s">
        <v>22</v>
      </c>
      <c r="B1328" s="0" t="s">
        <v>48</v>
      </c>
      <c r="C1328" s="0" t="s">
        <v>50</v>
      </c>
      <c r="D1328" s="0" t="s">
        <v>22</v>
      </c>
      <c r="E1328" s="0" t="s">
        <v>5058</v>
      </c>
      <c r="F1328" s="0" t="s">
        <v>1191</v>
      </c>
      <c r="G1328" s="0" t="s">
        <v>1171</v>
      </c>
      <c r="H1328" s="0" t="s">
        <v>1171</v>
      </c>
      <c r="I1328" s="0" t="s">
        <v>1172</v>
      </c>
      <c r="J1328" s="0" t="s">
        <v>3414</v>
      </c>
      <c r="K1328" s="0" t="s">
        <v>3415</v>
      </c>
      <c r="L1328" s="0" t="s">
        <v>5076</v>
      </c>
      <c r="M1328" s="0" t="s">
        <v>867</v>
      </c>
      <c r="N1328" s="0" t="s">
        <v>98</v>
      </c>
      <c r="O1328" s="0" t="s">
        <v>1171</v>
      </c>
      <c r="P1328" s="0" t="s">
        <v>1171</v>
      </c>
      <c r="Q1328" s="0" t="s">
        <v>1172</v>
      </c>
      <c r="R1328" s="0" t="s">
        <v>3414</v>
      </c>
      <c r="S1328" s="0" t="s">
        <v>3415</v>
      </c>
      <c r="T1328" s="0" t="s">
        <v>3429</v>
      </c>
      <c r="U1328" s="0" t="s">
        <v>3429</v>
      </c>
      <c r="V1328" s="0" t="s">
        <v>3387</v>
      </c>
      <c r="W1328" s="0" t="s">
        <v>3344</v>
      </c>
      <c r="X1328" s="0" t="s">
        <v>3430</v>
      </c>
      <c r="Y1328" s="0" t="s">
        <v>3489</v>
      </c>
      <c r="Z1328" s="0" t="s">
        <v>867</v>
      </c>
      <c r="AA1328" s="0" t="s">
        <v>5073</v>
      </c>
      <c r="AB1328" s="0" t="s">
        <v>5074</v>
      </c>
      <c r="AC1328" s="0" t="s">
        <v>19</v>
      </c>
      <c r="AD1328" s="0" t="s">
        <v>19</v>
      </c>
      <c r="AE1328" s="0" t="s">
        <v>61</v>
      </c>
      <c r="AF1328" s="0" t="s">
        <v>22</v>
      </c>
      <c r="AG1328" s="0" t="s">
        <v>22</v>
      </c>
      <c r="AH1328" s="0" t="s">
        <v>22</v>
      </c>
      <c r="AI1328" s="0" t="s">
        <v>22</v>
      </c>
      <c r="AJ1328" s="0" t="s">
        <v>5075</v>
      </c>
      <c r="AK1328" s="0" t="s">
        <v>5075</v>
      </c>
    </row>
    <row customHeight="1" ht="11.25">
      <c r="A1329" s="0" t="s">
        <v>22</v>
      </c>
      <c r="B1329" s="0" t="s">
        <v>48</v>
      </c>
      <c r="C1329" s="0" t="s">
        <v>50</v>
      </c>
      <c r="D1329" s="0" t="s">
        <v>22</v>
      </c>
      <c r="E1329" s="0" t="s">
        <v>5058</v>
      </c>
      <c r="F1329" s="0" t="s">
        <v>1191</v>
      </c>
      <c r="G1329" s="0" t="s">
        <v>153</v>
      </c>
      <c r="H1329" s="0" t="s">
        <v>153</v>
      </c>
      <c r="I1329" s="0" t="s">
        <v>154</v>
      </c>
      <c r="J1329" s="0" t="s">
        <v>3406</v>
      </c>
      <c r="K1329" s="0" t="s">
        <v>3420</v>
      </c>
      <c r="L1329" s="0" t="s">
        <v>5071</v>
      </c>
      <c r="M1329" s="0" t="s">
        <v>5072</v>
      </c>
      <c r="N1329" s="0" t="s">
        <v>98</v>
      </c>
      <c r="O1329" s="0" t="s">
        <v>153</v>
      </c>
      <c r="P1329" s="0" t="s">
        <v>153</v>
      </c>
      <c r="Q1329" s="0" t="s">
        <v>154</v>
      </c>
      <c r="R1329" s="0" t="s">
        <v>3406</v>
      </c>
      <c r="S1329" s="0" t="s">
        <v>3420</v>
      </c>
      <c r="T1329" s="0" t="s">
        <v>3429</v>
      </c>
      <c r="U1329" s="0" t="s">
        <v>3429</v>
      </c>
      <c r="V1329" s="0" t="s">
        <v>3387</v>
      </c>
      <c r="W1329" s="0" t="s">
        <v>3344</v>
      </c>
      <c r="X1329" s="0" t="s">
        <v>3430</v>
      </c>
      <c r="Y1329" s="0" t="s">
        <v>3489</v>
      </c>
      <c r="Z1329" s="0" t="s">
        <v>867</v>
      </c>
      <c r="AA1329" s="0" t="s">
        <v>5073</v>
      </c>
      <c r="AB1329" s="0" t="s">
        <v>5074</v>
      </c>
      <c r="AC1329" s="0" t="s">
        <v>19</v>
      </c>
      <c r="AD1329" s="0" t="s">
        <v>19</v>
      </c>
      <c r="AE1329" s="0" t="s">
        <v>61</v>
      </c>
      <c r="AF1329" s="0" t="s">
        <v>22</v>
      </c>
      <c r="AG1329" s="0" t="s">
        <v>22</v>
      </c>
      <c r="AH1329" s="0" t="s">
        <v>22</v>
      </c>
      <c r="AI1329" s="0" t="s">
        <v>22</v>
      </c>
      <c r="AJ1329" s="0" t="s">
        <v>5075</v>
      </c>
      <c r="AK1329" s="0" t="s">
        <v>5075</v>
      </c>
    </row>
    <row customHeight="1" ht="11.25">
      <c r="A1330" s="0" t="s">
        <v>22</v>
      </c>
      <c r="B1330" s="0" t="s">
        <v>48</v>
      </c>
      <c r="C1330" s="0" t="s">
        <v>50</v>
      </c>
      <c r="D1330" s="0" t="s">
        <v>22</v>
      </c>
      <c r="E1330" s="0" t="s">
        <v>5058</v>
      </c>
      <c r="F1330" s="0" t="s">
        <v>1191</v>
      </c>
      <c r="G1330" s="0" t="s">
        <v>153</v>
      </c>
      <c r="H1330" s="0" t="s">
        <v>153</v>
      </c>
      <c r="I1330" s="0" t="s">
        <v>154</v>
      </c>
      <c r="J1330" s="0" t="s">
        <v>3414</v>
      </c>
      <c r="K1330" s="0" t="s">
        <v>3424</v>
      </c>
      <c r="L1330" s="0" t="s">
        <v>5076</v>
      </c>
      <c r="M1330" s="0" t="s">
        <v>867</v>
      </c>
      <c r="N1330" s="0" t="s">
        <v>98</v>
      </c>
      <c r="O1330" s="0" t="s">
        <v>153</v>
      </c>
      <c r="P1330" s="0" t="s">
        <v>153</v>
      </c>
      <c r="Q1330" s="0" t="s">
        <v>154</v>
      </c>
      <c r="R1330" s="0" t="s">
        <v>3414</v>
      </c>
      <c r="S1330" s="0" t="s">
        <v>3424</v>
      </c>
      <c r="T1330" s="0" t="s">
        <v>3429</v>
      </c>
      <c r="U1330" s="0" t="s">
        <v>3429</v>
      </c>
      <c r="V1330" s="0" t="s">
        <v>3387</v>
      </c>
      <c r="W1330" s="0" t="s">
        <v>3344</v>
      </c>
      <c r="X1330" s="0" t="s">
        <v>3430</v>
      </c>
      <c r="Y1330" s="0" t="s">
        <v>3489</v>
      </c>
      <c r="Z1330" s="0" t="s">
        <v>867</v>
      </c>
      <c r="AA1330" s="0" t="s">
        <v>5073</v>
      </c>
      <c r="AB1330" s="0" t="s">
        <v>5074</v>
      </c>
      <c r="AC1330" s="0" t="s">
        <v>19</v>
      </c>
      <c r="AD1330" s="0" t="s">
        <v>19</v>
      </c>
      <c r="AE1330" s="0" t="s">
        <v>61</v>
      </c>
      <c r="AF1330" s="0" t="s">
        <v>22</v>
      </c>
      <c r="AG1330" s="0" t="s">
        <v>22</v>
      </c>
      <c r="AH1330" s="0" t="s">
        <v>22</v>
      </c>
      <c r="AI1330" s="0" t="s">
        <v>22</v>
      </c>
      <c r="AJ1330" s="0" t="s">
        <v>5075</v>
      </c>
      <c r="AK1330" s="0" t="s">
        <v>5075</v>
      </c>
    </row>
    <row customHeight="1" ht="11.25">
      <c r="A1331" s="0" t="s">
        <v>22</v>
      </c>
      <c r="B1331" s="0" t="s">
        <v>48</v>
      </c>
      <c r="C1331" s="0" t="s">
        <v>50</v>
      </c>
      <c r="D1331" s="0" t="s">
        <v>22</v>
      </c>
      <c r="E1331" s="0" t="s">
        <v>5058</v>
      </c>
      <c r="F1331" s="0" t="s">
        <v>1191</v>
      </c>
      <c r="G1331" s="0" t="s">
        <v>3288</v>
      </c>
      <c r="H1331" s="0" t="s">
        <v>3288</v>
      </c>
      <c r="I1331" s="0" t="s">
        <v>3289</v>
      </c>
      <c r="J1331" s="0" t="s">
        <v>3576</v>
      </c>
      <c r="K1331" s="0" t="s">
        <v>3577</v>
      </c>
      <c r="L1331" s="0" t="s">
        <v>5077</v>
      </c>
      <c r="M1331" s="0" t="s">
        <v>1155</v>
      </c>
      <c r="N1331" s="0" t="s">
        <v>98</v>
      </c>
      <c r="O1331" s="0" t="s">
        <v>3288</v>
      </c>
      <c r="P1331" s="0" t="s">
        <v>3288</v>
      </c>
      <c r="Q1331" s="0" t="s">
        <v>3289</v>
      </c>
      <c r="R1331" s="0" t="s">
        <v>3576</v>
      </c>
      <c r="S1331" s="0" t="s">
        <v>3577</v>
      </c>
      <c r="T1331" s="0" t="s">
        <v>3341</v>
      </c>
      <c r="U1331" s="0" t="s">
        <v>3386</v>
      </c>
      <c r="V1331" s="0" t="s">
        <v>3387</v>
      </c>
      <c r="W1331" s="0" t="s">
        <v>3344</v>
      </c>
      <c r="X1331" s="0" t="s">
        <v>3388</v>
      </c>
      <c r="Y1331" s="0" t="s">
        <v>3342</v>
      </c>
      <c r="Z1331" s="0" t="s">
        <v>5059</v>
      </c>
      <c r="AA1331" s="0" t="s">
        <v>5078</v>
      </c>
      <c r="AB1331" s="0" t="s">
        <v>5061</v>
      </c>
      <c r="AC1331" s="0" t="s">
        <v>19</v>
      </c>
      <c r="AD1331" s="0" t="s">
        <v>19</v>
      </c>
      <c r="AE1331" s="0" t="s">
        <v>61</v>
      </c>
      <c r="AF1331" s="0" t="s">
        <v>22</v>
      </c>
      <c r="AG1331" s="0" t="s">
        <v>22</v>
      </c>
      <c r="AH1331" s="0" t="s">
        <v>22</v>
      </c>
      <c r="AI1331" s="0" t="s">
        <v>22</v>
      </c>
      <c r="AJ1331" s="0" t="s">
        <v>175</v>
      </c>
      <c r="AK1331" s="0" t="s">
        <v>5079</v>
      </c>
    </row>
    <row customHeight="1" ht="11.25">
      <c r="A1332" s="0" t="s">
        <v>22</v>
      </c>
      <c r="B1332" s="0" t="s">
        <v>48</v>
      </c>
      <c r="C1332" s="0" t="s">
        <v>50</v>
      </c>
      <c r="D1332" s="0" t="s">
        <v>22</v>
      </c>
      <c r="E1332" s="0" t="s">
        <v>5058</v>
      </c>
      <c r="F1332" s="0" t="s">
        <v>1191</v>
      </c>
      <c r="G1332" s="0" t="s">
        <v>3288</v>
      </c>
      <c r="H1332" s="0" t="s">
        <v>3288</v>
      </c>
      <c r="I1332" s="0" t="s">
        <v>3289</v>
      </c>
      <c r="J1332" s="0" t="s">
        <v>3576</v>
      </c>
      <c r="K1332" s="0" t="s">
        <v>3577</v>
      </c>
      <c r="L1332" s="0" t="s">
        <v>3971</v>
      </c>
      <c r="M1332" s="0" t="s">
        <v>1155</v>
      </c>
      <c r="N1332" s="0" t="s">
        <v>98</v>
      </c>
      <c r="O1332" s="0" t="s">
        <v>3288</v>
      </c>
      <c r="P1332" s="0" t="s">
        <v>3288</v>
      </c>
      <c r="Q1332" s="0" t="s">
        <v>3289</v>
      </c>
      <c r="R1332" s="0" t="s">
        <v>3576</v>
      </c>
      <c r="S1332" s="0" t="s">
        <v>3577</v>
      </c>
      <c r="T1332" s="0" t="s">
        <v>3341</v>
      </c>
      <c r="U1332" s="0" t="s">
        <v>3386</v>
      </c>
      <c r="V1332" s="0" t="s">
        <v>3387</v>
      </c>
      <c r="W1332" s="0" t="s">
        <v>3344</v>
      </c>
      <c r="X1332" s="0" t="s">
        <v>3388</v>
      </c>
      <c r="Y1332" s="0" t="s">
        <v>3342</v>
      </c>
      <c r="Z1332" s="0" t="s">
        <v>5059</v>
      </c>
      <c r="AA1332" s="0" t="s">
        <v>5078</v>
      </c>
      <c r="AB1332" s="0" t="s">
        <v>5061</v>
      </c>
      <c r="AC1332" s="0" t="s">
        <v>19</v>
      </c>
      <c r="AD1332" s="0" t="s">
        <v>19</v>
      </c>
      <c r="AE1332" s="0" t="s">
        <v>61</v>
      </c>
      <c r="AF1332" s="0" t="s">
        <v>22</v>
      </c>
      <c r="AG1332" s="0" t="s">
        <v>22</v>
      </c>
      <c r="AH1332" s="0" t="s">
        <v>22</v>
      </c>
      <c r="AI1332" s="0" t="s">
        <v>22</v>
      </c>
      <c r="AJ1332" s="0" t="s">
        <v>175</v>
      </c>
      <c r="AK1332" s="0" t="s">
        <v>4795</v>
      </c>
    </row>
    <row customHeight="1" ht="11.25">
      <c r="A1333" s="0" t="s">
        <v>22</v>
      </c>
      <c r="B1333" s="0" t="s">
        <v>48</v>
      </c>
      <c r="C1333" s="0" t="s">
        <v>50</v>
      </c>
      <c r="D1333" s="0" t="s">
        <v>22</v>
      </c>
      <c r="E1333" s="0" t="s">
        <v>5058</v>
      </c>
      <c r="F1333" s="0" t="s">
        <v>1191</v>
      </c>
      <c r="G1333" s="0" t="s">
        <v>3288</v>
      </c>
      <c r="H1333" s="0" t="s">
        <v>3288</v>
      </c>
      <c r="I1333" s="0" t="s">
        <v>3289</v>
      </c>
      <c r="J1333" s="0" t="s">
        <v>3576</v>
      </c>
      <c r="K1333" s="0" t="s">
        <v>3577</v>
      </c>
      <c r="L1333" s="0" t="s">
        <v>3702</v>
      </c>
      <c r="M1333" s="0" t="s">
        <v>1155</v>
      </c>
      <c r="N1333" s="0" t="s">
        <v>98</v>
      </c>
      <c r="O1333" s="0" t="s">
        <v>3288</v>
      </c>
      <c r="P1333" s="0" t="s">
        <v>3288</v>
      </c>
      <c r="Q1333" s="0" t="s">
        <v>3289</v>
      </c>
      <c r="R1333" s="0" t="s">
        <v>3576</v>
      </c>
      <c r="S1333" s="0" t="s">
        <v>3577</v>
      </c>
      <c r="T1333" s="0" t="s">
        <v>3341</v>
      </c>
      <c r="U1333" s="0" t="s">
        <v>3386</v>
      </c>
      <c r="V1333" s="0" t="s">
        <v>3387</v>
      </c>
      <c r="W1333" s="0" t="s">
        <v>3344</v>
      </c>
      <c r="X1333" s="0" t="s">
        <v>3388</v>
      </c>
      <c r="Y1333" s="0" t="s">
        <v>3342</v>
      </c>
      <c r="Z1333" s="0" t="s">
        <v>5059</v>
      </c>
      <c r="AA1333" s="0" t="s">
        <v>5078</v>
      </c>
      <c r="AB1333" s="0" t="s">
        <v>5061</v>
      </c>
      <c r="AC1333" s="0" t="s">
        <v>19</v>
      </c>
      <c r="AD1333" s="0" t="s">
        <v>19</v>
      </c>
      <c r="AE1333" s="0" t="s">
        <v>61</v>
      </c>
      <c r="AF1333" s="0" t="s">
        <v>22</v>
      </c>
      <c r="AG1333" s="0" t="s">
        <v>22</v>
      </c>
      <c r="AH1333" s="0" t="s">
        <v>22</v>
      </c>
      <c r="AI1333" s="0" t="s">
        <v>22</v>
      </c>
      <c r="AJ1333" s="0" t="s">
        <v>175</v>
      </c>
      <c r="AK1333" s="0" t="s">
        <v>5080</v>
      </c>
    </row>
    <row customHeight="1" ht="11.25">
      <c r="A1334" s="0" t="s">
        <v>22</v>
      </c>
      <c r="B1334" s="0" t="s">
        <v>48</v>
      </c>
      <c r="C1334" s="0" t="s">
        <v>50</v>
      </c>
      <c r="D1334" s="0" t="s">
        <v>22</v>
      </c>
      <c r="E1334" s="0" t="s">
        <v>5058</v>
      </c>
      <c r="F1334" s="0" t="s">
        <v>1191</v>
      </c>
      <c r="G1334" s="0" t="s">
        <v>3288</v>
      </c>
      <c r="H1334" s="0" t="s">
        <v>3288</v>
      </c>
      <c r="I1334" s="0" t="s">
        <v>3289</v>
      </c>
      <c r="J1334" s="0" t="s">
        <v>3576</v>
      </c>
      <c r="K1334" s="0" t="s">
        <v>3577</v>
      </c>
      <c r="L1334" s="0" t="s">
        <v>4311</v>
      </c>
      <c r="M1334" s="0" t="s">
        <v>1155</v>
      </c>
      <c r="N1334" s="0" t="s">
        <v>98</v>
      </c>
      <c r="O1334" s="0" t="s">
        <v>3288</v>
      </c>
      <c r="P1334" s="0" t="s">
        <v>3288</v>
      </c>
      <c r="Q1334" s="0" t="s">
        <v>3289</v>
      </c>
      <c r="R1334" s="0" t="s">
        <v>3576</v>
      </c>
      <c r="S1334" s="0" t="s">
        <v>3577</v>
      </c>
      <c r="T1334" s="0" t="s">
        <v>3341</v>
      </c>
      <c r="U1334" s="0" t="s">
        <v>3386</v>
      </c>
      <c r="V1334" s="0" t="s">
        <v>3387</v>
      </c>
      <c r="W1334" s="0" t="s">
        <v>3344</v>
      </c>
      <c r="X1334" s="0" t="s">
        <v>3388</v>
      </c>
      <c r="Y1334" s="0" t="s">
        <v>3342</v>
      </c>
      <c r="Z1334" s="0" t="s">
        <v>5059</v>
      </c>
      <c r="AA1334" s="0" t="s">
        <v>5078</v>
      </c>
      <c r="AB1334" s="0" t="s">
        <v>5061</v>
      </c>
      <c r="AC1334" s="0" t="s">
        <v>19</v>
      </c>
      <c r="AD1334" s="0" t="s">
        <v>19</v>
      </c>
      <c r="AE1334" s="0" t="s">
        <v>61</v>
      </c>
      <c r="AF1334" s="0" t="s">
        <v>22</v>
      </c>
      <c r="AG1334" s="0" t="s">
        <v>22</v>
      </c>
      <c r="AH1334" s="0" t="s">
        <v>22</v>
      </c>
      <c r="AI1334" s="0" t="s">
        <v>22</v>
      </c>
      <c r="AJ1334" s="0" t="s">
        <v>4315</v>
      </c>
      <c r="AK1334" s="0" t="s">
        <v>5081</v>
      </c>
    </row>
    <row customHeight="1" ht="11.25">
      <c r="A1335" s="0" t="s">
        <v>22</v>
      </c>
      <c r="B1335" s="0" t="s">
        <v>48</v>
      </c>
      <c r="C1335" s="0" t="s">
        <v>50</v>
      </c>
      <c r="D1335" s="0" t="s">
        <v>22</v>
      </c>
      <c r="E1335" s="0" t="s">
        <v>5058</v>
      </c>
      <c r="F1335" s="0" t="s">
        <v>1191</v>
      </c>
      <c r="G1335" s="0" t="s">
        <v>156</v>
      </c>
      <c r="H1335" s="0" t="s">
        <v>156</v>
      </c>
      <c r="I1335" s="0" t="s">
        <v>157</v>
      </c>
      <c r="J1335" s="0" t="s">
        <v>3576</v>
      </c>
      <c r="K1335" s="0" t="s">
        <v>3585</v>
      </c>
      <c r="L1335" s="0" t="s">
        <v>4311</v>
      </c>
      <c r="M1335" s="0" t="s">
        <v>1155</v>
      </c>
      <c r="N1335" s="0" t="s">
        <v>98</v>
      </c>
      <c r="O1335" s="0" t="s">
        <v>156</v>
      </c>
      <c r="P1335" s="0" t="s">
        <v>156</v>
      </c>
      <c r="Q1335" s="0" t="s">
        <v>157</v>
      </c>
      <c r="R1335" s="0" t="s">
        <v>3576</v>
      </c>
      <c r="S1335" s="0" t="s">
        <v>3585</v>
      </c>
      <c r="T1335" s="0" t="s">
        <v>3341</v>
      </c>
      <c r="U1335" s="0" t="s">
        <v>3386</v>
      </c>
      <c r="V1335" s="0" t="s">
        <v>3387</v>
      </c>
      <c r="W1335" s="0" t="s">
        <v>3344</v>
      </c>
      <c r="X1335" s="0" t="s">
        <v>3388</v>
      </c>
      <c r="Y1335" s="0" t="s">
        <v>3342</v>
      </c>
      <c r="Z1335" s="0" t="s">
        <v>5059</v>
      </c>
      <c r="AA1335" s="0" t="s">
        <v>5078</v>
      </c>
      <c r="AB1335" s="0" t="s">
        <v>5061</v>
      </c>
      <c r="AC1335" s="0" t="s">
        <v>19</v>
      </c>
      <c r="AD1335" s="0" t="s">
        <v>19</v>
      </c>
      <c r="AE1335" s="0" t="s">
        <v>61</v>
      </c>
      <c r="AF1335" s="0" t="s">
        <v>22</v>
      </c>
      <c r="AG1335" s="0" t="s">
        <v>22</v>
      </c>
      <c r="AH1335" s="0" t="s">
        <v>22</v>
      </c>
      <c r="AI1335" s="0" t="s">
        <v>22</v>
      </c>
      <c r="AJ1335" s="0" t="s">
        <v>4315</v>
      </c>
      <c r="AK1335" s="0" t="s">
        <v>5081</v>
      </c>
    </row>
    <row customHeight="1" ht="11.25">
      <c r="A1336" s="0" t="s">
        <v>22</v>
      </c>
      <c r="B1336" s="0" t="s">
        <v>48</v>
      </c>
      <c r="C1336" s="0" t="s">
        <v>50</v>
      </c>
      <c r="D1336" s="0" t="s">
        <v>22</v>
      </c>
      <c r="E1336" s="0" t="s">
        <v>5058</v>
      </c>
      <c r="F1336" s="0" t="s">
        <v>1191</v>
      </c>
      <c r="G1336" s="0" t="s">
        <v>156</v>
      </c>
      <c r="H1336" s="0" t="s">
        <v>156</v>
      </c>
      <c r="I1336" s="0" t="s">
        <v>157</v>
      </c>
      <c r="J1336" s="0" t="s">
        <v>3576</v>
      </c>
      <c r="K1336" s="0" t="s">
        <v>3585</v>
      </c>
      <c r="L1336" s="0" t="s">
        <v>3702</v>
      </c>
      <c r="M1336" s="0" t="s">
        <v>1155</v>
      </c>
      <c r="N1336" s="0" t="s">
        <v>98</v>
      </c>
      <c r="O1336" s="0" t="s">
        <v>156</v>
      </c>
      <c r="P1336" s="0" t="s">
        <v>156</v>
      </c>
      <c r="Q1336" s="0" t="s">
        <v>157</v>
      </c>
      <c r="R1336" s="0" t="s">
        <v>3576</v>
      </c>
      <c r="S1336" s="0" t="s">
        <v>3585</v>
      </c>
      <c r="T1336" s="0" t="s">
        <v>3341</v>
      </c>
      <c r="U1336" s="0" t="s">
        <v>3386</v>
      </c>
      <c r="V1336" s="0" t="s">
        <v>3387</v>
      </c>
      <c r="W1336" s="0" t="s">
        <v>3344</v>
      </c>
      <c r="X1336" s="0" t="s">
        <v>3388</v>
      </c>
      <c r="Y1336" s="0" t="s">
        <v>3342</v>
      </c>
      <c r="Z1336" s="0" t="s">
        <v>5059</v>
      </c>
      <c r="AA1336" s="0" t="s">
        <v>5078</v>
      </c>
      <c r="AB1336" s="0" t="s">
        <v>5061</v>
      </c>
      <c r="AC1336" s="0" t="s">
        <v>19</v>
      </c>
      <c r="AD1336" s="0" t="s">
        <v>19</v>
      </c>
      <c r="AE1336" s="0" t="s">
        <v>61</v>
      </c>
      <c r="AF1336" s="0" t="s">
        <v>22</v>
      </c>
      <c r="AG1336" s="0" t="s">
        <v>22</v>
      </c>
      <c r="AH1336" s="0" t="s">
        <v>22</v>
      </c>
      <c r="AI1336" s="0" t="s">
        <v>22</v>
      </c>
      <c r="AJ1336" s="0" t="s">
        <v>175</v>
      </c>
      <c r="AK1336" s="0" t="s">
        <v>5080</v>
      </c>
    </row>
    <row customHeight="1" ht="11.25">
      <c r="A1337" s="0" t="s">
        <v>22</v>
      </c>
      <c r="B1337" s="0" t="s">
        <v>48</v>
      </c>
      <c r="C1337" s="0" t="s">
        <v>50</v>
      </c>
      <c r="D1337" s="0" t="s">
        <v>22</v>
      </c>
      <c r="E1337" s="0" t="s">
        <v>5058</v>
      </c>
      <c r="F1337" s="0" t="s">
        <v>1191</v>
      </c>
      <c r="G1337" s="0" t="s">
        <v>156</v>
      </c>
      <c r="H1337" s="0" t="s">
        <v>156</v>
      </c>
      <c r="I1337" s="0" t="s">
        <v>157</v>
      </c>
      <c r="J1337" s="0" t="s">
        <v>3576</v>
      </c>
      <c r="K1337" s="0" t="s">
        <v>3585</v>
      </c>
      <c r="L1337" s="0" t="s">
        <v>5077</v>
      </c>
      <c r="M1337" s="0" t="s">
        <v>1155</v>
      </c>
      <c r="N1337" s="0" t="s">
        <v>98</v>
      </c>
      <c r="O1337" s="0" t="s">
        <v>156</v>
      </c>
      <c r="P1337" s="0" t="s">
        <v>156</v>
      </c>
      <c r="Q1337" s="0" t="s">
        <v>157</v>
      </c>
      <c r="R1337" s="0" t="s">
        <v>3576</v>
      </c>
      <c r="S1337" s="0" t="s">
        <v>3585</v>
      </c>
      <c r="T1337" s="0" t="s">
        <v>3341</v>
      </c>
      <c r="U1337" s="0" t="s">
        <v>3386</v>
      </c>
      <c r="V1337" s="0" t="s">
        <v>3387</v>
      </c>
      <c r="W1337" s="0" t="s">
        <v>3344</v>
      </c>
      <c r="X1337" s="0" t="s">
        <v>3388</v>
      </c>
      <c r="Y1337" s="0" t="s">
        <v>3342</v>
      </c>
      <c r="Z1337" s="0" t="s">
        <v>5059</v>
      </c>
      <c r="AA1337" s="0" t="s">
        <v>5078</v>
      </c>
      <c r="AB1337" s="0" t="s">
        <v>5061</v>
      </c>
      <c r="AC1337" s="0" t="s">
        <v>19</v>
      </c>
      <c r="AD1337" s="0" t="s">
        <v>19</v>
      </c>
      <c r="AE1337" s="0" t="s">
        <v>61</v>
      </c>
      <c r="AF1337" s="0" t="s">
        <v>22</v>
      </c>
      <c r="AG1337" s="0" t="s">
        <v>22</v>
      </c>
      <c r="AH1337" s="0" t="s">
        <v>22</v>
      </c>
      <c r="AI1337" s="0" t="s">
        <v>22</v>
      </c>
      <c r="AJ1337" s="0" t="s">
        <v>175</v>
      </c>
      <c r="AK1337" s="0" t="s">
        <v>5079</v>
      </c>
    </row>
    <row customHeight="1" ht="11.25">
      <c r="A1338" s="0" t="s">
        <v>22</v>
      </c>
      <c r="B1338" s="0" t="s">
        <v>48</v>
      </c>
      <c r="C1338" s="0" t="s">
        <v>50</v>
      </c>
      <c r="D1338" s="0" t="s">
        <v>22</v>
      </c>
      <c r="E1338" s="0" t="s">
        <v>5058</v>
      </c>
      <c r="F1338" s="0" t="s">
        <v>1191</v>
      </c>
      <c r="G1338" s="0" t="s">
        <v>156</v>
      </c>
      <c r="H1338" s="0" t="s">
        <v>156</v>
      </c>
      <c r="I1338" s="0" t="s">
        <v>157</v>
      </c>
      <c r="J1338" s="0" t="s">
        <v>3576</v>
      </c>
      <c r="K1338" s="0" t="s">
        <v>3585</v>
      </c>
      <c r="L1338" s="0" t="s">
        <v>3971</v>
      </c>
      <c r="M1338" s="0" t="s">
        <v>1155</v>
      </c>
      <c r="N1338" s="0" t="s">
        <v>98</v>
      </c>
      <c r="O1338" s="0" t="s">
        <v>156</v>
      </c>
      <c r="P1338" s="0" t="s">
        <v>156</v>
      </c>
      <c r="Q1338" s="0" t="s">
        <v>157</v>
      </c>
      <c r="R1338" s="0" t="s">
        <v>3576</v>
      </c>
      <c r="S1338" s="0" t="s">
        <v>3585</v>
      </c>
      <c r="T1338" s="0" t="s">
        <v>3341</v>
      </c>
      <c r="U1338" s="0" t="s">
        <v>3386</v>
      </c>
      <c r="V1338" s="0" t="s">
        <v>3387</v>
      </c>
      <c r="W1338" s="0" t="s">
        <v>3344</v>
      </c>
      <c r="X1338" s="0" t="s">
        <v>3388</v>
      </c>
      <c r="Y1338" s="0" t="s">
        <v>3342</v>
      </c>
      <c r="Z1338" s="0" t="s">
        <v>5059</v>
      </c>
      <c r="AA1338" s="0" t="s">
        <v>5078</v>
      </c>
      <c r="AB1338" s="0" t="s">
        <v>5061</v>
      </c>
      <c r="AC1338" s="0" t="s">
        <v>19</v>
      </c>
      <c r="AD1338" s="0" t="s">
        <v>19</v>
      </c>
      <c r="AE1338" s="0" t="s">
        <v>61</v>
      </c>
      <c r="AF1338" s="0" t="s">
        <v>22</v>
      </c>
      <c r="AG1338" s="0" t="s">
        <v>22</v>
      </c>
      <c r="AH1338" s="0" t="s">
        <v>22</v>
      </c>
      <c r="AI1338" s="0" t="s">
        <v>22</v>
      </c>
      <c r="AJ1338" s="0" t="s">
        <v>175</v>
      </c>
      <c r="AK1338" s="0" t="s">
        <v>4795</v>
      </c>
    </row>
    <row customHeight="1" ht="11.25">
      <c r="A1339" s="0" t="s">
        <v>22</v>
      </c>
      <c r="B1339" s="0" t="s">
        <v>48</v>
      </c>
      <c r="C1339" s="0" t="s">
        <v>50</v>
      </c>
      <c r="D1339" s="0" t="s">
        <v>22</v>
      </c>
      <c r="E1339" s="0" t="s">
        <v>1239</v>
      </c>
      <c r="F1339" s="0" t="s">
        <v>1191</v>
      </c>
      <c r="G1339" s="0" t="s">
        <v>110</v>
      </c>
      <c r="H1339" s="0" t="s">
        <v>110</v>
      </c>
      <c r="I1339" s="0" t="s">
        <v>111</v>
      </c>
      <c r="J1339" s="0" t="s">
        <v>1240</v>
      </c>
      <c r="K1339" s="0" t="s">
        <v>1241</v>
      </c>
      <c r="L1339" s="0" t="s">
        <v>1155</v>
      </c>
      <c r="M1339" s="0" t="s">
        <v>1155</v>
      </c>
      <c r="N1339" s="0" t="s">
        <v>98</v>
      </c>
      <c r="O1339" s="0" t="s">
        <v>110</v>
      </c>
      <c r="P1339" s="0" t="s">
        <v>110</v>
      </c>
      <c r="Q1339" s="0" t="s">
        <v>111</v>
      </c>
      <c r="R1339" s="0" t="s">
        <v>1240</v>
      </c>
      <c r="S1339" s="0" t="s">
        <v>1241</v>
      </c>
      <c r="T1339" s="0" t="s">
        <v>3341</v>
      </c>
      <c r="U1339" s="0" t="s">
        <v>3342</v>
      </c>
      <c r="V1339" s="0" t="s">
        <v>3343</v>
      </c>
      <c r="W1339" s="0" t="s">
        <v>3344</v>
      </c>
      <c r="X1339" s="0" t="s">
        <v>3345</v>
      </c>
      <c r="Y1339" s="0" t="s">
        <v>3342</v>
      </c>
      <c r="Z1339" s="0" t="s">
        <v>5082</v>
      </c>
      <c r="AA1339" s="0" t="s">
        <v>5083</v>
      </c>
      <c r="AB1339" s="0" t="s">
        <v>5084</v>
      </c>
      <c r="AC1339" s="0" t="s">
        <v>19</v>
      </c>
      <c r="AD1339" s="0" t="s">
        <v>19</v>
      </c>
      <c r="AE1339" s="0" t="s">
        <v>61</v>
      </c>
      <c r="AF1339" s="0" t="s">
        <v>22</v>
      </c>
      <c r="AG1339" s="0" t="s">
        <v>22</v>
      </c>
      <c r="AH1339" s="0" t="s">
        <v>22</v>
      </c>
      <c r="AI1339" s="0" t="s">
        <v>22</v>
      </c>
      <c r="AJ1339" s="0" t="s">
        <v>454</v>
      </c>
      <c r="AK1339" s="0" t="s">
        <v>454</v>
      </c>
    </row>
    <row customHeight="1" ht="11.25">
      <c r="A1340" s="0" t="s">
        <v>22</v>
      </c>
      <c r="B1340" s="0" t="s">
        <v>48</v>
      </c>
      <c r="C1340" s="0" t="s">
        <v>50</v>
      </c>
      <c r="D1340" s="0" t="s">
        <v>22</v>
      </c>
      <c r="E1340" s="0" t="s">
        <v>1239</v>
      </c>
      <c r="F1340" s="0" t="s">
        <v>1191</v>
      </c>
      <c r="G1340" s="0" t="s">
        <v>110</v>
      </c>
      <c r="H1340" s="0" t="s">
        <v>110</v>
      </c>
      <c r="I1340" s="0" t="s">
        <v>111</v>
      </c>
      <c r="J1340" s="0" t="s">
        <v>1240</v>
      </c>
      <c r="K1340" s="0" t="s">
        <v>1241</v>
      </c>
      <c r="L1340" s="0" t="s">
        <v>1155</v>
      </c>
      <c r="M1340" s="0" t="s">
        <v>1155</v>
      </c>
      <c r="N1340" s="0" t="s">
        <v>98</v>
      </c>
      <c r="O1340" s="0" t="s">
        <v>110</v>
      </c>
      <c r="P1340" s="0" t="s">
        <v>110</v>
      </c>
      <c r="Q1340" s="0" t="s">
        <v>111</v>
      </c>
      <c r="R1340" s="0" t="s">
        <v>1240</v>
      </c>
      <c r="S1340" s="0" t="s">
        <v>1241</v>
      </c>
      <c r="T1340" s="0" t="s">
        <v>3341</v>
      </c>
      <c r="U1340" s="0" t="s">
        <v>3342</v>
      </c>
      <c r="V1340" s="0" t="s">
        <v>3343</v>
      </c>
      <c r="W1340" s="0" t="s">
        <v>3344</v>
      </c>
      <c r="X1340" s="0" t="s">
        <v>3345</v>
      </c>
      <c r="Y1340" s="0" t="s">
        <v>3342</v>
      </c>
      <c r="Z1340" s="0" t="s">
        <v>5082</v>
      </c>
      <c r="AA1340" s="0" t="s">
        <v>5083</v>
      </c>
      <c r="AB1340" s="0" t="s">
        <v>5084</v>
      </c>
      <c r="AC1340" s="0" t="s">
        <v>19</v>
      </c>
      <c r="AD1340" s="0" t="s">
        <v>19</v>
      </c>
      <c r="AE1340" s="0" t="s">
        <v>61</v>
      </c>
      <c r="AF1340" s="0" t="s">
        <v>22</v>
      </c>
      <c r="AG1340" s="0" t="s">
        <v>22</v>
      </c>
      <c r="AH1340" s="0" t="s">
        <v>22</v>
      </c>
      <c r="AI1340" s="0" t="s">
        <v>22</v>
      </c>
      <c r="AJ1340" s="0" t="s">
        <v>454</v>
      </c>
      <c r="AK1340" s="0" t="s">
        <v>454</v>
      </c>
    </row>
    <row customHeight="1" ht="11.25">
      <c r="A1341" s="0" t="s">
        <v>22</v>
      </c>
      <c r="B1341" s="0" t="s">
        <v>48</v>
      </c>
      <c r="C1341" s="0" t="s">
        <v>50</v>
      </c>
      <c r="D1341" s="0" t="s">
        <v>22</v>
      </c>
      <c r="E1341" s="0" t="s">
        <v>1239</v>
      </c>
      <c r="F1341" s="0" t="s">
        <v>1191</v>
      </c>
      <c r="G1341" s="0" t="s">
        <v>110</v>
      </c>
      <c r="H1341" s="0" t="s">
        <v>110</v>
      </c>
      <c r="I1341" s="0" t="s">
        <v>111</v>
      </c>
      <c r="J1341" s="0" t="s">
        <v>1276</v>
      </c>
      <c r="K1341" s="0" t="s">
        <v>1277</v>
      </c>
      <c r="L1341" s="0" t="s">
        <v>1155</v>
      </c>
      <c r="M1341" s="0" t="s">
        <v>1155</v>
      </c>
      <c r="N1341" s="0" t="s">
        <v>98</v>
      </c>
      <c r="O1341" s="0" t="s">
        <v>110</v>
      </c>
      <c r="P1341" s="0" t="s">
        <v>110</v>
      </c>
      <c r="Q1341" s="0" t="s">
        <v>111</v>
      </c>
      <c r="R1341" s="0" t="s">
        <v>1276</v>
      </c>
      <c r="S1341" s="0" t="s">
        <v>1277</v>
      </c>
      <c r="T1341" s="0" t="s">
        <v>3341</v>
      </c>
      <c r="U1341" s="0" t="s">
        <v>3342</v>
      </c>
      <c r="V1341" s="0" t="s">
        <v>3343</v>
      </c>
      <c r="W1341" s="0" t="s">
        <v>3344</v>
      </c>
      <c r="X1341" s="0" t="s">
        <v>4174</v>
      </c>
      <c r="Y1341" s="0" t="s">
        <v>4196</v>
      </c>
      <c r="Z1341" s="0" t="s">
        <v>4197</v>
      </c>
      <c r="AA1341" s="0" t="s">
        <v>4198</v>
      </c>
      <c r="AB1341" s="0" t="s">
        <v>5085</v>
      </c>
      <c r="AC1341" s="0" t="s">
        <v>19</v>
      </c>
      <c r="AD1341" s="0" t="s">
        <v>19</v>
      </c>
      <c r="AE1341" s="0" t="s">
        <v>61</v>
      </c>
      <c r="AF1341" s="0" t="s">
        <v>22</v>
      </c>
      <c r="AG1341" s="0" t="s">
        <v>22</v>
      </c>
      <c r="AH1341" s="0" t="s">
        <v>22</v>
      </c>
      <c r="AI1341" s="0" t="s">
        <v>22</v>
      </c>
      <c r="AJ1341" s="0" t="s">
        <v>454</v>
      </c>
      <c r="AK1341" s="0" t="s">
        <v>454</v>
      </c>
    </row>
    <row customHeight="1" ht="11.25">
      <c r="A1342" s="0" t="s">
        <v>22</v>
      </c>
      <c r="B1342" s="0" t="s">
        <v>48</v>
      </c>
      <c r="C1342" s="0" t="s">
        <v>50</v>
      </c>
      <c r="D1342" s="0" t="s">
        <v>22</v>
      </c>
      <c r="E1342" s="0" t="s">
        <v>1239</v>
      </c>
      <c r="F1342" s="0" t="s">
        <v>1191</v>
      </c>
      <c r="G1342" s="0" t="s">
        <v>110</v>
      </c>
      <c r="H1342" s="0" t="s">
        <v>110</v>
      </c>
      <c r="I1342" s="0" t="s">
        <v>111</v>
      </c>
      <c r="J1342" s="0" t="s">
        <v>1276</v>
      </c>
      <c r="K1342" s="0" t="s">
        <v>1277</v>
      </c>
      <c r="L1342" s="0" t="s">
        <v>1155</v>
      </c>
      <c r="M1342" s="0" t="s">
        <v>1155</v>
      </c>
      <c r="N1342" s="0" t="s">
        <v>98</v>
      </c>
      <c r="O1342" s="0" t="s">
        <v>110</v>
      </c>
      <c r="P1342" s="0" t="s">
        <v>110</v>
      </c>
      <c r="Q1342" s="0" t="s">
        <v>111</v>
      </c>
      <c r="R1342" s="0" t="s">
        <v>1276</v>
      </c>
      <c r="S1342" s="0" t="s">
        <v>1277</v>
      </c>
      <c r="T1342" s="0" t="s">
        <v>3341</v>
      </c>
      <c r="U1342" s="0" t="s">
        <v>3342</v>
      </c>
      <c r="V1342" s="0" t="s">
        <v>3343</v>
      </c>
      <c r="W1342" s="0" t="s">
        <v>3344</v>
      </c>
      <c r="X1342" s="0" t="s">
        <v>4174</v>
      </c>
      <c r="Y1342" s="0" t="s">
        <v>4196</v>
      </c>
      <c r="Z1342" s="0" t="s">
        <v>4197</v>
      </c>
      <c r="AA1342" s="0" t="s">
        <v>4198</v>
      </c>
      <c r="AB1342" s="0" t="s">
        <v>5085</v>
      </c>
      <c r="AC1342" s="0" t="s">
        <v>19</v>
      </c>
      <c r="AD1342" s="0" t="s">
        <v>19</v>
      </c>
      <c r="AE1342" s="0" t="s">
        <v>61</v>
      </c>
      <c r="AF1342" s="0" t="s">
        <v>22</v>
      </c>
      <c r="AG1342" s="0" t="s">
        <v>22</v>
      </c>
      <c r="AH1342" s="0" t="s">
        <v>22</v>
      </c>
      <c r="AI1342" s="0" t="s">
        <v>22</v>
      </c>
      <c r="AJ1342" s="0" t="s">
        <v>454</v>
      </c>
      <c r="AK1342" s="0" t="s">
        <v>454</v>
      </c>
    </row>
    <row customHeight="1" ht="11.25">
      <c r="A1343" s="0" t="s">
        <v>22</v>
      </c>
      <c r="B1343" s="0" t="s">
        <v>48</v>
      </c>
      <c r="C1343" s="0" t="s">
        <v>50</v>
      </c>
      <c r="D1343" s="0" t="s">
        <v>22</v>
      </c>
      <c r="E1343" s="0" t="s">
        <v>1205</v>
      </c>
      <c r="F1343" s="0" t="s">
        <v>1191</v>
      </c>
      <c r="G1343" s="0" t="s">
        <v>1206</v>
      </c>
      <c r="H1343" s="0" t="s">
        <v>1206</v>
      </c>
      <c r="I1343" s="0" t="s">
        <v>1207</v>
      </c>
      <c r="J1343" s="0" t="s">
        <v>1208</v>
      </c>
      <c r="K1343" s="0" t="s">
        <v>1209</v>
      </c>
      <c r="L1343" s="0" t="s">
        <v>1208</v>
      </c>
      <c r="M1343" s="0" t="s">
        <v>1155</v>
      </c>
      <c r="N1343" s="0" t="s">
        <v>98</v>
      </c>
      <c r="O1343" s="0" t="s">
        <v>1206</v>
      </c>
      <c r="P1343" s="0" t="s">
        <v>1206</v>
      </c>
      <c r="Q1343" s="0" t="s">
        <v>1207</v>
      </c>
      <c r="R1343" s="0" t="s">
        <v>1208</v>
      </c>
      <c r="S1343" s="0" t="s">
        <v>1209</v>
      </c>
      <c r="T1343" s="0" t="s">
        <v>3341</v>
      </c>
      <c r="U1343" s="0" t="s">
        <v>3342</v>
      </c>
      <c r="V1343" s="0" t="s">
        <v>3343</v>
      </c>
      <c r="W1343" s="0" t="s">
        <v>3344</v>
      </c>
      <c r="X1343" s="0" t="s">
        <v>3345</v>
      </c>
      <c r="Y1343" s="0" t="s">
        <v>3342</v>
      </c>
      <c r="Z1343" s="0" t="s">
        <v>5086</v>
      </c>
      <c r="AA1343" s="0" t="s">
        <v>5087</v>
      </c>
      <c r="AB1343" s="0" t="s">
        <v>5088</v>
      </c>
      <c r="AC1343" s="0" t="s">
        <v>19</v>
      </c>
      <c r="AD1343" s="0" t="s">
        <v>19</v>
      </c>
      <c r="AE1343" s="0" t="s">
        <v>61</v>
      </c>
      <c r="AF1343" s="0" t="s">
        <v>22</v>
      </c>
      <c r="AG1343" s="0" t="s">
        <v>22</v>
      </c>
      <c r="AH1343" s="0" t="s">
        <v>22</v>
      </c>
      <c r="AI1343" s="0" t="s">
        <v>22</v>
      </c>
      <c r="AJ1343" s="0" t="s">
        <v>454</v>
      </c>
      <c r="AK1343" s="0" t="s">
        <v>454</v>
      </c>
    </row>
    <row customHeight="1" ht="11.25">
      <c r="A1344" s="0" t="s">
        <v>22</v>
      </c>
      <c r="B1344" s="0" t="s">
        <v>48</v>
      </c>
      <c r="C1344" s="0" t="s">
        <v>50</v>
      </c>
      <c r="D1344" s="0" t="s">
        <v>22</v>
      </c>
      <c r="E1344" s="0" t="s">
        <v>1205</v>
      </c>
      <c r="F1344" s="0" t="s">
        <v>1191</v>
      </c>
      <c r="G1344" s="0" t="s">
        <v>113</v>
      </c>
      <c r="H1344" s="0" t="s">
        <v>113</v>
      </c>
      <c r="I1344" s="0" t="s">
        <v>114</v>
      </c>
      <c r="J1344" s="0" t="s">
        <v>1208</v>
      </c>
      <c r="K1344" s="0" t="s">
        <v>4751</v>
      </c>
      <c r="L1344" s="0" t="s">
        <v>1208</v>
      </c>
      <c r="M1344" s="0" t="s">
        <v>1155</v>
      </c>
      <c r="N1344" s="0" t="s">
        <v>98</v>
      </c>
      <c r="O1344" s="0" t="s">
        <v>113</v>
      </c>
      <c r="P1344" s="0" t="s">
        <v>113</v>
      </c>
      <c r="Q1344" s="0" t="s">
        <v>114</v>
      </c>
      <c r="R1344" s="0" t="s">
        <v>1208</v>
      </c>
      <c r="S1344" s="0" t="s">
        <v>4751</v>
      </c>
      <c r="T1344" s="0" t="s">
        <v>3341</v>
      </c>
      <c r="U1344" s="0" t="s">
        <v>3342</v>
      </c>
      <c r="V1344" s="0" t="s">
        <v>3343</v>
      </c>
      <c r="W1344" s="0" t="s">
        <v>3344</v>
      </c>
      <c r="X1344" s="0" t="s">
        <v>3345</v>
      </c>
      <c r="Y1344" s="0" t="s">
        <v>3342</v>
      </c>
      <c r="Z1344" s="0" t="s">
        <v>5086</v>
      </c>
      <c r="AA1344" s="0" t="s">
        <v>5087</v>
      </c>
      <c r="AB1344" s="0" t="s">
        <v>5088</v>
      </c>
      <c r="AC1344" s="0" t="s">
        <v>19</v>
      </c>
      <c r="AD1344" s="0" t="s">
        <v>19</v>
      </c>
      <c r="AE1344" s="0" t="s">
        <v>61</v>
      </c>
      <c r="AF1344" s="0" t="s">
        <v>22</v>
      </c>
      <c r="AG1344" s="0" t="s">
        <v>22</v>
      </c>
      <c r="AH1344" s="0" t="s">
        <v>22</v>
      </c>
      <c r="AI1344" s="0" t="s">
        <v>22</v>
      </c>
      <c r="AJ1344" s="0" t="s">
        <v>454</v>
      </c>
      <c r="AK1344" s="0" t="s">
        <v>454</v>
      </c>
    </row>
    <row customHeight="1" ht="11.25">
      <c r="A1345" s="0" t="s">
        <v>22</v>
      </c>
      <c r="B1345" s="0" t="s">
        <v>48</v>
      </c>
      <c r="C1345" s="0" t="s">
        <v>50</v>
      </c>
      <c r="D1345" s="0" t="s">
        <v>22</v>
      </c>
      <c r="E1345" s="0" t="s">
        <v>5089</v>
      </c>
      <c r="F1345" s="0" t="s">
        <v>1191</v>
      </c>
      <c r="G1345" s="0" t="s">
        <v>1206</v>
      </c>
      <c r="H1345" s="0" t="s">
        <v>1206</v>
      </c>
      <c r="I1345" s="0" t="s">
        <v>1207</v>
      </c>
      <c r="J1345" s="0" t="s">
        <v>4736</v>
      </c>
      <c r="K1345" s="0" t="s">
        <v>4737</v>
      </c>
      <c r="L1345" s="0" t="s">
        <v>4736</v>
      </c>
      <c r="M1345" s="0" t="s">
        <v>1155</v>
      </c>
      <c r="N1345" s="0" t="s">
        <v>98</v>
      </c>
      <c r="O1345" s="0" t="s">
        <v>1206</v>
      </c>
      <c r="P1345" s="0" t="s">
        <v>1206</v>
      </c>
      <c r="Q1345" s="0" t="s">
        <v>1207</v>
      </c>
      <c r="R1345" s="0" t="s">
        <v>4736</v>
      </c>
      <c r="S1345" s="0" t="s">
        <v>4737</v>
      </c>
      <c r="T1345" s="0" t="s">
        <v>3341</v>
      </c>
      <c r="U1345" s="0" t="s">
        <v>3342</v>
      </c>
      <c r="V1345" s="0" t="s">
        <v>5090</v>
      </c>
      <c r="W1345" s="0" t="s">
        <v>3344</v>
      </c>
      <c r="X1345" s="0" t="s">
        <v>3345</v>
      </c>
      <c r="Y1345" s="0" t="s">
        <v>3342</v>
      </c>
      <c r="Z1345" s="0" t="s">
        <v>5091</v>
      </c>
      <c r="AA1345" s="0" t="s">
        <v>4740</v>
      </c>
      <c r="AB1345" s="0" t="s">
        <v>5092</v>
      </c>
      <c r="AC1345" s="0" t="s">
        <v>19</v>
      </c>
      <c r="AD1345" s="0" t="s">
        <v>19</v>
      </c>
      <c r="AE1345" s="0" t="s">
        <v>61</v>
      </c>
      <c r="AF1345" s="0" t="s">
        <v>22</v>
      </c>
      <c r="AG1345" s="0" t="s">
        <v>22</v>
      </c>
      <c r="AH1345" s="0" t="s">
        <v>22</v>
      </c>
      <c r="AI1345" s="0" t="s">
        <v>22</v>
      </c>
      <c r="AJ1345" s="0" t="s">
        <v>454</v>
      </c>
      <c r="AK1345" s="0" t="s">
        <v>454</v>
      </c>
    </row>
    <row customHeight="1" ht="11.25">
      <c r="A1346" s="0" t="s">
        <v>22</v>
      </c>
      <c r="B1346" s="0" t="s">
        <v>48</v>
      </c>
      <c r="C1346" s="0" t="s">
        <v>50</v>
      </c>
      <c r="D1346" s="0" t="s">
        <v>22</v>
      </c>
      <c r="E1346" s="0" t="s">
        <v>5089</v>
      </c>
      <c r="F1346" s="0" t="s">
        <v>1191</v>
      </c>
      <c r="G1346" s="0" t="s">
        <v>113</v>
      </c>
      <c r="H1346" s="0" t="s">
        <v>113</v>
      </c>
      <c r="I1346" s="0" t="s">
        <v>114</v>
      </c>
      <c r="J1346" s="0" t="s">
        <v>4736</v>
      </c>
      <c r="K1346" s="0" t="s">
        <v>4752</v>
      </c>
      <c r="L1346" s="0" t="s">
        <v>4736</v>
      </c>
      <c r="M1346" s="0" t="s">
        <v>1155</v>
      </c>
      <c r="N1346" s="0" t="s">
        <v>98</v>
      </c>
      <c r="O1346" s="0" t="s">
        <v>113</v>
      </c>
      <c r="P1346" s="0" t="s">
        <v>113</v>
      </c>
      <c r="Q1346" s="0" t="s">
        <v>114</v>
      </c>
      <c r="R1346" s="0" t="s">
        <v>4736</v>
      </c>
      <c r="S1346" s="0" t="s">
        <v>4752</v>
      </c>
      <c r="T1346" s="0" t="s">
        <v>3341</v>
      </c>
      <c r="U1346" s="0" t="s">
        <v>3342</v>
      </c>
      <c r="V1346" s="0" t="s">
        <v>5090</v>
      </c>
      <c r="W1346" s="0" t="s">
        <v>3344</v>
      </c>
      <c r="X1346" s="0" t="s">
        <v>3345</v>
      </c>
      <c r="Y1346" s="0" t="s">
        <v>3342</v>
      </c>
      <c r="Z1346" s="0" t="s">
        <v>5091</v>
      </c>
      <c r="AA1346" s="0" t="s">
        <v>4740</v>
      </c>
      <c r="AB1346" s="0" t="s">
        <v>5092</v>
      </c>
      <c r="AC1346" s="0" t="s">
        <v>19</v>
      </c>
      <c r="AD1346" s="0" t="s">
        <v>19</v>
      </c>
      <c r="AE1346" s="0" t="s">
        <v>61</v>
      </c>
      <c r="AF1346" s="0" t="s">
        <v>22</v>
      </c>
      <c r="AG1346" s="0" t="s">
        <v>22</v>
      </c>
      <c r="AH1346" s="0" t="s">
        <v>22</v>
      </c>
      <c r="AI1346" s="0" t="s">
        <v>22</v>
      </c>
      <c r="AJ1346" s="0" t="s">
        <v>454</v>
      </c>
      <c r="AK1346" s="0" t="s">
        <v>454</v>
      </c>
    </row>
    <row customHeight="1" ht="11.25">
      <c r="A1347" s="0" t="s">
        <v>22</v>
      </c>
      <c r="B1347" s="0" t="s">
        <v>48</v>
      </c>
      <c r="C1347" s="0" t="s">
        <v>50</v>
      </c>
      <c r="D1347" s="0" t="s">
        <v>22</v>
      </c>
      <c r="E1347" s="0" t="s">
        <v>5093</v>
      </c>
      <c r="F1347" s="0" t="s">
        <v>1191</v>
      </c>
      <c r="G1347" s="0" t="s">
        <v>1206</v>
      </c>
      <c r="H1347" s="0" t="s">
        <v>1206</v>
      </c>
      <c r="I1347" s="0" t="s">
        <v>1207</v>
      </c>
      <c r="J1347" s="0" t="s">
        <v>4742</v>
      </c>
      <c r="K1347" s="0" t="s">
        <v>4743</v>
      </c>
      <c r="L1347" s="0" t="s">
        <v>4742</v>
      </c>
      <c r="M1347" s="0" t="s">
        <v>1155</v>
      </c>
      <c r="N1347" s="0" t="s">
        <v>98</v>
      </c>
      <c r="O1347" s="0" t="s">
        <v>1206</v>
      </c>
      <c r="P1347" s="0" t="s">
        <v>1206</v>
      </c>
      <c r="Q1347" s="0" t="s">
        <v>1207</v>
      </c>
      <c r="R1347" s="0" t="s">
        <v>4742</v>
      </c>
      <c r="S1347" s="0" t="s">
        <v>4743</v>
      </c>
      <c r="T1347" s="0" t="s">
        <v>3341</v>
      </c>
      <c r="U1347" s="0" t="s">
        <v>3342</v>
      </c>
      <c r="V1347" s="0" t="s">
        <v>3343</v>
      </c>
      <c r="W1347" s="0" t="s">
        <v>3344</v>
      </c>
      <c r="X1347" s="0" t="s">
        <v>3388</v>
      </c>
      <c r="Y1347" s="0" t="s">
        <v>3342</v>
      </c>
      <c r="Z1347" s="0" t="s">
        <v>5094</v>
      </c>
      <c r="AA1347" s="0" t="s">
        <v>5095</v>
      </c>
      <c r="AB1347" s="0" t="s">
        <v>5096</v>
      </c>
      <c r="AC1347" s="0" t="s">
        <v>19</v>
      </c>
      <c r="AD1347" s="0" t="s">
        <v>19</v>
      </c>
      <c r="AE1347" s="0" t="s">
        <v>61</v>
      </c>
      <c r="AF1347" s="0" t="s">
        <v>22</v>
      </c>
      <c r="AG1347" s="0" t="s">
        <v>22</v>
      </c>
      <c r="AH1347" s="0" t="s">
        <v>22</v>
      </c>
      <c r="AI1347" s="0" t="s">
        <v>22</v>
      </c>
      <c r="AJ1347" s="0" t="s">
        <v>454</v>
      </c>
      <c r="AK1347" s="0" t="s">
        <v>454</v>
      </c>
    </row>
    <row customHeight="1" ht="11.25">
      <c r="A1348" s="0" t="s">
        <v>22</v>
      </c>
      <c r="B1348" s="0" t="s">
        <v>48</v>
      </c>
      <c r="C1348" s="0" t="s">
        <v>50</v>
      </c>
      <c r="D1348" s="0" t="s">
        <v>22</v>
      </c>
      <c r="E1348" s="0" t="s">
        <v>5093</v>
      </c>
      <c r="F1348" s="0" t="s">
        <v>1191</v>
      </c>
      <c r="G1348" s="0" t="s">
        <v>113</v>
      </c>
      <c r="H1348" s="0" t="s">
        <v>113</v>
      </c>
      <c r="I1348" s="0" t="s">
        <v>114</v>
      </c>
      <c r="J1348" s="0" t="s">
        <v>4742</v>
      </c>
      <c r="K1348" s="0" t="s">
        <v>4753</v>
      </c>
      <c r="L1348" s="0" t="s">
        <v>4742</v>
      </c>
      <c r="M1348" s="0" t="s">
        <v>1155</v>
      </c>
      <c r="N1348" s="0" t="s">
        <v>98</v>
      </c>
      <c r="O1348" s="0" t="s">
        <v>113</v>
      </c>
      <c r="P1348" s="0" t="s">
        <v>113</v>
      </c>
      <c r="Q1348" s="0" t="s">
        <v>114</v>
      </c>
      <c r="R1348" s="0" t="s">
        <v>4742</v>
      </c>
      <c r="S1348" s="0" t="s">
        <v>4753</v>
      </c>
      <c r="T1348" s="0" t="s">
        <v>3341</v>
      </c>
      <c r="U1348" s="0" t="s">
        <v>3342</v>
      </c>
      <c r="V1348" s="0" t="s">
        <v>3343</v>
      </c>
      <c r="W1348" s="0" t="s">
        <v>3344</v>
      </c>
      <c r="X1348" s="0" t="s">
        <v>3388</v>
      </c>
      <c r="Y1348" s="0" t="s">
        <v>3342</v>
      </c>
      <c r="Z1348" s="0" t="s">
        <v>5094</v>
      </c>
      <c r="AA1348" s="0" t="s">
        <v>5095</v>
      </c>
      <c r="AB1348" s="0" t="s">
        <v>5096</v>
      </c>
      <c r="AC1348" s="0" t="s">
        <v>19</v>
      </c>
      <c r="AD1348" s="0" t="s">
        <v>19</v>
      </c>
      <c r="AE1348" s="0" t="s">
        <v>61</v>
      </c>
      <c r="AF1348" s="0" t="s">
        <v>22</v>
      </c>
      <c r="AG1348" s="0" t="s">
        <v>22</v>
      </c>
      <c r="AH1348" s="0" t="s">
        <v>22</v>
      </c>
      <c r="AI1348" s="0" t="s">
        <v>22</v>
      </c>
      <c r="AJ1348" s="0" t="s">
        <v>454</v>
      </c>
      <c r="AK1348" s="0" t="s">
        <v>454</v>
      </c>
    </row>
    <row customHeight="1" ht="11.25">
      <c r="A1349" s="0" t="s">
        <v>22</v>
      </c>
      <c r="B1349" s="0" t="s">
        <v>48</v>
      </c>
      <c r="C1349" s="0" t="s">
        <v>50</v>
      </c>
      <c r="D1349" s="0" t="s">
        <v>22</v>
      </c>
      <c r="E1349" s="0" t="s">
        <v>5097</v>
      </c>
      <c r="F1349" s="0" t="s">
        <v>1191</v>
      </c>
      <c r="G1349" s="0" t="s">
        <v>1206</v>
      </c>
      <c r="H1349" s="0" t="s">
        <v>1206</v>
      </c>
      <c r="I1349" s="0" t="s">
        <v>1207</v>
      </c>
      <c r="J1349" s="0" t="s">
        <v>1276</v>
      </c>
      <c r="K1349" s="0" t="s">
        <v>5098</v>
      </c>
      <c r="L1349" s="0" t="s">
        <v>1276</v>
      </c>
      <c r="M1349" s="0" t="s">
        <v>1155</v>
      </c>
      <c r="N1349" s="0" t="s">
        <v>98</v>
      </c>
      <c r="O1349" s="0" t="s">
        <v>1206</v>
      </c>
      <c r="P1349" s="0" t="s">
        <v>1206</v>
      </c>
      <c r="Q1349" s="0" t="s">
        <v>1207</v>
      </c>
      <c r="R1349" s="0" t="s">
        <v>1276</v>
      </c>
      <c r="S1349" s="0" t="s">
        <v>5098</v>
      </c>
      <c r="T1349" s="0" t="s">
        <v>3341</v>
      </c>
      <c r="U1349" s="0" t="s">
        <v>3342</v>
      </c>
      <c r="V1349" s="0" t="s">
        <v>3343</v>
      </c>
      <c r="W1349" s="0" t="s">
        <v>3344</v>
      </c>
      <c r="X1349" s="0" t="s">
        <v>3388</v>
      </c>
      <c r="Y1349" s="0" t="s">
        <v>3342</v>
      </c>
      <c r="Z1349" s="0" t="s">
        <v>5094</v>
      </c>
      <c r="AA1349" s="0" t="s">
        <v>5095</v>
      </c>
      <c r="AB1349" s="0" t="s">
        <v>5099</v>
      </c>
      <c r="AC1349" s="0" t="s">
        <v>19</v>
      </c>
      <c r="AD1349" s="0" t="s">
        <v>19</v>
      </c>
      <c r="AE1349" s="0" t="s">
        <v>61</v>
      </c>
      <c r="AF1349" s="0" t="s">
        <v>22</v>
      </c>
      <c r="AG1349" s="0" t="s">
        <v>22</v>
      </c>
      <c r="AH1349" s="0" t="s">
        <v>22</v>
      </c>
      <c r="AI1349" s="0" t="s">
        <v>22</v>
      </c>
      <c r="AJ1349" s="0" t="s">
        <v>454</v>
      </c>
      <c r="AK1349" s="0" t="s">
        <v>454</v>
      </c>
    </row>
    <row customHeight="1" ht="11.25">
      <c r="A1350" s="0" t="s">
        <v>22</v>
      </c>
      <c r="B1350" s="0" t="s">
        <v>48</v>
      </c>
      <c r="C1350" s="0" t="s">
        <v>50</v>
      </c>
      <c r="D1350" s="0" t="s">
        <v>22</v>
      </c>
      <c r="E1350" s="0" t="s">
        <v>5097</v>
      </c>
      <c r="F1350" s="0" t="s">
        <v>1191</v>
      </c>
      <c r="G1350" s="0" t="s">
        <v>113</v>
      </c>
      <c r="H1350" s="0" t="s">
        <v>113</v>
      </c>
      <c r="I1350" s="0" t="s">
        <v>114</v>
      </c>
      <c r="J1350" s="0" t="s">
        <v>1276</v>
      </c>
      <c r="K1350" s="0" t="s">
        <v>5100</v>
      </c>
      <c r="L1350" s="0" t="s">
        <v>1276</v>
      </c>
      <c r="M1350" s="0" t="s">
        <v>1155</v>
      </c>
      <c r="N1350" s="0" t="s">
        <v>98</v>
      </c>
      <c r="O1350" s="0" t="s">
        <v>113</v>
      </c>
      <c r="P1350" s="0" t="s">
        <v>113</v>
      </c>
      <c r="Q1350" s="0" t="s">
        <v>114</v>
      </c>
      <c r="R1350" s="0" t="s">
        <v>1276</v>
      </c>
      <c r="S1350" s="0" t="s">
        <v>5100</v>
      </c>
      <c r="T1350" s="0" t="s">
        <v>3341</v>
      </c>
      <c r="U1350" s="0" t="s">
        <v>3342</v>
      </c>
      <c r="V1350" s="0" t="s">
        <v>3343</v>
      </c>
      <c r="W1350" s="0" t="s">
        <v>3344</v>
      </c>
      <c r="X1350" s="0" t="s">
        <v>3388</v>
      </c>
      <c r="Y1350" s="0" t="s">
        <v>3342</v>
      </c>
      <c r="Z1350" s="0" t="s">
        <v>5094</v>
      </c>
      <c r="AA1350" s="0" t="s">
        <v>5095</v>
      </c>
      <c r="AB1350" s="0" t="s">
        <v>5099</v>
      </c>
      <c r="AC1350" s="0" t="s">
        <v>19</v>
      </c>
      <c r="AD1350" s="0" t="s">
        <v>19</v>
      </c>
      <c r="AE1350" s="0" t="s">
        <v>61</v>
      </c>
      <c r="AF1350" s="0" t="s">
        <v>22</v>
      </c>
      <c r="AG1350" s="0" t="s">
        <v>22</v>
      </c>
      <c r="AH1350" s="0" t="s">
        <v>22</v>
      </c>
      <c r="AI1350" s="0" t="s">
        <v>22</v>
      </c>
      <c r="AJ1350" s="0" t="s">
        <v>454</v>
      </c>
      <c r="AK1350" s="0" t="s">
        <v>454</v>
      </c>
    </row>
    <row customHeight="1" ht="11.25">
      <c r="A1351" s="0" t="s">
        <v>22</v>
      </c>
      <c r="B1351" s="0" t="s">
        <v>48</v>
      </c>
      <c r="C1351" s="0" t="s">
        <v>50</v>
      </c>
      <c r="D1351" s="0" t="s">
        <v>22</v>
      </c>
      <c r="E1351" s="0" t="s">
        <v>5101</v>
      </c>
      <c r="F1351" s="0" t="s">
        <v>1191</v>
      </c>
      <c r="G1351" s="0" t="s">
        <v>1206</v>
      </c>
      <c r="H1351" s="0" t="s">
        <v>1206</v>
      </c>
      <c r="I1351" s="0" t="s">
        <v>1207</v>
      </c>
      <c r="J1351" s="0" t="s">
        <v>4747</v>
      </c>
      <c r="K1351" s="0" t="s">
        <v>4748</v>
      </c>
      <c r="L1351" s="0" t="s">
        <v>4747</v>
      </c>
      <c r="M1351" s="0" t="s">
        <v>1155</v>
      </c>
      <c r="N1351" s="0" t="s">
        <v>98</v>
      </c>
      <c r="O1351" s="0" t="s">
        <v>1206</v>
      </c>
      <c r="P1351" s="0" t="s">
        <v>1206</v>
      </c>
      <c r="Q1351" s="0" t="s">
        <v>1207</v>
      </c>
      <c r="R1351" s="0" t="s">
        <v>4747</v>
      </c>
      <c r="S1351" s="0" t="s">
        <v>4748</v>
      </c>
      <c r="T1351" s="0" t="s">
        <v>3341</v>
      </c>
      <c r="U1351" s="0" t="s">
        <v>3342</v>
      </c>
      <c r="V1351" s="0" t="s">
        <v>3343</v>
      </c>
      <c r="W1351" s="0" t="s">
        <v>3344</v>
      </c>
      <c r="X1351" s="0" t="s">
        <v>3345</v>
      </c>
      <c r="Y1351" s="0" t="s">
        <v>3342</v>
      </c>
      <c r="Z1351" s="0" t="s">
        <v>1155</v>
      </c>
      <c r="AA1351" s="0" t="s">
        <v>4740</v>
      </c>
      <c r="AB1351" s="0" t="s">
        <v>5102</v>
      </c>
      <c r="AC1351" s="0" t="s">
        <v>19</v>
      </c>
      <c r="AD1351" s="0" t="s">
        <v>19</v>
      </c>
      <c r="AE1351" s="0" t="s">
        <v>61</v>
      </c>
      <c r="AF1351" s="0" t="s">
        <v>22</v>
      </c>
      <c r="AG1351" s="0" t="s">
        <v>22</v>
      </c>
      <c r="AH1351" s="0" t="s">
        <v>22</v>
      </c>
      <c r="AI1351" s="0" t="s">
        <v>22</v>
      </c>
      <c r="AJ1351" s="0" t="s">
        <v>454</v>
      </c>
      <c r="AK1351" s="0" t="s">
        <v>454</v>
      </c>
    </row>
    <row customHeight="1" ht="11.25">
      <c r="A1352" s="0" t="s">
        <v>22</v>
      </c>
      <c r="B1352" s="0" t="s">
        <v>48</v>
      </c>
      <c r="C1352" s="0" t="s">
        <v>50</v>
      </c>
      <c r="D1352" s="0" t="s">
        <v>22</v>
      </c>
      <c r="E1352" s="0" t="s">
        <v>5101</v>
      </c>
      <c r="F1352" s="0" t="s">
        <v>1191</v>
      </c>
      <c r="G1352" s="0" t="s">
        <v>113</v>
      </c>
      <c r="H1352" s="0" t="s">
        <v>113</v>
      </c>
      <c r="I1352" s="0" t="s">
        <v>114</v>
      </c>
      <c r="J1352" s="0" t="s">
        <v>4747</v>
      </c>
      <c r="K1352" s="0" t="s">
        <v>4754</v>
      </c>
      <c r="L1352" s="0" t="s">
        <v>4747</v>
      </c>
      <c r="M1352" s="0" t="s">
        <v>1155</v>
      </c>
      <c r="N1352" s="0" t="s">
        <v>98</v>
      </c>
      <c r="O1352" s="0" t="s">
        <v>113</v>
      </c>
      <c r="P1352" s="0" t="s">
        <v>113</v>
      </c>
      <c r="Q1352" s="0" t="s">
        <v>114</v>
      </c>
      <c r="R1352" s="0" t="s">
        <v>4747</v>
      </c>
      <c r="S1352" s="0" t="s">
        <v>4754</v>
      </c>
      <c r="T1352" s="0" t="s">
        <v>3341</v>
      </c>
      <c r="U1352" s="0" t="s">
        <v>3342</v>
      </c>
      <c r="V1352" s="0" t="s">
        <v>3343</v>
      </c>
      <c r="W1352" s="0" t="s">
        <v>3344</v>
      </c>
      <c r="X1352" s="0" t="s">
        <v>3345</v>
      </c>
      <c r="Y1352" s="0" t="s">
        <v>3342</v>
      </c>
      <c r="Z1352" s="0" t="s">
        <v>1155</v>
      </c>
      <c r="AA1352" s="0" t="s">
        <v>4740</v>
      </c>
      <c r="AB1352" s="0" t="s">
        <v>5102</v>
      </c>
      <c r="AC1352" s="0" t="s">
        <v>19</v>
      </c>
      <c r="AD1352" s="0" t="s">
        <v>19</v>
      </c>
      <c r="AE1352" s="0" t="s">
        <v>61</v>
      </c>
      <c r="AF1352" s="0" t="s">
        <v>22</v>
      </c>
      <c r="AG1352" s="0" t="s">
        <v>22</v>
      </c>
      <c r="AH1352" s="0" t="s">
        <v>22</v>
      </c>
      <c r="AI1352" s="0" t="s">
        <v>22</v>
      </c>
      <c r="AJ1352" s="0" t="s">
        <v>454</v>
      </c>
      <c r="AK1352" s="0" t="s">
        <v>454</v>
      </c>
    </row>
    <row customHeight="1" ht="11.25">
      <c r="A1353" s="0" t="s">
        <v>22</v>
      </c>
      <c r="B1353" s="0" t="s">
        <v>48</v>
      </c>
      <c r="C1353" s="0" t="s">
        <v>50</v>
      </c>
      <c r="D1353" s="0" t="s">
        <v>22</v>
      </c>
      <c r="E1353" s="0" t="s">
        <v>1212</v>
      </c>
      <c r="F1353" s="0" t="s">
        <v>1213</v>
      </c>
      <c r="G1353" s="0" t="s">
        <v>1206</v>
      </c>
      <c r="H1353" s="0" t="s">
        <v>1206</v>
      </c>
      <c r="I1353" s="0" t="s">
        <v>1207</v>
      </c>
      <c r="J1353" s="0" t="s">
        <v>4742</v>
      </c>
      <c r="K1353" s="0" t="s">
        <v>4743</v>
      </c>
      <c r="L1353" s="0" t="s">
        <v>4742</v>
      </c>
      <c r="M1353" s="0" t="s">
        <v>1155</v>
      </c>
      <c r="N1353" s="0" t="s">
        <v>98</v>
      </c>
      <c r="O1353" s="0" t="s">
        <v>1206</v>
      </c>
      <c r="P1353" s="0" t="s">
        <v>1206</v>
      </c>
      <c r="Q1353" s="0" t="s">
        <v>1207</v>
      </c>
      <c r="R1353" s="0" t="s">
        <v>4742</v>
      </c>
      <c r="S1353" s="0" t="s">
        <v>4743</v>
      </c>
      <c r="T1353" s="0" t="s">
        <v>3341</v>
      </c>
      <c r="U1353" s="0" t="s">
        <v>3342</v>
      </c>
      <c r="V1353" s="0" t="s">
        <v>3343</v>
      </c>
      <c r="W1353" s="0" t="s">
        <v>3344</v>
      </c>
      <c r="X1353" s="0" t="s">
        <v>3345</v>
      </c>
      <c r="Y1353" s="0" t="s">
        <v>3342</v>
      </c>
      <c r="Z1353" s="0" t="s">
        <v>5103</v>
      </c>
      <c r="AA1353" s="0" t="s">
        <v>4740</v>
      </c>
      <c r="AB1353" s="0" t="s">
        <v>5104</v>
      </c>
      <c r="AC1353" s="0" t="s">
        <v>19</v>
      </c>
      <c r="AD1353" s="0" t="s">
        <v>61</v>
      </c>
      <c r="AE1353" s="0" t="s">
        <v>19</v>
      </c>
      <c r="AF1353" s="0" t="s">
        <v>22</v>
      </c>
      <c r="AG1353" s="0" t="s">
        <v>22</v>
      </c>
      <c r="AH1353" s="0" t="s">
        <v>4746</v>
      </c>
      <c r="AI1353" s="0" t="s">
        <v>4746</v>
      </c>
      <c r="AJ1353" s="0" t="s">
        <v>22</v>
      </c>
      <c r="AK1353" s="0" t="s">
        <v>22</v>
      </c>
    </row>
    <row customHeight="1" ht="11.25">
      <c r="A1354" s="0" t="s">
        <v>22</v>
      </c>
      <c r="B1354" s="0" t="s">
        <v>48</v>
      </c>
      <c r="C1354" s="0" t="s">
        <v>50</v>
      </c>
      <c r="D1354" s="0" t="s">
        <v>22</v>
      </c>
      <c r="E1354" s="0" t="s">
        <v>1212</v>
      </c>
      <c r="F1354" s="0" t="s">
        <v>1213</v>
      </c>
      <c r="G1354" s="0" t="s">
        <v>1206</v>
      </c>
      <c r="H1354" s="0" t="s">
        <v>1206</v>
      </c>
      <c r="I1354" s="0" t="s">
        <v>1207</v>
      </c>
      <c r="J1354" s="0" t="s">
        <v>1276</v>
      </c>
      <c r="K1354" s="0" t="s">
        <v>5098</v>
      </c>
      <c r="L1354" s="0" t="s">
        <v>5105</v>
      </c>
      <c r="M1354" s="0" t="s">
        <v>1155</v>
      </c>
      <c r="N1354" s="0" t="s">
        <v>98</v>
      </c>
      <c r="O1354" s="0" t="s">
        <v>1206</v>
      </c>
      <c r="P1354" s="0" t="s">
        <v>1206</v>
      </c>
      <c r="Q1354" s="0" t="s">
        <v>1207</v>
      </c>
      <c r="R1354" s="0" t="s">
        <v>1276</v>
      </c>
      <c r="S1354" s="0" t="s">
        <v>5098</v>
      </c>
      <c r="T1354" s="0" t="s">
        <v>3341</v>
      </c>
      <c r="U1354" s="0" t="s">
        <v>3342</v>
      </c>
      <c r="V1354" s="0" t="s">
        <v>3343</v>
      </c>
      <c r="W1354" s="0" t="s">
        <v>3344</v>
      </c>
      <c r="X1354" s="0" t="s">
        <v>3345</v>
      </c>
      <c r="Y1354" s="0" t="s">
        <v>3342</v>
      </c>
      <c r="Z1354" s="0" t="s">
        <v>867</v>
      </c>
      <c r="AA1354" s="0" t="s">
        <v>867</v>
      </c>
      <c r="AB1354" s="0" t="s">
        <v>5106</v>
      </c>
      <c r="AC1354" s="0" t="s">
        <v>19</v>
      </c>
      <c r="AD1354" s="0" t="s">
        <v>61</v>
      </c>
      <c r="AE1354" s="0" t="s">
        <v>19</v>
      </c>
      <c r="AF1354" s="0" t="s">
        <v>22</v>
      </c>
      <c r="AG1354" s="0" t="s">
        <v>22</v>
      </c>
      <c r="AH1354" s="0" t="s">
        <v>454</v>
      </c>
      <c r="AI1354" s="0" t="s">
        <v>454</v>
      </c>
      <c r="AJ1354" s="0" t="s">
        <v>22</v>
      </c>
      <c r="AK1354" s="0" t="s">
        <v>22</v>
      </c>
    </row>
    <row customHeight="1" ht="11.25">
      <c r="A1355" s="0" t="s">
        <v>22</v>
      </c>
      <c r="B1355" s="0" t="s">
        <v>48</v>
      </c>
      <c r="C1355" s="0" t="s">
        <v>50</v>
      </c>
      <c r="D1355" s="0" t="s">
        <v>22</v>
      </c>
      <c r="E1355" s="0" t="s">
        <v>1212</v>
      </c>
      <c r="F1355" s="0" t="s">
        <v>1213</v>
      </c>
      <c r="G1355" s="0" t="s">
        <v>1206</v>
      </c>
      <c r="H1355" s="0" t="s">
        <v>1206</v>
      </c>
      <c r="I1355" s="0" t="s">
        <v>1207</v>
      </c>
      <c r="J1355" s="0" t="s">
        <v>1214</v>
      </c>
      <c r="K1355" s="0" t="s">
        <v>1215</v>
      </c>
      <c r="L1355" s="0" t="s">
        <v>1216</v>
      </c>
      <c r="M1355" s="0" t="s">
        <v>1155</v>
      </c>
      <c r="N1355" s="0" t="s">
        <v>98</v>
      </c>
      <c r="O1355" s="0" t="s">
        <v>1206</v>
      </c>
      <c r="P1355" s="0" t="s">
        <v>1206</v>
      </c>
      <c r="Q1355" s="0" t="s">
        <v>1207</v>
      </c>
      <c r="R1355" s="0" t="s">
        <v>1214</v>
      </c>
      <c r="S1355" s="0" t="s">
        <v>1215</v>
      </c>
      <c r="T1355" s="0" t="s">
        <v>3341</v>
      </c>
      <c r="U1355" s="0" t="s">
        <v>3342</v>
      </c>
      <c r="V1355" s="0" t="s">
        <v>3343</v>
      </c>
      <c r="W1355" s="0" t="s">
        <v>3344</v>
      </c>
      <c r="X1355" s="0" t="s">
        <v>3345</v>
      </c>
      <c r="Y1355" s="0" t="s">
        <v>3342</v>
      </c>
      <c r="Z1355" s="0" t="s">
        <v>5107</v>
      </c>
      <c r="AA1355" s="0" t="s">
        <v>5108</v>
      </c>
      <c r="AB1355" s="0" t="s">
        <v>5109</v>
      </c>
      <c r="AC1355" s="0" t="s">
        <v>19</v>
      </c>
      <c r="AD1355" s="0" t="s">
        <v>61</v>
      </c>
      <c r="AE1355" s="0" t="s">
        <v>19</v>
      </c>
      <c r="AF1355" s="0" t="s">
        <v>22</v>
      </c>
      <c r="AG1355" s="0" t="s">
        <v>22</v>
      </c>
      <c r="AH1355" s="0" t="s">
        <v>5110</v>
      </c>
      <c r="AI1355" s="0" t="s">
        <v>5111</v>
      </c>
      <c r="AJ1355" s="0" t="s">
        <v>22</v>
      </c>
      <c r="AK1355" s="0" t="s">
        <v>22</v>
      </c>
    </row>
    <row customHeight="1" ht="11.25">
      <c r="A1356" s="0" t="s">
        <v>22</v>
      </c>
      <c r="B1356" s="0" t="s">
        <v>48</v>
      </c>
      <c r="C1356" s="0" t="s">
        <v>50</v>
      </c>
      <c r="D1356" s="0" t="s">
        <v>22</v>
      </c>
      <c r="E1356" s="0" t="s">
        <v>1212</v>
      </c>
      <c r="F1356" s="0" t="s">
        <v>1213</v>
      </c>
      <c r="G1356" s="0" t="s">
        <v>1206</v>
      </c>
      <c r="H1356" s="0" t="s">
        <v>1206</v>
      </c>
      <c r="I1356" s="0" t="s">
        <v>1207</v>
      </c>
      <c r="J1356" s="0" t="s">
        <v>4747</v>
      </c>
      <c r="K1356" s="0" t="s">
        <v>4748</v>
      </c>
      <c r="L1356" s="0" t="s">
        <v>4747</v>
      </c>
      <c r="M1356" s="0" t="s">
        <v>1155</v>
      </c>
      <c r="N1356" s="0" t="s">
        <v>98</v>
      </c>
      <c r="O1356" s="0" t="s">
        <v>1206</v>
      </c>
      <c r="P1356" s="0" t="s">
        <v>1206</v>
      </c>
      <c r="Q1356" s="0" t="s">
        <v>1207</v>
      </c>
      <c r="R1356" s="0" t="s">
        <v>4747</v>
      </c>
      <c r="S1356" s="0" t="s">
        <v>4748</v>
      </c>
      <c r="T1356" s="0" t="s">
        <v>3341</v>
      </c>
      <c r="U1356" s="0" t="s">
        <v>3342</v>
      </c>
      <c r="V1356" s="0" t="s">
        <v>3343</v>
      </c>
      <c r="W1356" s="0" t="s">
        <v>3344</v>
      </c>
      <c r="X1356" s="0" t="s">
        <v>3345</v>
      </c>
      <c r="Y1356" s="0" t="s">
        <v>3342</v>
      </c>
      <c r="Z1356" s="0" t="s">
        <v>5112</v>
      </c>
      <c r="AA1356" s="0" t="s">
        <v>4740</v>
      </c>
      <c r="AB1356" s="0" t="s">
        <v>5113</v>
      </c>
      <c r="AC1356" s="0" t="s">
        <v>19</v>
      </c>
      <c r="AD1356" s="0" t="s">
        <v>61</v>
      </c>
      <c r="AE1356" s="0" t="s">
        <v>19</v>
      </c>
      <c r="AF1356" s="0" t="s">
        <v>22</v>
      </c>
      <c r="AG1356" s="0" t="s">
        <v>22</v>
      </c>
      <c r="AH1356" s="0" t="s">
        <v>4231</v>
      </c>
      <c r="AI1356" s="0" t="s">
        <v>5114</v>
      </c>
      <c r="AJ1356" s="0" t="s">
        <v>22</v>
      </c>
      <c r="AK1356" s="0" t="s">
        <v>22</v>
      </c>
    </row>
    <row customHeight="1" ht="11.25">
      <c r="A1357" s="0" t="s">
        <v>22</v>
      </c>
      <c r="B1357" s="0" t="s">
        <v>48</v>
      </c>
      <c r="C1357" s="0" t="s">
        <v>50</v>
      </c>
      <c r="D1357" s="0" t="s">
        <v>22</v>
      </c>
      <c r="E1357" s="0" t="s">
        <v>1212</v>
      </c>
      <c r="F1357" s="0" t="s">
        <v>1213</v>
      </c>
      <c r="G1357" s="0" t="s">
        <v>113</v>
      </c>
      <c r="H1357" s="0" t="s">
        <v>113</v>
      </c>
      <c r="I1357" s="0" t="s">
        <v>114</v>
      </c>
      <c r="J1357" s="0" t="s">
        <v>4742</v>
      </c>
      <c r="K1357" s="0" t="s">
        <v>4753</v>
      </c>
      <c r="L1357" s="0" t="s">
        <v>4742</v>
      </c>
      <c r="M1357" s="0" t="s">
        <v>1155</v>
      </c>
      <c r="N1357" s="0" t="s">
        <v>98</v>
      </c>
      <c r="O1357" s="0" t="s">
        <v>113</v>
      </c>
      <c r="P1357" s="0" t="s">
        <v>113</v>
      </c>
      <c r="Q1357" s="0" t="s">
        <v>114</v>
      </c>
      <c r="R1357" s="0" t="s">
        <v>4742</v>
      </c>
      <c r="S1357" s="0" t="s">
        <v>4753</v>
      </c>
      <c r="T1357" s="0" t="s">
        <v>3341</v>
      </c>
      <c r="U1357" s="0" t="s">
        <v>3342</v>
      </c>
      <c r="V1357" s="0" t="s">
        <v>3343</v>
      </c>
      <c r="W1357" s="0" t="s">
        <v>3344</v>
      </c>
      <c r="X1357" s="0" t="s">
        <v>3345</v>
      </c>
      <c r="Y1357" s="0" t="s">
        <v>3342</v>
      </c>
      <c r="Z1357" s="0" t="s">
        <v>5103</v>
      </c>
      <c r="AA1357" s="0" t="s">
        <v>4740</v>
      </c>
      <c r="AB1357" s="0" t="s">
        <v>5104</v>
      </c>
      <c r="AC1357" s="0" t="s">
        <v>19</v>
      </c>
      <c r="AD1357" s="0" t="s">
        <v>61</v>
      </c>
      <c r="AE1357" s="0" t="s">
        <v>19</v>
      </c>
      <c r="AF1357" s="0" t="s">
        <v>22</v>
      </c>
      <c r="AG1357" s="0" t="s">
        <v>22</v>
      </c>
      <c r="AH1357" s="0" t="s">
        <v>4746</v>
      </c>
      <c r="AI1357" s="0" t="s">
        <v>4746</v>
      </c>
      <c r="AJ1357" s="0" t="s">
        <v>22</v>
      </c>
      <c r="AK1357" s="0" t="s">
        <v>22</v>
      </c>
    </row>
    <row customHeight="1" ht="11.25">
      <c r="A1358" s="0" t="s">
        <v>22</v>
      </c>
      <c r="B1358" s="0" t="s">
        <v>48</v>
      </c>
      <c r="C1358" s="0" t="s">
        <v>50</v>
      </c>
      <c r="D1358" s="0" t="s">
        <v>22</v>
      </c>
      <c r="E1358" s="0" t="s">
        <v>1212</v>
      </c>
      <c r="F1358" s="0" t="s">
        <v>1213</v>
      </c>
      <c r="G1358" s="0" t="s">
        <v>113</v>
      </c>
      <c r="H1358" s="0" t="s">
        <v>113</v>
      </c>
      <c r="I1358" s="0" t="s">
        <v>114</v>
      </c>
      <c r="J1358" s="0" t="s">
        <v>1276</v>
      </c>
      <c r="K1358" s="0" t="s">
        <v>5100</v>
      </c>
      <c r="L1358" s="0" t="s">
        <v>5105</v>
      </c>
      <c r="M1358" s="0" t="s">
        <v>1155</v>
      </c>
      <c r="N1358" s="0" t="s">
        <v>98</v>
      </c>
      <c r="O1358" s="0" t="s">
        <v>113</v>
      </c>
      <c r="P1358" s="0" t="s">
        <v>113</v>
      </c>
      <c r="Q1358" s="0" t="s">
        <v>114</v>
      </c>
      <c r="R1358" s="0" t="s">
        <v>1276</v>
      </c>
      <c r="S1358" s="0" t="s">
        <v>5100</v>
      </c>
      <c r="T1358" s="0" t="s">
        <v>3341</v>
      </c>
      <c r="U1358" s="0" t="s">
        <v>3342</v>
      </c>
      <c r="V1358" s="0" t="s">
        <v>3343</v>
      </c>
      <c r="W1358" s="0" t="s">
        <v>3344</v>
      </c>
      <c r="X1358" s="0" t="s">
        <v>3345</v>
      </c>
      <c r="Y1358" s="0" t="s">
        <v>3342</v>
      </c>
      <c r="Z1358" s="0" t="s">
        <v>867</v>
      </c>
      <c r="AA1358" s="0" t="s">
        <v>867</v>
      </c>
      <c r="AB1358" s="0" t="s">
        <v>5106</v>
      </c>
      <c r="AC1358" s="0" t="s">
        <v>19</v>
      </c>
      <c r="AD1358" s="0" t="s">
        <v>61</v>
      </c>
      <c r="AE1358" s="0" t="s">
        <v>19</v>
      </c>
      <c r="AF1358" s="0" t="s">
        <v>22</v>
      </c>
      <c r="AG1358" s="0" t="s">
        <v>22</v>
      </c>
      <c r="AH1358" s="0" t="s">
        <v>454</v>
      </c>
      <c r="AI1358" s="0" t="s">
        <v>454</v>
      </c>
      <c r="AJ1358" s="0" t="s">
        <v>22</v>
      </c>
      <c r="AK1358" s="0" t="s">
        <v>22</v>
      </c>
    </row>
    <row customHeight="1" ht="11.25">
      <c r="A1359" s="0" t="s">
        <v>22</v>
      </c>
      <c r="B1359" s="0" t="s">
        <v>48</v>
      </c>
      <c r="C1359" s="0" t="s">
        <v>50</v>
      </c>
      <c r="D1359" s="0" t="s">
        <v>22</v>
      </c>
      <c r="E1359" s="0" t="s">
        <v>1212</v>
      </c>
      <c r="F1359" s="0" t="s">
        <v>1213</v>
      </c>
      <c r="G1359" s="0" t="s">
        <v>113</v>
      </c>
      <c r="H1359" s="0" t="s">
        <v>113</v>
      </c>
      <c r="I1359" s="0" t="s">
        <v>114</v>
      </c>
      <c r="J1359" s="0" t="s">
        <v>1214</v>
      </c>
      <c r="K1359" s="0" t="s">
        <v>5115</v>
      </c>
      <c r="L1359" s="0" t="s">
        <v>1216</v>
      </c>
      <c r="M1359" s="0" t="s">
        <v>1155</v>
      </c>
      <c r="N1359" s="0" t="s">
        <v>98</v>
      </c>
      <c r="O1359" s="0" t="s">
        <v>113</v>
      </c>
      <c r="P1359" s="0" t="s">
        <v>113</v>
      </c>
      <c r="Q1359" s="0" t="s">
        <v>114</v>
      </c>
      <c r="R1359" s="0" t="s">
        <v>1214</v>
      </c>
      <c r="S1359" s="0" t="s">
        <v>5115</v>
      </c>
      <c r="T1359" s="0" t="s">
        <v>3341</v>
      </c>
      <c r="U1359" s="0" t="s">
        <v>3342</v>
      </c>
      <c r="V1359" s="0" t="s">
        <v>3343</v>
      </c>
      <c r="W1359" s="0" t="s">
        <v>3344</v>
      </c>
      <c r="X1359" s="0" t="s">
        <v>3345</v>
      </c>
      <c r="Y1359" s="0" t="s">
        <v>3342</v>
      </c>
      <c r="Z1359" s="0" t="s">
        <v>5107</v>
      </c>
      <c r="AA1359" s="0" t="s">
        <v>5108</v>
      </c>
      <c r="AB1359" s="0" t="s">
        <v>5109</v>
      </c>
      <c r="AC1359" s="0" t="s">
        <v>19</v>
      </c>
      <c r="AD1359" s="0" t="s">
        <v>61</v>
      </c>
      <c r="AE1359" s="0" t="s">
        <v>19</v>
      </c>
      <c r="AF1359" s="0" t="s">
        <v>22</v>
      </c>
      <c r="AG1359" s="0" t="s">
        <v>22</v>
      </c>
      <c r="AH1359" s="0" t="s">
        <v>5110</v>
      </c>
      <c r="AI1359" s="0" t="s">
        <v>5111</v>
      </c>
      <c r="AJ1359" s="0" t="s">
        <v>22</v>
      </c>
      <c r="AK1359" s="0" t="s">
        <v>22</v>
      </c>
    </row>
    <row customHeight="1" ht="11.25">
      <c r="A1360" s="0" t="s">
        <v>22</v>
      </c>
      <c r="B1360" s="0" t="s">
        <v>48</v>
      </c>
      <c r="C1360" s="0" t="s">
        <v>50</v>
      </c>
      <c r="D1360" s="0" t="s">
        <v>22</v>
      </c>
      <c r="E1360" s="0" t="s">
        <v>1212</v>
      </c>
      <c r="F1360" s="0" t="s">
        <v>1213</v>
      </c>
      <c r="G1360" s="0" t="s">
        <v>113</v>
      </c>
      <c r="H1360" s="0" t="s">
        <v>113</v>
      </c>
      <c r="I1360" s="0" t="s">
        <v>114</v>
      </c>
      <c r="J1360" s="0" t="s">
        <v>4747</v>
      </c>
      <c r="K1360" s="0" t="s">
        <v>4754</v>
      </c>
      <c r="L1360" s="0" t="s">
        <v>4747</v>
      </c>
      <c r="M1360" s="0" t="s">
        <v>1155</v>
      </c>
      <c r="N1360" s="0" t="s">
        <v>98</v>
      </c>
      <c r="O1360" s="0" t="s">
        <v>113</v>
      </c>
      <c r="P1360" s="0" t="s">
        <v>113</v>
      </c>
      <c r="Q1360" s="0" t="s">
        <v>114</v>
      </c>
      <c r="R1360" s="0" t="s">
        <v>4747</v>
      </c>
      <c r="S1360" s="0" t="s">
        <v>4754</v>
      </c>
      <c r="T1360" s="0" t="s">
        <v>3341</v>
      </c>
      <c r="U1360" s="0" t="s">
        <v>3342</v>
      </c>
      <c r="V1360" s="0" t="s">
        <v>3343</v>
      </c>
      <c r="W1360" s="0" t="s">
        <v>3344</v>
      </c>
      <c r="X1360" s="0" t="s">
        <v>3345</v>
      </c>
      <c r="Y1360" s="0" t="s">
        <v>3342</v>
      </c>
      <c r="Z1360" s="0" t="s">
        <v>5112</v>
      </c>
      <c r="AA1360" s="0" t="s">
        <v>4740</v>
      </c>
      <c r="AB1360" s="0" t="s">
        <v>5113</v>
      </c>
      <c r="AC1360" s="0" t="s">
        <v>19</v>
      </c>
      <c r="AD1360" s="0" t="s">
        <v>61</v>
      </c>
      <c r="AE1360" s="0" t="s">
        <v>19</v>
      </c>
      <c r="AF1360" s="0" t="s">
        <v>22</v>
      </c>
      <c r="AG1360" s="0" t="s">
        <v>22</v>
      </c>
      <c r="AH1360" s="0" t="s">
        <v>4231</v>
      </c>
      <c r="AI1360" s="0" t="s">
        <v>5114</v>
      </c>
      <c r="AJ1360" s="0" t="s">
        <v>22</v>
      </c>
      <c r="AK1360" s="0" t="s">
        <v>22</v>
      </c>
    </row>
    <row customHeight="1" ht="11.25">
      <c r="A1361" s="0" t="s">
        <v>22</v>
      </c>
      <c r="B1361" s="0" t="s">
        <v>48</v>
      </c>
      <c r="C1361" s="0" t="s">
        <v>50</v>
      </c>
      <c r="D1361" s="0" t="s">
        <v>22</v>
      </c>
      <c r="E1361" s="0" t="s">
        <v>5116</v>
      </c>
      <c r="F1361" s="0" t="s">
        <v>1191</v>
      </c>
      <c r="G1361" s="0" t="s">
        <v>1171</v>
      </c>
      <c r="H1361" s="0" t="s">
        <v>1171</v>
      </c>
      <c r="I1361" s="0" t="s">
        <v>1172</v>
      </c>
      <c r="J1361" s="0" t="s">
        <v>3398</v>
      </c>
      <c r="K1361" s="0" t="s">
        <v>3399</v>
      </c>
      <c r="L1361" s="0" t="s">
        <v>3937</v>
      </c>
      <c r="M1361" s="0" t="s">
        <v>1155</v>
      </c>
      <c r="N1361" s="0" t="s">
        <v>98</v>
      </c>
      <c r="O1361" s="0" t="s">
        <v>1171</v>
      </c>
      <c r="P1361" s="0" t="s">
        <v>1171</v>
      </c>
      <c r="Q1361" s="0" t="s">
        <v>1172</v>
      </c>
      <c r="R1361" s="0" t="s">
        <v>3398</v>
      </c>
      <c r="S1361" s="0" t="s">
        <v>3399</v>
      </c>
      <c r="T1361" s="0" t="s">
        <v>3341</v>
      </c>
      <c r="U1361" s="0" t="s">
        <v>3342</v>
      </c>
      <c r="V1361" s="0" t="s">
        <v>3343</v>
      </c>
      <c r="W1361" s="0" t="s">
        <v>3344</v>
      </c>
      <c r="X1361" s="0" t="s">
        <v>3345</v>
      </c>
      <c r="Y1361" s="0" t="s">
        <v>3342</v>
      </c>
      <c r="Z1361" s="0" t="s">
        <v>5117</v>
      </c>
      <c r="AA1361" s="0" t="s">
        <v>5118</v>
      </c>
      <c r="AB1361" s="0" t="s">
        <v>5119</v>
      </c>
      <c r="AC1361" s="0" t="s">
        <v>19</v>
      </c>
      <c r="AD1361" s="0" t="s">
        <v>19</v>
      </c>
      <c r="AE1361" s="0" t="s">
        <v>61</v>
      </c>
      <c r="AF1361" s="0" t="s">
        <v>22</v>
      </c>
      <c r="AG1361" s="0" t="s">
        <v>22</v>
      </c>
      <c r="AH1361" s="0" t="s">
        <v>22</v>
      </c>
      <c r="AI1361" s="0" t="s">
        <v>22</v>
      </c>
      <c r="AJ1361" s="0" t="s">
        <v>3562</v>
      </c>
      <c r="AK1361" s="0" t="s">
        <v>3563</v>
      </c>
    </row>
    <row customHeight="1" ht="11.25">
      <c r="A1362" s="0" t="s">
        <v>22</v>
      </c>
      <c r="B1362" s="0" t="s">
        <v>48</v>
      </c>
      <c r="C1362" s="0" t="s">
        <v>50</v>
      </c>
      <c r="D1362" s="0" t="s">
        <v>22</v>
      </c>
      <c r="E1362" s="0" t="s">
        <v>5116</v>
      </c>
      <c r="F1362" s="0" t="s">
        <v>1191</v>
      </c>
      <c r="G1362" s="0" t="s">
        <v>153</v>
      </c>
      <c r="H1362" s="0" t="s">
        <v>153</v>
      </c>
      <c r="I1362" s="0" t="s">
        <v>154</v>
      </c>
      <c r="J1362" s="0" t="s">
        <v>3398</v>
      </c>
      <c r="K1362" s="0" t="s">
        <v>3416</v>
      </c>
      <c r="L1362" s="0" t="s">
        <v>3937</v>
      </c>
      <c r="M1362" s="0" t="s">
        <v>1155</v>
      </c>
      <c r="N1362" s="0" t="s">
        <v>98</v>
      </c>
      <c r="O1362" s="0" t="s">
        <v>153</v>
      </c>
      <c r="P1362" s="0" t="s">
        <v>153</v>
      </c>
      <c r="Q1362" s="0" t="s">
        <v>154</v>
      </c>
      <c r="R1362" s="0" t="s">
        <v>3398</v>
      </c>
      <c r="S1362" s="0" t="s">
        <v>3416</v>
      </c>
      <c r="T1362" s="0" t="s">
        <v>3341</v>
      </c>
      <c r="U1362" s="0" t="s">
        <v>3342</v>
      </c>
      <c r="V1362" s="0" t="s">
        <v>3343</v>
      </c>
      <c r="W1362" s="0" t="s">
        <v>3344</v>
      </c>
      <c r="X1362" s="0" t="s">
        <v>3345</v>
      </c>
      <c r="Y1362" s="0" t="s">
        <v>3342</v>
      </c>
      <c r="Z1362" s="0" t="s">
        <v>5117</v>
      </c>
      <c r="AA1362" s="0" t="s">
        <v>5118</v>
      </c>
      <c r="AB1362" s="0" t="s">
        <v>5119</v>
      </c>
      <c r="AC1362" s="0" t="s">
        <v>19</v>
      </c>
      <c r="AD1362" s="0" t="s">
        <v>19</v>
      </c>
      <c r="AE1362" s="0" t="s">
        <v>61</v>
      </c>
      <c r="AF1362" s="0" t="s">
        <v>22</v>
      </c>
      <c r="AG1362" s="0" t="s">
        <v>22</v>
      </c>
      <c r="AH1362" s="0" t="s">
        <v>22</v>
      </c>
      <c r="AI1362" s="0" t="s">
        <v>22</v>
      </c>
      <c r="AJ1362" s="0" t="s">
        <v>3562</v>
      </c>
      <c r="AK1362" s="0" t="s">
        <v>3563</v>
      </c>
    </row>
    <row customHeight="1" ht="11.25">
      <c r="A1363" s="0" t="s">
        <v>22</v>
      </c>
      <c r="B1363" s="0" t="s">
        <v>48</v>
      </c>
      <c r="C1363" s="0" t="s">
        <v>50</v>
      </c>
      <c r="D1363" s="0" t="s">
        <v>22</v>
      </c>
      <c r="E1363" s="0" t="s">
        <v>5120</v>
      </c>
      <c r="F1363" s="0" t="s">
        <v>1191</v>
      </c>
      <c r="G1363" s="0" t="s">
        <v>1171</v>
      </c>
      <c r="H1363" s="0" t="s">
        <v>1171</v>
      </c>
      <c r="I1363" s="0" t="s">
        <v>1172</v>
      </c>
      <c r="J1363" s="0" t="s">
        <v>3412</v>
      </c>
      <c r="K1363" s="0" t="s">
        <v>3413</v>
      </c>
      <c r="L1363" s="0" t="s">
        <v>3989</v>
      </c>
      <c r="M1363" s="0" t="s">
        <v>1155</v>
      </c>
      <c r="N1363" s="0" t="s">
        <v>98</v>
      </c>
      <c r="O1363" s="0" t="s">
        <v>1171</v>
      </c>
      <c r="P1363" s="0" t="s">
        <v>1171</v>
      </c>
      <c r="Q1363" s="0" t="s">
        <v>1172</v>
      </c>
      <c r="R1363" s="0" t="s">
        <v>3412</v>
      </c>
      <c r="S1363" s="0" t="s">
        <v>3413</v>
      </c>
      <c r="T1363" s="0" t="s">
        <v>3341</v>
      </c>
      <c r="U1363" s="0" t="s">
        <v>3342</v>
      </c>
      <c r="V1363" s="0" t="s">
        <v>3343</v>
      </c>
      <c r="W1363" s="0" t="s">
        <v>3344</v>
      </c>
      <c r="X1363" s="0" t="s">
        <v>3345</v>
      </c>
      <c r="Y1363" s="0" t="s">
        <v>3342</v>
      </c>
      <c r="Z1363" s="0" t="s">
        <v>5121</v>
      </c>
      <c r="AA1363" s="0" t="s">
        <v>3681</v>
      </c>
      <c r="AB1363" s="0" t="s">
        <v>5122</v>
      </c>
      <c r="AC1363" s="0" t="s">
        <v>19</v>
      </c>
      <c r="AD1363" s="0" t="s">
        <v>19</v>
      </c>
      <c r="AE1363" s="0" t="s">
        <v>61</v>
      </c>
      <c r="AF1363" s="0" t="s">
        <v>22</v>
      </c>
      <c r="AG1363" s="0" t="s">
        <v>22</v>
      </c>
      <c r="AH1363" s="0" t="s">
        <v>22</v>
      </c>
      <c r="AI1363" s="0" t="s">
        <v>22</v>
      </c>
      <c r="AJ1363" s="0" t="s">
        <v>3562</v>
      </c>
      <c r="AK1363" s="0" t="s">
        <v>3563</v>
      </c>
    </row>
    <row customHeight="1" ht="11.25">
      <c r="A1364" s="0" t="s">
        <v>22</v>
      </c>
      <c r="B1364" s="0" t="s">
        <v>48</v>
      </c>
      <c r="C1364" s="0" t="s">
        <v>50</v>
      </c>
      <c r="D1364" s="0" t="s">
        <v>22</v>
      </c>
      <c r="E1364" s="0" t="s">
        <v>5120</v>
      </c>
      <c r="F1364" s="0" t="s">
        <v>1191</v>
      </c>
      <c r="G1364" s="0" t="s">
        <v>153</v>
      </c>
      <c r="H1364" s="0" t="s">
        <v>153</v>
      </c>
      <c r="I1364" s="0" t="s">
        <v>154</v>
      </c>
      <c r="J1364" s="0" t="s">
        <v>3412</v>
      </c>
      <c r="K1364" s="0" t="s">
        <v>3423</v>
      </c>
      <c r="L1364" s="0" t="s">
        <v>3989</v>
      </c>
      <c r="M1364" s="0" t="s">
        <v>1155</v>
      </c>
      <c r="N1364" s="0" t="s">
        <v>98</v>
      </c>
      <c r="O1364" s="0" t="s">
        <v>153</v>
      </c>
      <c r="P1364" s="0" t="s">
        <v>153</v>
      </c>
      <c r="Q1364" s="0" t="s">
        <v>154</v>
      </c>
      <c r="R1364" s="0" t="s">
        <v>3412</v>
      </c>
      <c r="S1364" s="0" t="s">
        <v>3423</v>
      </c>
      <c r="T1364" s="0" t="s">
        <v>3341</v>
      </c>
      <c r="U1364" s="0" t="s">
        <v>3342</v>
      </c>
      <c r="V1364" s="0" t="s">
        <v>3343</v>
      </c>
      <c r="W1364" s="0" t="s">
        <v>3344</v>
      </c>
      <c r="X1364" s="0" t="s">
        <v>3345</v>
      </c>
      <c r="Y1364" s="0" t="s">
        <v>3342</v>
      </c>
      <c r="Z1364" s="0" t="s">
        <v>5121</v>
      </c>
      <c r="AA1364" s="0" t="s">
        <v>3681</v>
      </c>
      <c r="AB1364" s="0" t="s">
        <v>5122</v>
      </c>
      <c r="AC1364" s="0" t="s">
        <v>19</v>
      </c>
      <c r="AD1364" s="0" t="s">
        <v>19</v>
      </c>
      <c r="AE1364" s="0" t="s">
        <v>61</v>
      </c>
      <c r="AF1364" s="0" t="s">
        <v>22</v>
      </c>
      <c r="AG1364" s="0" t="s">
        <v>22</v>
      </c>
      <c r="AH1364" s="0" t="s">
        <v>22</v>
      </c>
      <c r="AI1364" s="0" t="s">
        <v>22</v>
      </c>
      <c r="AJ1364" s="0" t="s">
        <v>3562</v>
      </c>
      <c r="AK1364" s="0" t="s">
        <v>3563</v>
      </c>
    </row>
    <row customHeight="1" ht="11.25">
      <c r="A1365" s="0" t="s">
        <v>22</v>
      </c>
      <c r="B1365" s="0" t="s">
        <v>48</v>
      </c>
      <c r="C1365" s="0" t="s">
        <v>50</v>
      </c>
      <c r="D1365" s="0" t="s">
        <v>22</v>
      </c>
      <c r="E1365" s="0" t="s">
        <v>5123</v>
      </c>
      <c r="F1365" s="0" t="s">
        <v>1191</v>
      </c>
      <c r="G1365" s="0" t="s">
        <v>3282</v>
      </c>
      <c r="H1365" s="0" t="s">
        <v>3282</v>
      </c>
      <c r="I1365" s="0" t="s">
        <v>3283</v>
      </c>
      <c r="J1365" s="0" t="s">
        <v>5124</v>
      </c>
      <c r="K1365" s="0" t="s">
        <v>5125</v>
      </c>
      <c r="L1365" s="0" t="s">
        <v>5126</v>
      </c>
      <c r="M1365" s="0" t="s">
        <v>5127</v>
      </c>
      <c r="N1365" s="0" t="s">
        <v>98</v>
      </c>
      <c r="O1365" s="0" t="s">
        <v>3282</v>
      </c>
      <c r="P1365" s="0" t="s">
        <v>3282</v>
      </c>
      <c r="Q1365" s="0" t="s">
        <v>3283</v>
      </c>
      <c r="R1365" s="0" t="s">
        <v>5124</v>
      </c>
      <c r="S1365" s="0" t="s">
        <v>5125</v>
      </c>
      <c r="T1365" s="0" t="s">
        <v>3341</v>
      </c>
      <c r="U1365" s="0" t="s">
        <v>3342</v>
      </c>
      <c r="V1365" s="0" t="s">
        <v>5128</v>
      </c>
      <c r="W1365" s="0" t="s">
        <v>3344</v>
      </c>
      <c r="X1365" s="0" t="s">
        <v>1109</v>
      </c>
      <c r="Y1365" s="0" t="s">
        <v>3342</v>
      </c>
      <c r="Z1365" s="0" t="s">
        <v>5129</v>
      </c>
      <c r="AA1365" s="0" t="s">
        <v>5130</v>
      </c>
      <c r="AB1365" s="0" t="s">
        <v>4491</v>
      </c>
      <c r="AC1365" s="0" t="s">
        <v>19</v>
      </c>
      <c r="AD1365" s="0" t="s">
        <v>19</v>
      </c>
      <c r="AE1365" s="0" t="s">
        <v>61</v>
      </c>
      <c r="AF1365" s="0" t="s">
        <v>22</v>
      </c>
      <c r="AG1365" s="0" t="s">
        <v>22</v>
      </c>
      <c r="AH1365" s="0" t="s">
        <v>22</v>
      </c>
      <c r="AI1365" s="0" t="s">
        <v>22</v>
      </c>
      <c r="AJ1365" s="0" t="s">
        <v>454</v>
      </c>
      <c r="AK1365" s="0" t="s">
        <v>454</v>
      </c>
    </row>
    <row customHeight="1" ht="11.25">
      <c r="A1366" s="0" t="s">
        <v>22</v>
      </c>
      <c r="B1366" s="0" t="s">
        <v>48</v>
      </c>
      <c r="C1366" s="0" t="s">
        <v>50</v>
      </c>
      <c r="D1366" s="0" t="s">
        <v>22</v>
      </c>
      <c r="E1366" s="0" t="s">
        <v>5123</v>
      </c>
      <c r="F1366" s="0" t="s">
        <v>1191</v>
      </c>
      <c r="G1366" s="0" t="s">
        <v>3282</v>
      </c>
      <c r="H1366" s="0" t="s">
        <v>3282</v>
      </c>
      <c r="I1366" s="0" t="s">
        <v>3283</v>
      </c>
      <c r="J1366" s="0" t="s">
        <v>5124</v>
      </c>
      <c r="K1366" s="0" t="s">
        <v>5125</v>
      </c>
      <c r="L1366" s="0" t="s">
        <v>5126</v>
      </c>
      <c r="M1366" s="0" t="s">
        <v>5127</v>
      </c>
      <c r="N1366" s="0" t="s">
        <v>98</v>
      </c>
      <c r="O1366" s="0" t="s">
        <v>3282</v>
      </c>
      <c r="P1366" s="0" t="s">
        <v>3282</v>
      </c>
      <c r="Q1366" s="0" t="s">
        <v>3283</v>
      </c>
      <c r="R1366" s="0" t="s">
        <v>5124</v>
      </c>
      <c r="S1366" s="0" t="s">
        <v>5125</v>
      </c>
      <c r="T1366" s="0" t="s">
        <v>3341</v>
      </c>
      <c r="U1366" s="0" t="s">
        <v>3342</v>
      </c>
      <c r="V1366" s="0" t="s">
        <v>5128</v>
      </c>
      <c r="W1366" s="0" t="s">
        <v>3344</v>
      </c>
      <c r="X1366" s="0" t="s">
        <v>1109</v>
      </c>
      <c r="Y1366" s="0" t="s">
        <v>3342</v>
      </c>
      <c r="Z1366" s="0" t="s">
        <v>5129</v>
      </c>
      <c r="AA1366" s="0" t="s">
        <v>5130</v>
      </c>
      <c r="AB1366" s="0" t="s">
        <v>4491</v>
      </c>
      <c r="AC1366" s="0" t="s">
        <v>19</v>
      </c>
      <c r="AD1366" s="0" t="s">
        <v>19</v>
      </c>
      <c r="AE1366" s="0" t="s">
        <v>61</v>
      </c>
      <c r="AF1366" s="0" t="s">
        <v>22</v>
      </c>
      <c r="AG1366" s="0" t="s">
        <v>22</v>
      </c>
      <c r="AH1366" s="0" t="s">
        <v>22</v>
      </c>
      <c r="AI1366" s="0" t="s">
        <v>22</v>
      </c>
      <c r="AJ1366" s="0" t="s">
        <v>454</v>
      </c>
      <c r="AK1366" s="0" t="s">
        <v>454</v>
      </c>
    </row>
    <row customHeight="1" ht="11.25">
      <c r="A1367" s="0" t="s">
        <v>22</v>
      </c>
      <c r="B1367" s="0" t="s">
        <v>48</v>
      </c>
      <c r="C1367" s="0" t="s">
        <v>50</v>
      </c>
      <c r="D1367" s="0" t="s">
        <v>22</v>
      </c>
      <c r="E1367" s="0" t="s">
        <v>5131</v>
      </c>
      <c r="F1367" s="0" t="s">
        <v>1191</v>
      </c>
      <c r="G1367" s="0" t="s">
        <v>120</v>
      </c>
      <c r="H1367" s="0" t="s">
        <v>120</v>
      </c>
      <c r="I1367" s="0" t="s">
        <v>121</v>
      </c>
      <c r="J1367" s="0" t="s">
        <v>4206</v>
      </c>
      <c r="K1367" s="0" t="s">
        <v>4207</v>
      </c>
      <c r="L1367" s="0" t="s">
        <v>4206</v>
      </c>
      <c r="M1367" s="0" t="s">
        <v>1155</v>
      </c>
      <c r="N1367" s="0" t="s">
        <v>98</v>
      </c>
      <c r="O1367" s="0" t="s">
        <v>120</v>
      </c>
      <c r="P1367" s="0" t="s">
        <v>120</v>
      </c>
      <c r="Q1367" s="0" t="s">
        <v>121</v>
      </c>
      <c r="R1367" s="0" t="s">
        <v>4206</v>
      </c>
      <c r="S1367" s="0" t="s">
        <v>4207</v>
      </c>
      <c r="T1367" s="0" t="s">
        <v>3341</v>
      </c>
      <c r="U1367" s="0" t="s">
        <v>3342</v>
      </c>
      <c r="V1367" s="0" t="s">
        <v>3343</v>
      </c>
      <c r="W1367" s="0" t="s">
        <v>3344</v>
      </c>
      <c r="X1367" s="0" t="s">
        <v>3345</v>
      </c>
      <c r="Y1367" s="0" t="s">
        <v>3342</v>
      </c>
      <c r="Z1367" s="0" t="s">
        <v>1155</v>
      </c>
      <c r="AA1367" s="0" t="s">
        <v>5132</v>
      </c>
      <c r="AB1367" s="0" t="s">
        <v>5133</v>
      </c>
      <c r="AC1367" s="0" t="s">
        <v>19</v>
      </c>
      <c r="AD1367" s="0" t="s">
        <v>19</v>
      </c>
      <c r="AE1367" s="0" t="s">
        <v>61</v>
      </c>
      <c r="AF1367" s="0" t="s">
        <v>22</v>
      </c>
      <c r="AG1367" s="0" t="s">
        <v>22</v>
      </c>
      <c r="AH1367" s="0" t="s">
        <v>22</v>
      </c>
      <c r="AI1367" s="0" t="s">
        <v>22</v>
      </c>
      <c r="AJ1367" s="0" t="s">
        <v>454</v>
      </c>
      <c r="AK1367" s="0" t="s">
        <v>454</v>
      </c>
    </row>
    <row customHeight="1" ht="11.25">
      <c r="A1368" s="0" t="s">
        <v>22</v>
      </c>
      <c r="B1368" s="0" t="s">
        <v>48</v>
      </c>
      <c r="C1368" s="0" t="s">
        <v>50</v>
      </c>
      <c r="D1368" s="0" t="s">
        <v>22</v>
      </c>
      <c r="E1368" s="0" t="s">
        <v>5131</v>
      </c>
      <c r="F1368" s="0" t="s">
        <v>1191</v>
      </c>
      <c r="G1368" s="0" t="s">
        <v>120</v>
      </c>
      <c r="H1368" s="0" t="s">
        <v>120</v>
      </c>
      <c r="I1368" s="0" t="s">
        <v>121</v>
      </c>
      <c r="J1368" s="0" t="s">
        <v>4206</v>
      </c>
      <c r="K1368" s="0" t="s">
        <v>4207</v>
      </c>
      <c r="L1368" s="0" t="s">
        <v>4206</v>
      </c>
      <c r="M1368" s="0" t="s">
        <v>1155</v>
      </c>
      <c r="N1368" s="0" t="s">
        <v>98</v>
      </c>
      <c r="O1368" s="0" t="s">
        <v>120</v>
      </c>
      <c r="P1368" s="0" t="s">
        <v>120</v>
      </c>
      <c r="Q1368" s="0" t="s">
        <v>121</v>
      </c>
      <c r="R1368" s="0" t="s">
        <v>4206</v>
      </c>
      <c r="S1368" s="0" t="s">
        <v>4207</v>
      </c>
      <c r="T1368" s="0" t="s">
        <v>3341</v>
      </c>
      <c r="U1368" s="0" t="s">
        <v>3342</v>
      </c>
      <c r="V1368" s="0" t="s">
        <v>3343</v>
      </c>
      <c r="W1368" s="0" t="s">
        <v>3344</v>
      </c>
      <c r="X1368" s="0" t="s">
        <v>3345</v>
      </c>
      <c r="Y1368" s="0" t="s">
        <v>3342</v>
      </c>
      <c r="Z1368" s="0" t="s">
        <v>1155</v>
      </c>
      <c r="AA1368" s="0" t="s">
        <v>5132</v>
      </c>
      <c r="AB1368" s="0" t="s">
        <v>5133</v>
      </c>
      <c r="AC1368" s="0" t="s">
        <v>19</v>
      </c>
      <c r="AD1368" s="0" t="s">
        <v>19</v>
      </c>
      <c r="AE1368" s="0" t="s">
        <v>61</v>
      </c>
      <c r="AF1368" s="0" t="s">
        <v>22</v>
      </c>
      <c r="AG1368" s="0" t="s">
        <v>22</v>
      </c>
      <c r="AH1368" s="0" t="s">
        <v>22</v>
      </c>
      <c r="AI1368" s="0" t="s">
        <v>22</v>
      </c>
      <c r="AJ1368" s="0" t="s">
        <v>454</v>
      </c>
      <c r="AK1368" s="0" t="s">
        <v>454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167A5-F591-F5F3-4C59-0.F13079B1}" mc:Ignorable="x14ac xr xr2 xr3">
  <sheetPr>
    <tabColor rgb="FFFFCC99"/>
  </sheetPr>
  <dimension ref="A1:B3"/>
  <sheetViews>
    <sheetView topLeftCell="A1" showGridLines="0" workbookViewId="0">
      <selection activeCell="A1" sqref="A1"/>
    </sheetView>
  </sheetViews>
  <sheetFormatPr defaultColWidth="9.140625" customHeight="1" defaultRowHeight="11.25"/>
  <sheetData>
    <row customHeight="1" ht="11.25">
      <c r="A1" s="1290" t="s">
        <v>216</v>
      </c>
      <c r="B1" s="1290" t="s">
        <v>5134</v>
      </c>
    </row>
    <row customHeight="1" ht="11.25">
      <c r="A2" s="1290" t="s">
        <v>97</v>
      </c>
      <c r="B2" s="1290" t="s">
        <v>5135</v>
      </c>
    </row>
    <row customHeight="1" ht="11.25">
      <c r="A3" s="1290" t="s">
        <v>183</v>
      </c>
      <c r="B3" s="1290" t="s">
        <v>5136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4987C5-52C7-91F4-F744-0.6981783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2" max="2" style="4219" width="65.28125" customWidth="1"/>
  </cols>
  <sheetData>
    <row customHeight="1" ht="11.25">
      <c r="A1" s="715" t="s">
        <v>5137</v>
      </c>
      <c r="B1" s="715" t="s">
        <v>5138</v>
      </c>
    </row>
    <row customHeight="1" ht="11.25">
      <c r="A2" s="715">
        <v>4213775</v>
      </c>
      <c r="B2" s="715" t="s">
        <v>1551</v>
      </c>
    </row>
    <row customHeight="1" ht="11.25">
      <c r="A3" s="715">
        <v>4213784</v>
      </c>
      <c r="B3" s="715" t="s">
        <v>1585</v>
      </c>
    </row>
    <row customHeight="1" ht="11.25">
      <c r="A4" s="715">
        <v>4213781</v>
      </c>
      <c r="B4" s="715" t="s">
        <v>1578</v>
      </c>
    </row>
    <row customHeight="1" ht="11.25">
      <c r="A5" s="715">
        <v>4213776</v>
      </c>
      <c r="B5" s="715" t="s">
        <v>246</v>
      </c>
    </row>
    <row customHeight="1" ht="11.25">
      <c r="A6" s="715">
        <v>4213777</v>
      </c>
      <c r="B6" s="715" t="s">
        <v>252</v>
      </c>
    </row>
    <row customHeight="1" ht="11.25">
      <c r="A7" s="715">
        <v>4213778</v>
      </c>
      <c r="B7" s="715" t="s">
        <v>258</v>
      </c>
    </row>
    <row customHeight="1" ht="11.25">
      <c r="A8" s="715">
        <v>4213780</v>
      </c>
      <c r="B8" s="715" t="s">
        <v>264</v>
      </c>
    </row>
    <row customHeight="1" ht="11.25">
      <c r="A9" s="715">
        <v>4213779</v>
      </c>
      <c r="B9" s="715" t="s">
        <v>1715</v>
      </c>
    </row>
    <row customHeight="1" ht="11.25">
      <c r="A10" s="715">
        <v>4213783</v>
      </c>
      <c r="B10" s="715" t="s">
        <v>1729</v>
      </c>
    </row>
    <row customHeight="1" ht="11.25">
      <c r="A11" s="715">
        <v>4213782</v>
      </c>
      <c r="B11" s="715" t="s">
        <v>270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26F8C4-EE68-DA98-5359-0.86C32C0B}"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2" max="2" style="4219" width="65.28125" customWidth="1"/>
  </cols>
  <sheetData>
    <row customHeight="1" ht="11.25">
      <c r="A1" s="715" t="s">
        <v>5137</v>
      </c>
      <c r="B1" s="715" t="s">
        <v>5139</v>
      </c>
    </row>
    <row customHeight="1" ht="11.25">
      <c r="A2" s="715" t="s">
        <v>196</v>
      </c>
      <c r="B2" s="715" t="s">
        <v>1817</v>
      </c>
    </row>
    <row customHeight="1" ht="11.25">
      <c r="A3" s="715" t="s">
        <v>5140</v>
      </c>
      <c r="B3" s="715" t="s">
        <v>1825</v>
      </c>
    </row>
    <row customHeight="1" ht="11.25">
      <c r="A4" s="715" t="s">
        <v>206</v>
      </c>
      <c r="B4" s="715" t="s">
        <v>1834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104DE-06B6-7C64-B60A-0.E1B3D383}" mc:Ignorable="x14ac xr xr2 xr3">
  <sheetPr>
    <tabColor rgb="FFFFCC99"/>
  </sheetPr>
  <dimension ref="A1:G43"/>
  <sheetViews>
    <sheetView topLeftCell="A1" showGridLines="0" workbookViewId="0">
      <selection activeCell="A1" sqref="A1"/>
    </sheetView>
  </sheetViews>
  <sheetFormatPr customHeight="1" defaultRowHeight="11.25"/>
  <sheetData>
    <row customHeight="1" ht="11.25">
      <c r="A1" s="161" t="s">
        <v>3267</v>
      </c>
      <c r="B1" s="161" t="s">
        <v>3268</v>
      </c>
      <c r="C1" s="161" t="s">
        <v>3269</v>
      </c>
      <c r="D1" s="161" t="s">
        <v>3270</v>
      </c>
      <c r="E1" s="0" t="s">
        <v>3271</v>
      </c>
      <c r="F1" s="0" t="s">
        <v>3272</v>
      </c>
      <c r="G1" s="0" t="s">
        <v>3273</v>
      </c>
    </row>
    <row customHeight="1" ht="11.25">
      <c r="A2" s="0" t="s">
        <v>16</v>
      </c>
      <c r="B2" s="0" t="s">
        <v>103</v>
      </c>
      <c r="C2" s="0" t="s">
        <v>104</v>
      </c>
      <c r="D2" s="0" t="s">
        <v>103</v>
      </c>
      <c r="E2" s="0" t="s">
        <v>104</v>
      </c>
      <c r="F2" s="0" t="s">
        <v>3274</v>
      </c>
      <c r="G2" s="0" t="s">
        <v>101</v>
      </c>
    </row>
    <row customHeight="1" ht="11.25">
      <c r="A3" s="0" t="s">
        <v>16</v>
      </c>
      <c r="B3" s="0" t="s">
        <v>105</v>
      </c>
      <c r="C3" s="0" t="s">
        <v>106</v>
      </c>
      <c r="D3" s="0" t="s">
        <v>105</v>
      </c>
      <c r="E3" s="0" t="s">
        <v>106</v>
      </c>
      <c r="F3" s="0" t="s">
        <v>3274</v>
      </c>
      <c r="G3" s="0" t="s">
        <v>89</v>
      </c>
    </row>
    <row customHeight="1" ht="11.25">
      <c r="A4" s="0" t="s">
        <v>16</v>
      </c>
      <c r="B4" s="0" t="s">
        <v>3275</v>
      </c>
      <c r="C4" s="0" t="s">
        <v>3276</v>
      </c>
      <c r="D4" s="0" t="s">
        <v>3275</v>
      </c>
      <c r="E4" s="0" t="s">
        <v>3276</v>
      </c>
      <c r="F4" s="0" t="s">
        <v>3274</v>
      </c>
      <c r="G4" s="0" t="s">
        <v>90</v>
      </c>
    </row>
    <row customHeight="1" ht="11.25">
      <c r="A5" s="0" t="s">
        <v>16</v>
      </c>
      <c r="B5" s="0" t="s">
        <v>3277</v>
      </c>
      <c r="C5" s="0" t="s">
        <v>3278</v>
      </c>
      <c r="D5" s="0" t="s">
        <v>3277</v>
      </c>
      <c r="E5" s="0" t="s">
        <v>3278</v>
      </c>
      <c r="F5" s="0" t="s">
        <v>3279</v>
      </c>
      <c r="G5" s="0" t="s">
        <v>109</v>
      </c>
    </row>
    <row customHeight="1" ht="11.25">
      <c r="A6" s="0" t="s">
        <v>16</v>
      </c>
      <c r="B6" s="0" t="s">
        <v>107</v>
      </c>
      <c r="C6" s="0" t="s">
        <v>108</v>
      </c>
      <c r="D6" s="0" t="s">
        <v>107</v>
      </c>
      <c r="E6" s="0" t="s">
        <v>108</v>
      </c>
      <c r="F6" s="0" t="s">
        <v>3274</v>
      </c>
      <c r="G6" s="0" t="s">
        <v>91</v>
      </c>
    </row>
    <row customHeight="1" ht="11.25">
      <c r="A7" s="0" t="s">
        <v>16</v>
      </c>
      <c r="B7" s="0" t="s">
        <v>110</v>
      </c>
      <c r="C7" s="0" t="s">
        <v>111</v>
      </c>
      <c r="D7" s="0" t="s">
        <v>110</v>
      </c>
      <c r="E7" s="0" t="s">
        <v>111</v>
      </c>
      <c r="F7" s="0" t="s">
        <v>3274</v>
      </c>
      <c r="G7" s="0" t="s">
        <v>92</v>
      </c>
    </row>
    <row customHeight="1" ht="11.25">
      <c r="A8" s="0" t="s">
        <v>16</v>
      </c>
      <c r="B8" s="0" t="s">
        <v>1206</v>
      </c>
      <c r="C8" s="0" t="s">
        <v>1207</v>
      </c>
      <c r="D8" s="0" t="s">
        <v>1206</v>
      </c>
      <c r="E8" s="0" t="s">
        <v>1207</v>
      </c>
      <c r="F8" s="0" t="s">
        <v>3279</v>
      </c>
      <c r="G8" s="0" t="s">
        <v>118</v>
      </c>
    </row>
    <row customHeight="1" ht="11.25">
      <c r="A9" s="0" t="s">
        <v>16</v>
      </c>
      <c r="B9" s="0" t="s">
        <v>113</v>
      </c>
      <c r="C9" s="0" t="s">
        <v>114</v>
      </c>
      <c r="D9" s="0" t="s">
        <v>113</v>
      </c>
      <c r="E9" s="0" t="s">
        <v>114</v>
      </c>
      <c r="F9" s="0" t="s">
        <v>3274</v>
      </c>
      <c r="G9" s="0" t="s">
        <v>112</v>
      </c>
    </row>
    <row customHeight="1" ht="11.25">
      <c r="A10" s="0" t="s">
        <v>16</v>
      </c>
      <c r="B10" s="0" t="s">
        <v>116</v>
      </c>
      <c r="C10" s="0" t="s">
        <v>117</v>
      </c>
      <c r="D10" s="0" t="s">
        <v>116</v>
      </c>
      <c r="E10" s="0" t="s">
        <v>117</v>
      </c>
      <c r="F10" s="0" t="s">
        <v>3279</v>
      </c>
      <c r="G10" s="0" t="s">
        <v>115</v>
      </c>
    </row>
    <row customHeight="1" ht="11.25">
      <c r="A11" s="0" t="s">
        <v>16</v>
      </c>
      <c r="B11" s="0" t="s">
        <v>3280</v>
      </c>
      <c r="C11" s="0" t="s">
        <v>3281</v>
      </c>
      <c r="D11" s="0" t="s">
        <v>3280</v>
      </c>
      <c r="E11" s="0" t="s">
        <v>3281</v>
      </c>
      <c r="F11" s="0" t="s">
        <v>3279</v>
      </c>
      <c r="G11" s="0" t="s">
        <v>128</v>
      </c>
    </row>
    <row customHeight="1" ht="11.25">
      <c r="A12" s="0" t="s">
        <v>16</v>
      </c>
      <c r="B12" s="0" t="s">
        <v>3282</v>
      </c>
      <c r="C12" s="0" t="s">
        <v>3283</v>
      </c>
      <c r="D12" s="0" t="s">
        <v>3282</v>
      </c>
      <c r="E12" s="0" t="s">
        <v>3283</v>
      </c>
      <c r="F12" s="0" t="s">
        <v>3279</v>
      </c>
      <c r="G12" s="0" t="s">
        <v>132</v>
      </c>
    </row>
    <row customHeight="1" ht="11.25">
      <c r="A13" s="0" t="s">
        <v>16</v>
      </c>
      <c r="B13" s="0" t="s">
        <v>120</v>
      </c>
      <c r="C13" s="0" t="s">
        <v>121</v>
      </c>
      <c r="D13" s="0" t="s">
        <v>120</v>
      </c>
      <c r="E13" s="0" t="s">
        <v>121</v>
      </c>
      <c r="F13" s="0" t="s">
        <v>3279</v>
      </c>
      <c r="G13" s="0" t="s">
        <v>119</v>
      </c>
    </row>
    <row customHeight="1" ht="11.25">
      <c r="A14" s="0" t="s">
        <v>16</v>
      </c>
      <c r="B14" s="0" t="s">
        <v>123</v>
      </c>
      <c r="C14" s="0" t="s">
        <v>124</v>
      </c>
      <c r="D14" s="0" t="s">
        <v>123</v>
      </c>
      <c r="E14" s="0" t="s">
        <v>124</v>
      </c>
      <c r="F14" s="0" t="s">
        <v>3279</v>
      </c>
      <c r="G14" s="0" t="s">
        <v>122</v>
      </c>
    </row>
    <row customHeight="1" ht="11.25">
      <c r="A15" s="0" t="s">
        <v>16</v>
      </c>
      <c r="B15" s="0" t="s">
        <v>126</v>
      </c>
      <c r="C15" s="0" t="s">
        <v>127</v>
      </c>
      <c r="D15" s="0" t="s">
        <v>126</v>
      </c>
      <c r="E15" s="0" t="s">
        <v>127</v>
      </c>
      <c r="F15" s="0" t="s">
        <v>3279</v>
      </c>
      <c r="G15" s="0" t="s">
        <v>125</v>
      </c>
    </row>
    <row customHeight="1" ht="11.25">
      <c r="A16" s="0" t="s">
        <v>16</v>
      </c>
      <c r="B16" s="0" t="s">
        <v>130</v>
      </c>
      <c r="C16" s="0" t="s">
        <v>131</v>
      </c>
      <c r="D16" s="0" t="s">
        <v>130</v>
      </c>
      <c r="E16" s="0" t="s">
        <v>131</v>
      </c>
      <c r="F16" s="0" t="s">
        <v>3279</v>
      </c>
      <c r="G16" s="0" t="s">
        <v>129</v>
      </c>
    </row>
    <row customHeight="1" ht="11.25">
      <c r="A17" s="0" t="s">
        <v>16</v>
      </c>
      <c r="B17" s="0" t="s">
        <v>134</v>
      </c>
      <c r="C17" s="0" t="s">
        <v>135</v>
      </c>
      <c r="D17" s="0" t="s">
        <v>134</v>
      </c>
      <c r="E17" s="0" t="s">
        <v>135</v>
      </c>
      <c r="F17" s="0" t="s">
        <v>3274</v>
      </c>
      <c r="G17" s="0" t="s">
        <v>133</v>
      </c>
    </row>
    <row customHeight="1" ht="11.25">
      <c r="A18" s="0" t="s">
        <v>16</v>
      </c>
      <c r="B18" s="0" t="s">
        <v>1269</v>
      </c>
      <c r="C18" s="0" t="s">
        <v>1270</v>
      </c>
      <c r="D18" s="0" t="s">
        <v>1269</v>
      </c>
      <c r="E18" s="0" t="s">
        <v>1270</v>
      </c>
      <c r="F18" s="0" t="s">
        <v>3279</v>
      </c>
      <c r="G18" s="0" t="s">
        <v>151</v>
      </c>
    </row>
    <row customHeight="1" ht="11.25">
      <c r="A19" s="0" t="s">
        <v>16</v>
      </c>
      <c r="B19" s="0" t="s">
        <v>137</v>
      </c>
      <c r="C19" s="0" t="s">
        <v>138</v>
      </c>
      <c r="D19" s="0" t="s">
        <v>137</v>
      </c>
      <c r="E19" s="0" t="s">
        <v>138</v>
      </c>
      <c r="F19" s="0" t="s">
        <v>3274</v>
      </c>
      <c r="G19" s="0" t="s">
        <v>136</v>
      </c>
    </row>
    <row customHeight="1" ht="11.25">
      <c r="A20" s="0" t="s">
        <v>16</v>
      </c>
      <c r="B20" s="0" t="s">
        <v>1291</v>
      </c>
      <c r="C20" s="0" t="s">
        <v>1292</v>
      </c>
      <c r="D20" s="0" t="s">
        <v>1291</v>
      </c>
      <c r="E20" s="0" t="s">
        <v>1292</v>
      </c>
      <c r="F20" s="0" t="s">
        <v>3279</v>
      </c>
      <c r="G20" s="0" t="s">
        <v>158</v>
      </c>
    </row>
    <row customHeight="1" ht="11.25">
      <c r="A21" s="0" t="s">
        <v>16</v>
      </c>
      <c r="B21" s="0" t="s">
        <v>140</v>
      </c>
      <c r="C21" s="0" t="s">
        <v>141</v>
      </c>
      <c r="D21" s="0" t="s">
        <v>140</v>
      </c>
      <c r="E21" s="0" t="s">
        <v>141</v>
      </c>
      <c r="F21" s="0" t="s">
        <v>3274</v>
      </c>
      <c r="G21" s="0" t="s">
        <v>139</v>
      </c>
    </row>
    <row customHeight="1" ht="11.25">
      <c r="A22" s="0" t="s">
        <v>16</v>
      </c>
      <c r="B22" s="0" t="s">
        <v>1261</v>
      </c>
      <c r="C22" s="0" t="s">
        <v>1262</v>
      </c>
      <c r="D22" s="0" t="s">
        <v>1261</v>
      </c>
      <c r="E22" s="0" t="s">
        <v>1262</v>
      </c>
      <c r="F22" s="0" t="s">
        <v>3279</v>
      </c>
      <c r="G22" s="0" t="s">
        <v>165</v>
      </c>
    </row>
    <row customHeight="1" ht="11.25">
      <c r="A23" s="0" t="s">
        <v>16</v>
      </c>
      <c r="B23" s="0" t="s">
        <v>143</v>
      </c>
      <c r="C23" s="0" t="s">
        <v>144</v>
      </c>
      <c r="D23" s="0" t="s">
        <v>143</v>
      </c>
      <c r="E23" s="0" t="s">
        <v>144</v>
      </c>
      <c r="F23" s="0" t="s">
        <v>3274</v>
      </c>
      <c r="G23" s="0" t="s">
        <v>142</v>
      </c>
    </row>
    <row customHeight="1" ht="11.25">
      <c r="A24" s="0" t="s">
        <v>16</v>
      </c>
      <c r="B24" s="0" t="s">
        <v>146</v>
      </c>
      <c r="C24" s="0" t="s">
        <v>147</v>
      </c>
      <c r="D24" s="0" t="s">
        <v>146</v>
      </c>
      <c r="E24" s="0" t="s">
        <v>147</v>
      </c>
      <c r="F24" s="0" t="s">
        <v>3274</v>
      </c>
      <c r="G24" s="0" t="s">
        <v>145</v>
      </c>
    </row>
    <row customHeight="1" ht="11.25">
      <c r="A25" s="0" t="s">
        <v>16</v>
      </c>
      <c r="B25" s="0" t="s">
        <v>3284</v>
      </c>
      <c r="C25" s="0" t="s">
        <v>3285</v>
      </c>
      <c r="D25" s="0" t="s">
        <v>3284</v>
      </c>
      <c r="E25" s="0" t="s">
        <v>3285</v>
      </c>
      <c r="F25" s="0" t="s">
        <v>3274</v>
      </c>
      <c r="G25" s="0" t="s">
        <v>175</v>
      </c>
    </row>
    <row customHeight="1" ht="11.25">
      <c r="A26" s="0" t="s">
        <v>16</v>
      </c>
      <c r="B26" s="0" t="s">
        <v>149</v>
      </c>
      <c r="C26" s="0" t="s">
        <v>150</v>
      </c>
      <c r="D26" s="0" t="s">
        <v>149</v>
      </c>
      <c r="E26" s="0" t="s">
        <v>150</v>
      </c>
      <c r="F26" s="0" t="s">
        <v>3274</v>
      </c>
      <c r="G26" s="0" t="s">
        <v>148</v>
      </c>
    </row>
    <row customHeight="1" ht="11.25">
      <c r="A27" s="0" t="s">
        <v>16</v>
      </c>
      <c r="B27" s="0" t="s">
        <v>3286</v>
      </c>
      <c r="C27" s="0" t="s">
        <v>3287</v>
      </c>
      <c r="D27" s="0" t="s">
        <v>3286</v>
      </c>
      <c r="E27" s="0" t="s">
        <v>3287</v>
      </c>
      <c r="F27" s="0" t="s">
        <v>3274</v>
      </c>
      <c r="G27" s="0" t="s">
        <v>1876</v>
      </c>
    </row>
    <row customHeight="1" ht="11.25">
      <c r="A28" s="0" t="s">
        <v>16</v>
      </c>
      <c r="B28" s="0" t="s">
        <v>1171</v>
      </c>
      <c r="C28" s="0" t="s">
        <v>1172</v>
      </c>
      <c r="D28" s="0" t="s">
        <v>1171</v>
      </c>
      <c r="E28" s="0" t="s">
        <v>1172</v>
      </c>
      <c r="F28" s="0" t="s">
        <v>3279</v>
      </c>
      <c r="G28" s="0" t="s">
        <v>1878</v>
      </c>
    </row>
    <row customHeight="1" ht="11.25">
      <c r="A29" s="0" t="s">
        <v>16</v>
      </c>
      <c r="B29" s="0" t="s">
        <v>153</v>
      </c>
      <c r="C29" s="0" t="s">
        <v>154</v>
      </c>
      <c r="D29" s="0" t="s">
        <v>153</v>
      </c>
      <c r="E29" s="0" t="s">
        <v>154</v>
      </c>
      <c r="F29" s="0" t="s">
        <v>3274</v>
      </c>
      <c r="G29" s="0" t="s">
        <v>152</v>
      </c>
    </row>
    <row customHeight="1" ht="11.25">
      <c r="A30" s="0" t="s">
        <v>16</v>
      </c>
      <c r="B30" s="0" t="s">
        <v>3288</v>
      </c>
      <c r="C30" s="0" t="s">
        <v>3289</v>
      </c>
      <c r="D30" s="0" t="s">
        <v>3288</v>
      </c>
      <c r="E30" s="0" t="s">
        <v>3289</v>
      </c>
      <c r="F30" s="0" t="s">
        <v>3279</v>
      </c>
      <c r="G30" s="0" t="s">
        <v>1886</v>
      </c>
    </row>
    <row customHeight="1" ht="11.25">
      <c r="A31" s="0" t="s">
        <v>16</v>
      </c>
      <c r="B31" s="0" t="s">
        <v>156</v>
      </c>
      <c r="C31" s="0" t="s">
        <v>157</v>
      </c>
      <c r="D31" s="0" t="s">
        <v>156</v>
      </c>
      <c r="E31" s="0" t="s">
        <v>157</v>
      </c>
      <c r="F31" s="0" t="s">
        <v>3274</v>
      </c>
      <c r="G31" s="0" t="s">
        <v>155</v>
      </c>
    </row>
    <row customHeight="1" ht="11.25">
      <c r="A32" s="0" t="s">
        <v>16</v>
      </c>
      <c r="B32" s="0" t="s">
        <v>3290</v>
      </c>
      <c r="C32" s="0" t="s">
        <v>3291</v>
      </c>
      <c r="D32" s="0" t="s">
        <v>3290</v>
      </c>
      <c r="E32" s="0" t="s">
        <v>3291</v>
      </c>
      <c r="F32" s="0" t="s">
        <v>3279</v>
      </c>
      <c r="G32" s="0" t="s">
        <v>1889</v>
      </c>
    </row>
    <row customHeight="1" ht="11.25">
      <c r="A33" s="0" t="s">
        <v>16</v>
      </c>
      <c r="B33" s="0" t="s">
        <v>160</v>
      </c>
      <c r="C33" s="0" t="s">
        <v>161</v>
      </c>
      <c r="D33" s="0" t="s">
        <v>160</v>
      </c>
      <c r="E33" s="0" t="s">
        <v>161</v>
      </c>
      <c r="F33" s="0" t="s">
        <v>3274</v>
      </c>
      <c r="G33" s="0" t="s">
        <v>159</v>
      </c>
    </row>
    <row customHeight="1" ht="11.25">
      <c r="A34" s="0" t="s">
        <v>16</v>
      </c>
      <c r="B34" s="0" t="s">
        <v>163</v>
      </c>
      <c r="C34" s="0" t="s">
        <v>164</v>
      </c>
      <c r="D34" s="0" t="s">
        <v>163</v>
      </c>
      <c r="E34" s="0" t="s">
        <v>164</v>
      </c>
      <c r="F34" s="0" t="s">
        <v>3274</v>
      </c>
      <c r="G34" s="0" t="s">
        <v>162</v>
      </c>
    </row>
    <row customHeight="1" ht="11.25">
      <c r="A35" s="0" t="s">
        <v>16</v>
      </c>
      <c r="B35" s="0" t="s">
        <v>3292</v>
      </c>
      <c r="C35" s="0" t="s">
        <v>3293</v>
      </c>
      <c r="D35" s="0" t="s">
        <v>3292</v>
      </c>
      <c r="E35" s="0" t="s">
        <v>3293</v>
      </c>
      <c r="F35" s="0" t="s">
        <v>3279</v>
      </c>
      <c r="G35" s="0" t="s">
        <v>1898</v>
      </c>
    </row>
    <row customHeight="1" ht="11.25">
      <c r="A36" s="0" t="s">
        <v>16</v>
      </c>
      <c r="B36" s="0" t="s">
        <v>167</v>
      </c>
      <c r="C36" s="0" t="s">
        <v>168</v>
      </c>
      <c r="D36" s="0" t="s">
        <v>167</v>
      </c>
      <c r="E36" s="0" t="s">
        <v>168</v>
      </c>
      <c r="F36" s="0" t="s">
        <v>3274</v>
      </c>
      <c r="G36" s="0" t="s">
        <v>166</v>
      </c>
    </row>
    <row customHeight="1" ht="11.25">
      <c r="A37" s="0" t="s">
        <v>16</v>
      </c>
      <c r="B37" s="0" t="s">
        <v>170</v>
      </c>
      <c r="C37" s="0" t="s">
        <v>171</v>
      </c>
      <c r="D37" s="0" t="s">
        <v>170</v>
      </c>
      <c r="E37" s="0" t="s">
        <v>171</v>
      </c>
      <c r="F37" s="0" t="s">
        <v>3274</v>
      </c>
      <c r="G37" s="0" t="s">
        <v>169</v>
      </c>
    </row>
    <row customHeight="1" ht="11.25">
      <c r="A38" s="0" t="s">
        <v>16</v>
      </c>
      <c r="B38" s="0" t="s">
        <v>3294</v>
      </c>
      <c r="C38" s="0" t="s">
        <v>3295</v>
      </c>
      <c r="D38" s="0" t="s">
        <v>3294</v>
      </c>
      <c r="E38" s="0" t="s">
        <v>3295</v>
      </c>
      <c r="F38" s="0" t="s">
        <v>3279</v>
      </c>
      <c r="G38" s="0" t="s">
        <v>1914</v>
      </c>
    </row>
    <row customHeight="1" ht="11.25">
      <c r="A39" s="0" t="s">
        <v>16</v>
      </c>
      <c r="B39" s="0" t="s">
        <v>173</v>
      </c>
      <c r="C39" s="0" t="s">
        <v>174</v>
      </c>
      <c r="D39" s="0" t="s">
        <v>173</v>
      </c>
      <c r="E39" s="0" t="s">
        <v>174</v>
      </c>
      <c r="F39" s="0" t="s">
        <v>3274</v>
      </c>
      <c r="G39" s="0" t="s">
        <v>172</v>
      </c>
    </row>
    <row customHeight="1" ht="11.25">
      <c r="A40" s="0" t="s">
        <v>16</v>
      </c>
      <c r="B40" s="0" t="s">
        <v>3296</v>
      </c>
      <c r="C40" s="0" t="s">
        <v>3297</v>
      </c>
      <c r="D40" s="0" t="s">
        <v>3296</v>
      </c>
      <c r="E40" s="0" t="s">
        <v>3297</v>
      </c>
      <c r="F40" s="0" t="s">
        <v>3274</v>
      </c>
      <c r="G40" s="0" t="s">
        <v>1922</v>
      </c>
    </row>
    <row customHeight="1" ht="11.25">
      <c r="A41" s="0" t="s">
        <v>16</v>
      </c>
      <c r="B41" s="0" t="s">
        <v>177</v>
      </c>
      <c r="C41" s="0" t="s">
        <v>178</v>
      </c>
      <c r="D41" s="0" t="s">
        <v>177</v>
      </c>
      <c r="E41" s="0" t="s">
        <v>178</v>
      </c>
      <c r="F41" s="0" t="s">
        <v>3274</v>
      </c>
      <c r="G41" s="0" t="s">
        <v>176</v>
      </c>
    </row>
    <row customHeight="1" ht="11.25">
      <c r="A42" s="0" t="s">
        <v>16</v>
      </c>
      <c r="B42" s="0" t="s">
        <v>3298</v>
      </c>
      <c r="C42" s="0" t="s">
        <v>3299</v>
      </c>
      <c r="D42" s="0" t="s">
        <v>3298</v>
      </c>
      <c r="E42" s="0" t="s">
        <v>3299</v>
      </c>
      <c r="F42" s="0" t="s">
        <v>3274</v>
      </c>
      <c r="G42" s="0" t="s">
        <v>1931</v>
      </c>
    </row>
    <row customHeight="1" ht="11.25">
      <c r="A43" s="0" t="s">
        <v>16</v>
      </c>
      <c r="B43" s="0" t="s">
        <v>180</v>
      </c>
      <c r="C43" s="0" t="s">
        <v>181</v>
      </c>
      <c r="D43" s="0" t="s">
        <v>180</v>
      </c>
      <c r="E43" s="0" t="s">
        <v>181</v>
      </c>
      <c r="F43" s="0" t="s">
        <v>3274</v>
      </c>
      <c r="G43" s="0" t="s">
        <v>179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681ABA-C94B-B3B5-647C-0.6DBE3D1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2" max="2" style="4219" width="84.28125" customWidth="1"/>
  </cols>
  <sheetData>
    <row customHeight="1" ht="11.25">
      <c r="A1" s="715" t="s">
        <v>5141</v>
      </c>
      <c r="B1" s="715" t="s">
        <v>5142</v>
      </c>
      <c r="C1" s="715" t="s">
        <v>1495</v>
      </c>
    </row>
    <row customHeight="1" ht="11.25">
      <c r="A2" s="715">
        <v>4189678</v>
      </c>
      <c r="B2" s="715" t="s">
        <v>5143</v>
      </c>
      <c r="C2" s="715" t="s">
        <v>5144</v>
      </c>
    </row>
    <row customHeight="1" ht="11.25">
      <c r="A3" s="715">
        <v>4190415</v>
      </c>
      <c r="B3" s="715" t="s">
        <v>5145</v>
      </c>
      <c r="C3" s="715" t="s">
        <v>5144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700FD-85B8-859E-1B15-0.C803DA9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219" width="38.421875" customWidth="1"/>
  </cols>
  <sheetData>
    <row customHeight="1" ht="15">
      <c r="A1" s="1291" t="s">
        <v>5146</v>
      </c>
      <c r="B1" s="1291" t="s">
        <v>5147</v>
      </c>
    </row>
    <row customHeight="1" ht="15"/>
    <row customHeight="1" ht="15"/>
    <row customHeight="1" ht="15"/>
    <row customHeight="1" ht="15"/>
    <row customHeight="1" ht="15"/>
    <row customHeight="1" ht="15"/>
    <row customHeight="1" ht="15"/>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F1F67-0ADB-6CD2-6787-0.B164828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5148</v>
      </c>
      <c r="B1" s="0" t="b">
        <v>1</v>
      </c>
    </row>
    <row customHeight="1" ht="11.25">
      <c r="A2" s="0" t="s">
        <v>5149</v>
      </c>
      <c r="B2" s="0" t="b">
        <v>0</v>
      </c>
    </row>
    <row customHeight="1" ht="11.25">
      <c r="A3" s="0" t="s">
        <v>5150</v>
      </c>
      <c r="B3" s="0" t="b">
        <v>0</v>
      </c>
    </row>
    <row customHeight="1" ht="11.25">
      <c r="A4" s="0" t="s">
        <v>5151</v>
      </c>
      <c r="B4" s="0" t="b">
        <v>0</v>
      </c>
    </row>
    <row customHeight="1" ht="11.25">
      <c r="A5" s="0" t="s">
        <v>5152</v>
      </c>
      <c r="B5" s="0" t="b">
        <v>1</v>
      </c>
    </row>
    <row customHeight="1" ht="11.25">
      <c r="A6" s="0" t="s">
        <v>5153</v>
      </c>
      <c r="B6" s="0" t="b">
        <v>0</v>
      </c>
    </row>
    <row customHeight="1" ht="11.25">
      <c r="A7" s="0" t="s">
        <v>5154</v>
      </c>
      <c r="B7" s="0" t="b">
        <v>0</v>
      </c>
    </row>
    <row customHeight="1" ht="11.25">
      <c r="A8" s="0" t="s">
        <v>5155</v>
      </c>
      <c r="B8" s="0" t="b">
        <v>0</v>
      </c>
    </row>
    <row customHeight="1" ht="11.25">
      <c r="A9" s="0" t="s">
        <v>5156</v>
      </c>
      <c r="B9" s="0" t="b">
        <v>0</v>
      </c>
    </row>
    <row customHeight="1" ht="11.25">
      <c r="A10" s="0" t="s">
        <v>5157</v>
      </c>
      <c r="B10" s="0" t="b">
        <v>1</v>
      </c>
    </row>
    <row customHeight="1" ht="11.25">
      <c r="A11" s="0" t="s">
        <v>5158</v>
      </c>
      <c r="B11" s="0" t="b">
        <v>0</v>
      </c>
    </row>
    <row customHeight="1" ht="11.25">
      <c r="A12" s="0" t="s">
        <v>5159</v>
      </c>
      <c r="B12" s="0" t="b">
        <v>0</v>
      </c>
    </row>
    <row customHeight="1" ht="11.25">
      <c r="A13" s="0" t="s">
        <v>5160</v>
      </c>
      <c r="B13" s="0" t="b">
        <v>0</v>
      </c>
    </row>
    <row customHeight="1" ht="11.25">
      <c r="A14" s="0" t="s">
        <v>5161</v>
      </c>
      <c r="B14" s="0" t="b">
        <v>0</v>
      </c>
    </row>
    <row customHeight="1" ht="11.25">
      <c r="A15" s="0" t="s">
        <v>5162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2CCDD1-7BCD-9532-595E-0.BE37F1BB}" mc:Ignorable="x14ac xr xr2 xr3">
  <sheetPr>
    <tabColor rgb="FFFFCC99"/>
  </sheetPr>
  <dimension ref="A1:A1"/>
  <sheetViews>
    <sheetView topLeftCell="A1" showGridLines="0" workbookViewId="0">
      <selection activeCell="A1" sqref="A1"/>
    </sheetView>
  </sheetViews>
  <sheetFormatPr defaultColWidth="9.140625" customHeight="1" defaultRowHeight="12.75"/>
  <sheetData>
    <row customHeight="1" ht="12.75"/>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D89652-868C-423C-EF2E-0.03331F7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219" width="36.28125" customWidth="1"/>
    <col min="2" max="2" style="4219" width="21.140625" customWidth="1"/>
  </cols>
  <sheetData>
    <row customHeight="1" ht="11.25">
      <c r="A1" s="1292" t="s">
        <v>5163</v>
      </c>
      <c r="B1" s="1292" t="s">
        <v>5164</v>
      </c>
    </row>
    <row customHeight="1" ht="11.25">
      <c r="A2" s="161" t="s">
        <v>5165</v>
      </c>
      <c r="B2" s="161" t="s">
        <v>5166</v>
      </c>
    </row>
    <row customHeight="1" ht="11.25">
      <c r="A3" s="161" t="s">
        <v>5167</v>
      </c>
      <c r="B3" s="161" t="s">
        <v>5168</v>
      </c>
    </row>
    <row customHeight="1" ht="11.25">
      <c r="A4" s="161" t="s">
        <v>5169</v>
      </c>
      <c r="B4" s="161" t="s">
        <v>5170</v>
      </c>
    </row>
    <row customHeight="1" ht="11.25">
      <c r="A5" s="161" t="s">
        <v>5171</v>
      </c>
      <c r="B5" s="161" t="s">
        <v>5172</v>
      </c>
    </row>
    <row customHeight="1" ht="11.25">
      <c r="A6" s="161" t="s">
        <v>5173</v>
      </c>
      <c r="B6" s="161" t="s">
        <v>5174</v>
      </c>
    </row>
    <row customHeight="1" ht="11.25">
      <c r="A7" s="161" t="s">
        <v>5175</v>
      </c>
      <c r="B7" s="161" t="s">
        <v>5176</v>
      </c>
    </row>
    <row customHeight="1" ht="11.25">
      <c r="A8" s="161" t="s">
        <v>5177</v>
      </c>
      <c r="B8" s="161" t="s">
        <v>5178</v>
      </c>
    </row>
    <row customHeight="1" ht="11.25">
      <c r="A9" s="161" t="s">
        <v>5179</v>
      </c>
      <c r="B9" s="161" t="s">
        <v>5180</v>
      </c>
    </row>
    <row customHeight="1" ht="11.25">
      <c r="A10" s="161" t="s">
        <v>5181</v>
      </c>
      <c r="B10" s="161" t="s">
        <v>5182</v>
      </c>
    </row>
    <row customHeight="1" ht="11.25">
      <c r="A11" s="161" t="s">
        <v>5183</v>
      </c>
      <c r="B11" s="161" t="s">
        <v>5184</v>
      </c>
    </row>
    <row customHeight="1" ht="11.25">
      <c r="A12" s="161" t="s">
        <v>5185</v>
      </c>
      <c r="B12" s="161" t="s">
        <v>5186</v>
      </c>
    </row>
    <row customHeight="1" ht="11.25">
      <c r="A13" s="161" t="s">
        <v>5187</v>
      </c>
      <c r="B13" s="161" t="s">
        <v>5188</v>
      </c>
    </row>
    <row customHeight="1" ht="11.25">
      <c r="A14" s="161" t="s">
        <v>5189</v>
      </c>
      <c r="B14" s="161" t="s">
        <v>5190</v>
      </c>
    </row>
    <row customHeight="1" ht="11.25">
      <c r="A15" s="161" t="s">
        <v>5191</v>
      </c>
      <c r="B15" s="161" t="s">
        <v>5192</v>
      </c>
    </row>
    <row customHeight="1" ht="11.25">
      <c r="A16" s="161" t="s">
        <v>5193</v>
      </c>
      <c r="B16" s="161" t="s">
        <v>5194</v>
      </c>
    </row>
    <row customHeight="1" ht="11.25">
      <c r="A17" s="161" t="s">
        <v>5195</v>
      </c>
      <c r="B17" s="161" t="s">
        <v>5196</v>
      </c>
    </row>
    <row customHeight="1" ht="11.25">
      <c r="A18" s="161" t="s">
        <v>5197</v>
      </c>
      <c r="B18" s="161" t="s">
        <v>5198</v>
      </c>
    </row>
    <row customHeight="1" ht="11.25">
      <c r="A19" s="161" t="s">
        <v>5199</v>
      </c>
      <c r="B19" s="161" t="s">
        <v>5200</v>
      </c>
    </row>
    <row customHeight="1" ht="11.25">
      <c r="A20" s="161" t="s">
        <v>5201</v>
      </c>
      <c r="B20" s="161" t="s">
        <v>5202</v>
      </c>
    </row>
    <row customHeight="1" ht="11.25">
      <c r="A21" s="161" t="s">
        <v>5203</v>
      </c>
      <c r="B21" s="161" t="s">
        <v>5204</v>
      </c>
    </row>
    <row customHeight="1" ht="11.25">
      <c r="A22" s="161" t="s">
        <v>5205</v>
      </c>
      <c r="B22" s="161" t="s">
        <v>5206</v>
      </c>
    </row>
    <row customHeight="1" ht="11.25">
      <c r="A23" s="161" t="s">
        <v>5207</v>
      </c>
      <c r="B23" s="161" t="s">
        <v>5208</v>
      </c>
    </row>
    <row customHeight="1" ht="11.25">
      <c r="A24" s="161" t="s">
        <v>5209</v>
      </c>
      <c r="B24" s="161" t="s">
        <v>5210</v>
      </c>
    </row>
    <row customHeight="1" ht="11.25">
      <c r="A25" s="161" t="s">
        <v>5211</v>
      </c>
      <c r="B25" s="161" t="s">
        <v>5212</v>
      </c>
    </row>
    <row customHeight="1" ht="11.25">
      <c r="A26" s="161" t="s">
        <v>5213</v>
      </c>
      <c r="B26" s="161" t="s">
        <v>5214</v>
      </c>
    </row>
    <row customHeight="1" ht="11.25">
      <c r="A27" s="161" t="s">
        <v>5215</v>
      </c>
      <c r="B27" s="161" t="s">
        <v>5216</v>
      </c>
    </row>
    <row customHeight="1" ht="11.25">
      <c r="A28" s="161" t="s">
        <v>5217</v>
      </c>
      <c r="B28" s="161" t="s">
        <v>5218</v>
      </c>
    </row>
    <row customHeight="1" ht="11.25">
      <c r="A29" s="161" t="s">
        <v>5219</v>
      </c>
      <c r="B29" s="161" t="s">
        <v>5220</v>
      </c>
    </row>
    <row customHeight="1" ht="11.25">
      <c r="A30" s="161" t="s">
        <v>5221</v>
      </c>
      <c r="B30" s="161" t="s">
        <v>5222</v>
      </c>
    </row>
    <row customHeight="1" ht="11.25">
      <c r="A31" s="161" t="s">
        <v>5223</v>
      </c>
      <c r="B31" s="161" t="s">
        <v>5224</v>
      </c>
    </row>
    <row customHeight="1" ht="11.25">
      <c r="A32" s="161" t="s">
        <v>5225</v>
      </c>
      <c r="B32" s="161" t="s">
        <v>5226</v>
      </c>
    </row>
    <row customHeight="1" ht="11.25">
      <c r="A33" s="161" t="s">
        <v>5227</v>
      </c>
      <c r="B33" s="161" t="s">
        <v>5228</v>
      </c>
    </row>
    <row customHeight="1" ht="11.25">
      <c r="A34" s="161" t="s">
        <v>5229</v>
      </c>
      <c r="B34" s="161" t="s">
        <v>5230</v>
      </c>
    </row>
    <row customHeight="1" ht="11.25">
      <c r="A35" s="161" t="s">
        <v>5231</v>
      </c>
      <c r="B35" s="161" t="s">
        <v>5232</v>
      </c>
    </row>
    <row customHeight="1" ht="11.25">
      <c r="A36" s="161" t="s">
        <v>5233</v>
      </c>
      <c r="B36" s="161" t="s">
        <v>5234</v>
      </c>
    </row>
    <row customHeight="1" ht="11.25">
      <c r="A37" s="161" t="s">
        <v>5235</v>
      </c>
      <c r="B37" s="161" t="s">
        <v>5236</v>
      </c>
    </row>
    <row customHeight="1" ht="11.25">
      <c r="A38" s="161" t="s">
        <v>5237</v>
      </c>
      <c r="B38" s="161" t="s">
        <v>5238</v>
      </c>
    </row>
    <row customHeight="1" ht="11.25">
      <c r="A39" s="161" t="s">
        <v>5239</v>
      </c>
      <c r="B39" s="161" t="s">
        <v>5240</v>
      </c>
    </row>
    <row customHeight="1" ht="11.25">
      <c r="A40" s="161" t="s">
        <v>5241</v>
      </c>
      <c r="B40" s="161" t="s">
        <v>5242</v>
      </c>
    </row>
    <row customHeight="1" ht="11.25">
      <c r="A41" s="161" t="s">
        <v>5243</v>
      </c>
      <c r="B41" s="161" t="s">
        <v>5244</v>
      </c>
    </row>
    <row customHeight="1" ht="11.25">
      <c r="A42" s="161" t="s">
        <v>5245</v>
      </c>
      <c r="B42" s="161" t="s">
        <v>5246</v>
      </c>
    </row>
    <row customHeight="1" ht="11.25">
      <c r="A43" s="161" t="s">
        <v>5247</v>
      </c>
      <c r="B43" s="161" t="s">
        <v>5248</v>
      </c>
    </row>
    <row customHeight="1" ht="11.25">
      <c r="A44" s="161" t="s">
        <v>5249</v>
      </c>
      <c r="B44" s="161" t="s">
        <v>5250</v>
      </c>
    </row>
    <row customHeight="1" ht="11.25">
      <c r="A45" s="161" t="s">
        <v>5251</v>
      </c>
      <c r="B45" s="161" t="s">
        <v>5252</v>
      </c>
    </row>
    <row customHeight="1" ht="11.25">
      <c r="A46" s="161" t="s">
        <v>5253</v>
      </c>
      <c r="B46" s="161" t="s">
        <v>5254</v>
      </c>
    </row>
    <row customHeight="1" ht="11.25">
      <c r="A47" s="161" t="s">
        <v>5255</v>
      </c>
      <c r="B47" s="161" t="s">
        <v>5256</v>
      </c>
    </row>
    <row customHeight="1" ht="11.25">
      <c r="A48" s="161" t="s">
        <v>5257</v>
      </c>
      <c r="B48" s="161" t="s">
        <v>5258</v>
      </c>
    </row>
    <row customHeight="1" ht="11.25">
      <c r="A49" s="161" t="s">
        <v>5259</v>
      </c>
      <c r="B49" s="161" t="s">
        <v>5260</v>
      </c>
    </row>
    <row customHeight="1" ht="11.25">
      <c r="A50" s="161" t="s">
        <v>5261</v>
      </c>
      <c r="B50" s="161" t="s">
        <v>5262</v>
      </c>
    </row>
    <row customHeight="1" ht="11.25">
      <c r="A51" s="161" t="s">
        <v>5263</v>
      </c>
      <c r="B51" s="161" t="s">
        <v>5264</v>
      </c>
    </row>
    <row customHeight="1" ht="11.25">
      <c r="A52" s="161" t="s">
        <v>5265</v>
      </c>
      <c r="B52" s="161" t="s">
        <v>5266</v>
      </c>
    </row>
    <row customHeight="1" ht="11.25">
      <c r="A53" s="161" t="s">
        <v>5267</v>
      </c>
      <c r="B53" s="161" t="s">
        <v>5268</v>
      </c>
    </row>
    <row customHeight="1" ht="11.25">
      <c r="A54" s="161" t="s">
        <v>5269</v>
      </c>
      <c r="B54" s="161" t="s">
        <v>5270</v>
      </c>
    </row>
    <row customHeight="1" ht="11.25">
      <c r="A55" s="161" t="s">
        <v>5271</v>
      </c>
      <c r="B55" s="161" t="s">
        <v>5272</v>
      </c>
    </row>
    <row customHeight="1" ht="11.25">
      <c r="A56" s="161" t="s">
        <v>5273</v>
      </c>
      <c r="B56" s="161" t="s">
        <v>5274</v>
      </c>
    </row>
    <row customHeight="1" ht="11.25">
      <c r="A57" s="161" t="s">
        <v>5275</v>
      </c>
      <c r="B57" s="161" t="s">
        <v>5276</v>
      </c>
    </row>
    <row customHeight="1" ht="11.25">
      <c r="A58" s="161" t="s">
        <v>5277</v>
      </c>
      <c r="B58" s="161" t="s">
        <v>5278</v>
      </c>
    </row>
    <row customHeight="1" ht="11.25">
      <c r="A59" s="161" t="s">
        <v>5279</v>
      </c>
      <c r="B59" s="161" t="s">
        <v>5280</v>
      </c>
    </row>
    <row customHeight="1" ht="11.25">
      <c r="A60" s="161" t="s">
        <v>5281</v>
      </c>
      <c r="B60" s="161" t="s">
        <v>5282</v>
      </c>
    </row>
    <row customHeight="1" ht="11.25">
      <c r="B61" s="161" t="s">
        <v>5283</v>
      </c>
    </row>
    <row customHeight="1" ht="11.25">
      <c r="B62" s="161" t="s">
        <v>5284</v>
      </c>
    </row>
    <row customHeight="1" ht="11.25">
      <c r="B63" s="161" t="s">
        <v>5285</v>
      </c>
    </row>
    <row customHeight="1" ht="11.25">
      <c r="B64" s="161" t="s">
        <v>5286</v>
      </c>
    </row>
    <row customHeight="1" ht="11.25">
      <c r="B65" s="161" t="s">
        <v>5287</v>
      </c>
    </row>
    <row customHeight="1" ht="11.25">
      <c r="B66" s="161" t="s">
        <v>5288</v>
      </c>
    </row>
    <row customHeight="1" ht="11.25">
      <c r="B67" s="161" t="s">
        <v>5289</v>
      </c>
    </row>
    <row customHeight="1" ht="11.25">
      <c r="B68" s="161" t="s">
        <v>5290</v>
      </c>
    </row>
    <row customHeight="1" ht="11.25">
      <c r="B69" s="161" t="s">
        <v>5291</v>
      </c>
    </row>
    <row customHeight="1" ht="11.25">
      <c r="B70" s="161" t="s">
        <v>5292</v>
      </c>
    </row>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row customHeight="1" ht="11.25"/>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D56F45-2FB7-2C44-A5E8-0.51890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4219" width="3.7109375" customWidth="1"/>
    <col min="2" max="2" style="4219" width="90.7109375" customWidth="1"/>
  </cols>
  <sheetData>
    <row customHeight="1" ht="11.25">
      <c r="B1" s="1293" t="s">
        <v>5293</v>
      </c>
    </row>
    <row customHeight="1" ht="90">
      <c r="B2" s="1294" t="s">
        <v>5294</v>
      </c>
    </row>
    <row customHeight="1" ht="67.5">
      <c r="B3" s="1294" t="s">
        <v>5295</v>
      </c>
    </row>
    <row customHeight="1" ht="33.75">
      <c r="B4" s="1294" t="s">
        <v>5296</v>
      </c>
    </row>
    <row customHeight="1" ht="11.25">
      <c r="B5" s="1294" t="s">
        <v>5297</v>
      </c>
    </row>
    <row customHeight="1" ht="22.5">
      <c r="B6" s="1294" t="s">
        <v>5298</v>
      </c>
    </row>
    <row customHeight="1" ht="22.5">
      <c r="B7" s="1294" t="s">
        <v>5299</v>
      </c>
    </row>
    <row customHeight="1" ht="22.5">
      <c r="B8" s="1294" t="s">
        <v>5300</v>
      </c>
    </row>
    <row customHeight="1" ht="22.5">
      <c r="B9" s="1294" t="s">
        <v>5301</v>
      </c>
    </row>
    <row customHeight="1" ht="56.25">
      <c r="B10" s="1294" t="s">
        <v>5302</v>
      </c>
    </row>
    <row customHeight="1" ht="12.75">
      <c r="B11" s="1295" t="s">
        <v>5303</v>
      </c>
    </row>
    <row customHeight="1" ht="11.25">
      <c r="B12" s="1293" t="s">
        <v>5304</v>
      </c>
    </row>
    <row customHeight="1" ht="22.5">
      <c r="B13" s="1294" t="s">
        <v>5305</v>
      </c>
    </row>
    <row customHeight="1" ht="67.5">
      <c r="B14" s="1294" t="s">
        <v>5306</v>
      </c>
    </row>
    <row customHeight="1" ht="22.5">
      <c r="B15" s="1294" t="s">
        <v>5307</v>
      </c>
    </row>
    <row customHeight="1" ht="11.25">
      <c r="B16" s="1293" t="s">
        <v>5308</v>
      </c>
    </row>
    <row customHeight="1" ht="33.75">
      <c r="B17" s="1294" t="s">
        <v>5309</v>
      </c>
    </row>
    <row customHeight="1" ht="33.75">
      <c r="B18" s="1294" t="s">
        <v>5310</v>
      </c>
    </row>
    <row customHeight="1" ht="11.25">
      <c r="B19" s="1294" t="s">
        <v>5311</v>
      </c>
    </row>
    <row customHeight="1" ht="33.75">
      <c r="B20" s="1294" t="s">
        <v>5312</v>
      </c>
    </row>
    <row customHeight="1" ht="11.25">
      <c r="B21" s="1293" t="s">
        <v>5313</v>
      </c>
    </row>
    <row customHeight="1" ht="11.25">
      <c r="B22" s="1294" t="s">
        <v>5314</v>
      </c>
    </row>
    <row r="24" customHeight="1" ht="22.5">
      <c r="B24" s="1296" t="s">
        <v>5315</v>
      </c>
    </row>
    <row r="26" customHeight="1" ht="11.25">
      <c r="B26" s="1293" t="s">
        <v>5316</v>
      </c>
    </row>
    <row customHeight="1" ht="22.5">
      <c r="B27" s="402" t="s">
        <v>474</v>
      </c>
    </row>
    <row customHeight="1" ht="56.25">
      <c r="B28" s="402" t="s">
        <v>5317</v>
      </c>
    </row>
    <row customHeight="1" ht="11.25">
      <c r="B29" s="1297" t="s">
        <v>5318</v>
      </c>
    </row>
    <row customHeight="1" ht="22.5">
      <c r="B30" s="402" t="s">
        <v>5319</v>
      </c>
    </row>
    <row r="32" customHeight="1" ht="11.25">
      <c r="B32" s="1298" t="s">
        <v>5320</v>
      </c>
    </row>
    <row customHeight="1" ht="14.25">
      <c r="A33" s="1299">
        <v>1</v>
      </c>
      <c r="B33" s="1300" t="s">
        <v>5321</v>
      </c>
    </row>
    <row customHeight="1" ht="14.25">
      <c r="A34" s="1299">
        <v>2</v>
      </c>
      <c r="B34" s="1300" t="s">
        <v>5322</v>
      </c>
    </row>
    <row customHeight="1" ht="11.25">
      <c r="B35" s="1298" t="s">
        <v>5323</v>
      </c>
    </row>
    <row customHeight="1" ht="11.25">
      <c r="B36" s="1300" t="s">
        <v>5324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