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Т-тех'!$58:$59</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Т-тех'!$60:$61</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ТП'!$C$26:$C$117</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ТП'!$A$21:$A$117</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ТП'!$E$35</definedName>
    <definedName name="pIns_P_PROCEDURE_TC_2">'Порядок ТП'!$E$52</definedName>
    <definedName name="pIns_P_PROCEDURE_TC_3">'Порядок ТП'!$E$83</definedName>
    <definedName name="pIns_P_PROCEDURE_TC_4">'Порядок ТП'!$E$113</definedName>
    <definedName name="pIns_P_PROCEDURE_TC_5">'Порядок ТП'!$E$117</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Т-тех'!$T$57</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Т-тех'!$AQ$37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Т-тех'!$43:$54</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Т-тех'!$41:$56</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Т-тех'!$42:$55</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ТП'!$H$118</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Т-тех'!$AQ$58</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<sst xmlns="http://schemas.openxmlformats.org/spreadsheetml/2006/main" count="11900" uniqueCount="3409">
  <si>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</si>
  <si>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</si>
  <si>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</si>
  <si>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</si>
  <si>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</si>
  <si>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</si>
  <si>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</si>
  <si>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</si>
  <si>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</si>
  <si>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</si>
  <si>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</si>
  <si>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</si>
  <si>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</si>
  <si>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26371332</t>
  </si>
  <si>
    <t>Flag_Row_Size</t>
  </si>
  <si>
    <t>Субъект РФ</t>
  </si>
  <si>
    <t>Ставропольский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</si>
  <si>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</si>
  <si>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</si>
  <si>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</si>
  <si>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</si>
  <si>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</si>
  <si>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</si>
  <si>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</si>
  <si>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</si>
  <si>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</si>
  <si>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</si>
  <si>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</si>
  <si>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</si>
  <si>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</si>
  <si>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</si>
  <si>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</si>
  <si>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</si>
  <si>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</si>
  <si>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</si>
  <si>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</si>
  <si>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</si>
  <si>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</si>
  <si>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</si>
  <si>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</si>
  <si>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</si>
  <si>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34/1</t>
  </si>
  <si>
    <t>Наименование органа регулирования, принявшего решение об утверждении тарифов</t>
  </si>
  <si>
    <t>Региональная тарифная комиссия Ставропольского края</t>
  </si>
  <si>
    <t>Источник официального опубликования решения</t>
  </si>
  <si>
    <t>http://pravo.stavregion.ru/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</si>
  <si>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</si>
  <si>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</si>
  <si>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ГУП СК "Ставрополькрайводоканал"</t>
  </si>
  <si>
    <t>Наименование (описание) обособленного подразделения</t>
  </si>
  <si>
    <t>ИНН</t>
  </si>
  <si>
    <t>2635040105</t>
  </si>
  <si>
    <t>КПП</t>
  </si>
  <si>
    <t>263501001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</si>
  <si>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</si>
  <si>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</si>
  <si>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</si>
  <si>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</si>
  <si>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</si>
  <si>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</si>
  <si>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</si>
  <si>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</si>
  <si>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</si>
  <si>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</si>
  <si>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</si>
  <si>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</si>
  <si>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</si>
  <si>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</si>
  <si>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</si>
  <si>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</si>
  <si>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</si>
  <si>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355037, Российская Федерация, Ставропольский край.  Город Ставрополь, ул. Доваторцев, д.35а</t>
  </si>
  <si>
    <t>Фамилия, имя, отчество руководителя</t>
  </si>
  <si>
    <t>Лазареску Александр Васильевич</t>
  </si>
  <si>
    <t>Ответственный за заполнение формы</t>
  </si>
  <si>
    <t>Фамилия, имя, отчество</t>
  </si>
  <si>
    <t>Панкова Олеся Владимировна</t>
  </si>
  <si>
    <t>Должность</t>
  </si>
  <si>
    <t>Заместитель генерального директора по экономике и финансам</t>
  </si>
  <si>
    <t>Контактный телефон</t>
  </si>
  <si>
    <t>8 (8652) 99-27-47 (доб. 1186)</t>
  </si>
  <si>
    <t>E-mail</t>
  </si>
  <si>
    <t>o.pankova@skvk.ru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</si>
  <si>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</si>
  <si>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</si>
  <si>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</si>
  <si>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</si>
  <si>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</si>
  <si>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</si>
  <si>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</si>
  <si>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</si>
  <si>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</si>
  <si>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</si>
  <si>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</si>
  <si>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</si>
  <si>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</si>
  <si>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</si>
  <si>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</si>
  <si>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</si>
  <si>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</si>
  <si>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37</t>
  </si>
  <si>
    <t>Предгорный муниципальный округ</t>
  </si>
  <si>
    <t>07548000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</si>
  <si>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</si>
  <si>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</si>
  <si>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</si>
  <si>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</si>
  <si>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</si>
  <si>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</si>
  <si>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</si>
  <si>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</si>
  <si>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</si>
  <si>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</si>
  <si>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</si>
  <si>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</si>
  <si>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</si>
  <si>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</si>
  <si>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</si>
  <si>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</si>
  <si>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</si>
  <si>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</si>
  <si>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</si>
  <si>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</si>
  <si>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</si>
  <si>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</si>
  <si>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</si>
  <si>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</si>
  <si>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</si>
  <si>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</si>
  <si>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</si>
  <si>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</si>
  <si>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</si>
  <si>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</si>
  <si>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</si>
  <si>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</si>
  <si>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</si>
  <si>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</si>
  <si>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</si>
  <si>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</si>
  <si>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</si>
  <si>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</si>
  <si>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</si>
  <si>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</si>
  <si>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</si>
  <si>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</si>
  <si>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</si>
  <si>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</si>
  <si>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</si>
  <si>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</si>
  <si>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</si>
  <si>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</si>
  <si>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</si>
  <si>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</si>
  <si>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</si>
  <si>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</si>
  <si>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</si>
  <si>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</si>
  <si>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</si>
  <si>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</si>
  <si>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</si>
  <si>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</si>
  <si>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</si>
  <si>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</si>
  <si>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</si>
  <si>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</si>
  <si>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</si>
  <si>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</si>
  <si>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</si>
  <si>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</si>
  <si>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</si>
  <si>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</si>
  <si>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</si>
  <si>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</si>
  <si>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</si>
  <si>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</si>
  <si>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</si>
  <si>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</si>
  <si>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</si>
  <si>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</si>
  <si>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</si>
  <si>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</si>
  <si>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</si>
  <si>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</si>
  <si>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</si>
  <si>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</si>
  <si>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</si>
  <si>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</si>
  <si>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</si>
  <si>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</si>
  <si>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</si>
  <si>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</si>
  <si>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</si>
  <si>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</si>
  <si>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</si>
  <si>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</si>
  <si>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</si>
  <si>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</si>
  <si>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</si>
  <si>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</si>
  <si>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</si>
  <si>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</si>
  <si>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</si>
  <si>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</si>
  <si>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</si>
  <si>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</si>
  <si>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</si>
  <si>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</si>
  <si>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</si>
  <si>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</si>
  <si>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</si>
  <si>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</si>
  <si>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</si>
  <si>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</si>
  <si>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</si>
  <si>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</si>
  <si>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</si>
  <si>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</si>
  <si>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</si>
  <si>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</si>
  <si>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</si>
  <si>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</si>
  <si>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</si>
  <si>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</si>
  <si>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</si>
  <si>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</si>
  <si>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</si>
  <si>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</si>
  <si>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</si>
  <si>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</si>
  <si>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Тариф на техническую воду для потребителей, присоединенных к централизованной системе технического водоснабжения поселка Горного Предгорного муниципального округа</t>
  </si>
  <si>
    <t>"4189672"</t>
  </si>
  <si>
    <t>pIns_PT_VTAR_B_COLDVSNA</t>
  </si>
  <si>
    <t>pt_ntar_10</t>
  </si>
  <si>
    <t>pt_ter_10</t>
  </si>
  <si>
    <t>pt_cs_10</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</si>
  <si>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</si>
  <si>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</si>
  <si>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</si>
  <si>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</si>
  <si>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</si>
  <si>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</si>
  <si>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</si>
  <si>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</si>
  <si>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</si>
  <si>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</si>
  <si>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</si>
  <si>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</si>
  <si>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</si>
  <si>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</si>
  <si>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</si>
  <si>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</si>
  <si>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</si>
  <si>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</si>
  <si>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</si>
  <si>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</si>
  <si>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</si>
  <si>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</si>
  <si>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</si>
  <si>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</si>
  <si>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</si>
  <si>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</si>
  <si>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</si>
  <si>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</si>
  <si>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</si>
  <si>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</si>
  <si>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</si>
  <si>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</si>
  <si>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</si>
  <si>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</si>
  <si>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</si>
  <si>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</si>
  <si>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</si>
  <si>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</si>
  <si>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</si>
  <si>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</si>
  <si>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</si>
  <si>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</si>
  <si>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</si>
  <si>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</si>
  <si>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</si>
  <si>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</si>
  <si>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</si>
  <si>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</si>
  <si>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</si>
  <si>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</si>
  <si>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</si>
  <si>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</si>
  <si>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</si>
  <si>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</si>
  <si>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</si>
  <si>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</si>
  <si>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</si>
  <si>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</si>
  <si>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</si>
  <si>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</si>
  <si>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</si>
  <si>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</si>
  <si>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</si>
  <si>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</si>
  <si>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</si>
  <si>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</si>
  <si>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</si>
  <si>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</si>
  <si>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</si>
  <si>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</si>
  <si>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</si>
  <si>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</si>
  <si>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</si>
  <si>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</si>
  <si>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</si>
  <si>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</si>
  <si>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</si>
  <si>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</si>
  <si>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</si>
  <si>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</si>
  <si>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</si>
  <si>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</si>
  <si>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</si>
  <si>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</si>
  <si>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</si>
  <si>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</si>
  <si>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</si>
  <si>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</si>
  <si>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</si>
  <si>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</si>
  <si>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</si>
  <si>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</si>
  <si>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</si>
  <si>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</si>
  <si>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</si>
  <si>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</si>
  <si>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</si>
  <si>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</si>
  <si>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</si>
  <si>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</si>
  <si>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</si>
  <si>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</si>
  <si>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</si>
  <si>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</si>
  <si>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</si>
  <si>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</si>
  <si>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</si>
  <si>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</si>
  <si>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</si>
  <si>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</si>
  <si>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</si>
  <si>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</si>
  <si>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</si>
  <si>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</si>
  <si>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</si>
  <si>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</si>
  <si>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</si>
  <si>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</si>
  <si>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</si>
  <si>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</si>
  <si>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</si>
  <si>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</si>
  <si>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</si>
  <si>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</si>
  <si>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</si>
  <si>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</si>
  <si>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</si>
  <si>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</si>
  <si>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</si>
  <si>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</si>
  <si>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</si>
  <si>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</si>
  <si>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</si>
  <si>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</si>
  <si>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</si>
  <si>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</si>
  <si>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</si>
  <si>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</si>
  <si>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</si>
  <si>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</si>
  <si>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</si>
  <si>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</si>
  <si>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</si>
  <si>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</si>
  <si>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</si>
  <si>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</si>
  <si>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</si>
  <si>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</si>
  <si>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</si>
  <si>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</si>
  <si>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</si>
  <si>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</si>
  <si>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</si>
  <si>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</si>
  <si>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</si>
  <si>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</si>
  <si>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</si>
  <si>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</si>
  <si>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</si>
  <si>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</si>
  <si>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</si>
  <si>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</si>
  <si>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</si>
  <si>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</si>
  <si>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</si>
  <si>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</si>
  <si>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</si>
  <si>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</si>
  <si>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</si>
  <si>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</si>
  <si>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</si>
  <si>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</si>
  <si>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</si>
  <si>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</si>
  <si>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</si>
  <si>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</si>
  <si>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</si>
  <si>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</si>
  <si>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</si>
  <si>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</si>
  <si>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</si>
  <si>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</si>
  <si>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</si>
  <si>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</si>
  <si>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</si>
  <si>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</si>
  <si>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</si>
  <si>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</si>
  <si>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</si>
  <si>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</si>
  <si>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</si>
  <si>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</si>
  <si>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</si>
  <si>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</si>
  <si>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</si>
  <si>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</si>
  <si>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</si>
  <si>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</si>
  <si>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</si>
  <si>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</si>
  <si>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</si>
  <si>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</si>
  <si>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</si>
  <si>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</si>
  <si>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</si>
  <si>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</si>
  <si>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</si>
  <si>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</si>
  <si>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</si>
  <si>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</si>
  <si>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</si>
  <si>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</si>
  <si>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</si>
  <si>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</si>
  <si>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</si>
  <si>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</si>
  <si>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</si>
  <si>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</si>
  <si>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</si>
  <si>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</si>
  <si>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</si>
  <si>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</si>
  <si>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</si>
  <si>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</si>
  <si>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</si>
  <si>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</si>
  <si>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</si>
  <si>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</si>
  <si>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</si>
  <si>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</si>
  <si>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</si>
  <si>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</si>
  <si>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</si>
  <si>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</si>
  <si>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</si>
  <si>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</si>
  <si>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</si>
  <si>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</si>
  <si>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</si>
  <si>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</si>
  <si>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</si>
  <si>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</si>
  <si>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</si>
  <si>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</si>
  <si>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</si>
  <si>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</si>
  <si>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</si>
  <si>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</si>
  <si>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</si>
  <si>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</si>
  <si>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</si>
  <si>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</si>
  <si>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</si>
  <si>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</si>
  <si>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</si>
  <si>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</si>
  <si>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</si>
  <si>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</si>
  <si>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</si>
  <si>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</si>
  <si>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</si>
  <si>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</si>
  <si>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t>
  </si>
  <si>
    <t>pt_ist_te_10</t>
  </si>
  <si>
    <t>население</t>
  </si>
  <si>
    <t>Тариф для населения, руб. за 1 куб. метр с НДС</t>
  </si>
  <si>
    <t>прочие</t>
  </si>
  <si>
    <t>Тариф, руб. за 1 куб. метр без НДС</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</si>
  <si>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</si>
  <si>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</si>
  <si>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</si>
  <si>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</si>
  <si>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</si>
  <si>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</si>
  <si>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</si>
  <si>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</si>
  <si>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</si>
  <si>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</si>
  <si>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</si>
  <si>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</si>
  <si>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</si>
  <si>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</si>
  <si>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</si>
  <si>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</si>
  <si>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</si>
  <si>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</si>
  <si>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</si>
  <si>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</si>
  <si>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</si>
  <si>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</si>
  <si>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</si>
  <si>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</si>
  <si>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</si>
  <si>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</si>
  <si>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</si>
  <si>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</si>
  <si>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</si>
  <si>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</si>
  <si>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</si>
  <si>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</si>
  <si>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</si>
  <si>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</si>
  <si>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</si>
  <si>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</si>
  <si>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</si>
  <si>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</si>
  <si>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</si>
  <si>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</si>
  <si>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</si>
  <si>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</si>
  <si>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</si>
  <si>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</si>
  <si>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</si>
  <si>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</si>
  <si>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</si>
  <si>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</si>
  <si>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</si>
  <si>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</si>
  <si>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</si>
  <si>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</si>
  <si>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</si>
  <si>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</si>
  <si>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</si>
  <si>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</si>
  <si>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</si>
  <si>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</si>
  <si>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</si>
  <si>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</si>
  <si>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</si>
  <si>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</si>
  <si>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</si>
  <si>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</si>
  <si>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</si>
  <si>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</si>
  <si>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</si>
  <si>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</si>
  <si>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</si>
  <si>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</si>
  <si>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</si>
  <si>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</si>
  <si>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</si>
  <si>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</si>
  <si>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</si>
  <si>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</si>
  <si>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</si>
  <si>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</si>
  <si>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</si>
  <si>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</si>
  <si>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</si>
  <si>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</si>
  <si>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</si>
  <si>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</si>
  <si>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</si>
  <si>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</si>
  <si>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</si>
  <si>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</si>
  <si>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</si>
  <si>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</si>
  <si>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</si>
  <si>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</si>
  <si>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</si>
  <si>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</si>
  <si>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</si>
  <si>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</si>
  <si>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</si>
  <si>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</si>
  <si>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</si>
  <si>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</si>
  <si>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</si>
  <si>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</si>
  <si>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</si>
  <si>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</si>
  <si>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</si>
  <si>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</si>
  <si>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</si>
  <si>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</si>
  <si>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</si>
  <si>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</si>
  <si>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</si>
  <si>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</si>
  <si>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</si>
  <si>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</si>
  <si>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</si>
  <si>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</si>
  <si>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</si>
  <si>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</si>
  <si>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</si>
  <si>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</si>
  <si>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</si>
  <si>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</si>
  <si>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</si>
  <si>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</si>
  <si>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</si>
  <si>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</si>
  <si>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</si>
  <si>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</si>
  <si>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</si>
  <si>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</si>
  <si>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</si>
  <si>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</si>
  <si>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</si>
  <si>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</si>
  <si>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</si>
  <si>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</si>
  <si>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</si>
  <si>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</si>
  <si>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</si>
  <si>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</si>
  <si>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</si>
  <si>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</si>
  <si>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</si>
  <si>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</si>
  <si>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</si>
  <si>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</si>
  <si>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</si>
  <si>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</si>
  <si>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</si>
  <si>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</si>
  <si>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</si>
  <si>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</si>
  <si>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</si>
  <si>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</si>
  <si>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</si>
  <si>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</si>
  <si>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</si>
  <si>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</si>
  <si>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</si>
  <si>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</si>
  <si>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</si>
  <si>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</si>
  <si>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</si>
  <si>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</si>
  <si>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</si>
  <si>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</si>
  <si>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</si>
  <si>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</si>
  <si>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</si>
  <si>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</si>
  <si>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</si>
  <si>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</si>
  <si>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</si>
  <si>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</si>
  <si>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</si>
  <si>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</si>
  <si>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</si>
  <si>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</si>
  <si>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</si>
  <si>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</si>
  <si>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</si>
  <si>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</si>
  <si>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</si>
  <si>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</si>
  <si>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</si>
  <si>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</si>
  <si>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</si>
  <si>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</si>
  <si>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</si>
  <si>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</si>
  <si>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</si>
  <si>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</si>
  <si>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</si>
  <si>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</si>
  <si>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</si>
  <si>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</si>
  <si>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</si>
  <si>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</si>
  <si>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</si>
  <si>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</si>
  <si>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</si>
  <si>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</si>
  <si>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</si>
  <si>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</si>
  <si>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</si>
  <si>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</si>
  <si>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</si>
  <si>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</si>
  <si>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</si>
  <si>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</si>
  <si>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</si>
  <si>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</si>
  <si>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</si>
  <si>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</si>
  <si>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</si>
  <si>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</si>
  <si>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</si>
  <si>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</si>
  <si>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</si>
  <si>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</si>
  <si>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</si>
  <si>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</si>
  <si>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</si>
  <si>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</si>
  <si>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</si>
  <si>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</si>
  <si>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</si>
  <si>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</si>
  <si>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</si>
  <si>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</si>
  <si>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</si>
  <si>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</si>
  <si>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</si>
  <si>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</si>
  <si>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</si>
  <si>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</si>
  <si>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</si>
  <si>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</si>
  <si>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</si>
  <si>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</si>
  <si>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</si>
  <si>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</si>
  <si>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</si>
  <si>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</si>
  <si>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</si>
  <si>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</si>
  <si>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</si>
  <si>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</si>
  <si>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</si>
  <si>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</si>
  <si>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</si>
  <si>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</si>
  <si>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</si>
  <si>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</si>
  <si>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</si>
  <si>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</si>
  <si>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</si>
  <si>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</si>
  <si>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</si>
  <si>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</si>
  <si>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</si>
  <si>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</si>
  <si>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</si>
  <si>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</si>
  <si>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</si>
  <si>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</si>
  <si>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</si>
  <si>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</si>
  <si>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</si>
  <si>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</si>
  <si>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</si>
  <si>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</si>
  <si>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</si>
  <si>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</si>
  <si>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</si>
  <si>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</si>
  <si>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</si>
  <si>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</si>
  <si>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</si>
  <si>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</si>
  <si>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</si>
  <si>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</si>
  <si>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</si>
  <si>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</si>
  <si>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</si>
  <si>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</si>
  <si>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</si>
  <si>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</si>
  <si>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</si>
  <si>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</si>
  <si>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</si>
  <si>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</si>
  <si>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</si>
  <si>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</si>
  <si>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</si>
  <si>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</si>
  <si>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</si>
  <si>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</si>
  <si>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</si>
  <si>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</si>
  <si>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</si>
  <si>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</si>
  <si>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</si>
  <si>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</si>
  <si>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</si>
  <si>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</si>
  <si>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</si>
  <si>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</si>
  <si>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</si>
  <si>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</si>
  <si>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</si>
  <si>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</si>
  <si>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</si>
  <si>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</si>
  <si>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</si>
  <si>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</si>
  <si>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</si>
  <si>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</si>
  <si>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</si>
  <si>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</si>
  <si>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</si>
  <si>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</si>
  <si>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</si>
  <si>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</si>
  <si>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</si>
  <si>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</si>
  <si>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</si>
  <si>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</si>
  <si>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</si>
  <si>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</si>
  <si>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</si>
  <si>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</si>
  <si>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</si>
  <si>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</si>
  <si>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</si>
  <si>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</si>
  <si>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</si>
  <si>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</si>
  <si>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</si>
  <si>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</si>
  <si>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</si>
  <si>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</si>
  <si>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</si>
  <si>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</si>
  <si>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</si>
  <si>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</si>
  <si>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</si>
  <si>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</si>
  <si>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</si>
  <si>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</si>
  <si>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</si>
  <si>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</si>
  <si>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</si>
  <si>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</si>
  <si>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</si>
  <si>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</si>
  <si>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</si>
  <si>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</si>
  <si>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</si>
  <si>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</si>
  <si>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</si>
  <si>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</si>
  <si>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</si>
  <si>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</si>
  <si>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</si>
  <si>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</si>
  <si>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</si>
  <si>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</si>
  <si>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</si>
  <si>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</si>
  <si>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</si>
  <si>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</si>
  <si>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</si>
  <si>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</si>
  <si>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</si>
  <si>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</si>
  <si>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</si>
  <si>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</si>
  <si>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</si>
  <si>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</si>
  <si>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</si>
  <si>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</si>
  <si>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</si>
  <si>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</si>
  <si>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</si>
  <si>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</si>
  <si>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</si>
  <si>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</si>
  <si>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</si>
  <si>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</si>
  <si>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</si>
  <si>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</si>
  <si>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</si>
  <si>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</si>
  <si>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</si>
  <si>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</si>
  <si>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</si>
  <si>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</si>
  <si>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</si>
  <si>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</si>
  <si>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</si>
  <si>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</si>
  <si>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</si>
  <si>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</si>
  <si>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</si>
  <si>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</si>
  <si>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</si>
  <si>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</si>
  <si>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</si>
  <si>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</si>
  <si>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</si>
  <si>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</si>
  <si>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</si>
  <si>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</si>
  <si>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</si>
  <si>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</si>
  <si>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</si>
  <si>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</si>
  <si>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</si>
  <si>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</si>
  <si>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</si>
  <si>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</si>
  <si>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</si>
  <si>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</si>
  <si>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</si>
  <si>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</si>
  <si>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</si>
  <si>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</si>
  <si>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</si>
  <si>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</si>
  <si>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</si>
  <si>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</si>
  <si>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</si>
  <si>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</si>
  <si>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</si>
  <si>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</si>
  <si>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</si>
  <si>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</si>
  <si>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</si>
  <si>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</si>
  <si>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</si>
  <si>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</si>
  <si>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</si>
  <si>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</si>
  <si>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</si>
  <si>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</si>
  <si>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</si>
  <si>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</si>
  <si>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</si>
  <si>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</si>
  <si>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</si>
  <si>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</si>
  <si>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</si>
  <si>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</si>
  <si>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</si>
  <si>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</si>
  <si>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</si>
  <si>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</si>
  <si>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</si>
  <si>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</si>
  <si>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</si>
  <si>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</si>
  <si>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</si>
  <si>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</si>
  <si>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</si>
  <si>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</si>
  <si>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</si>
  <si>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</si>
  <si>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</si>
  <si>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</si>
  <si>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</si>
  <si>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</si>
  <si>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</si>
  <si>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</si>
  <si>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</si>
  <si>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</si>
  <si>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</si>
  <si>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</si>
  <si>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</si>
  <si>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</si>
  <si>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</si>
  <si>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</si>
  <si>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</si>
  <si>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</si>
  <si>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</si>
  <si>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</si>
  <si>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</si>
  <si>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</si>
  <si>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</si>
  <si>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</si>
  <si>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</si>
  <si>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</si>
  <si>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</si>
  <si>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</si>
  <si>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</si>
  <si>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</si>
  <si>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</si>
  <si>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</si>
  <si>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</si>
  <si>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</si>
  <si>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</si>
  <si>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</si>
  <si>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</si>
  <si>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</si>
  <si>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</si>
  <si>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</si>
  <si>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</si>
  <si>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</si>
  <si>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</si>
  <si>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</si>
  <si>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</si>
  <si>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</si>
  <si>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</si>
  <si>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</si>
  <si>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</si>
  <si>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</si>
  <si>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</si>
  <si>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</si>
  <si>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</si>
  <si>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</si>
  <si>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</si>
  <si>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</si>
  <si>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</si>
  <si>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</si>
  <si>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</si>
  <si>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</si>
  <si>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</si>
  <si>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</si>
  <si>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</si>
  <si>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</si>
  <si>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</si>
  <si>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</si>
  <si>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</si>
  <si>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</si>
  <si>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</si>
  <si>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</si>
  <si>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</si>
  <si>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</si>
  <si>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</si>
  <si>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</si>
  <si>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</si>
  <si>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</si>
  <si>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</si>
  <si>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</si>
  <si>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</si>
  <si>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</si>
  <si>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</si>
  <si>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</si>
  <si>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</si>
  <si>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</si>
  <si>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</si>
  <si>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</si>
  <si>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</si>
  <si>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</si>
  <si>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</si>
  <si>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</si>
  <si>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</si>
  <si>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</si>
  <si>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</si>
  <si>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</si>
  <si>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</si>
  <si>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</si>
  <si>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</si>
  <si>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</si>
  <si>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</si>
  <si>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</si>
  <si>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</si>
  <si>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</si>
  <si>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</si>
  <si>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</si>
  <si>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</si>
  <si>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</si>
  <si>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</si>
  <si>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</si>
  <si>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</si>
  <si>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</si>
  <si>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</si>
  <si>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</si>
  <si>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</si>
  <si>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</si>
  <si>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</si>
  <si>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</si>
  <si>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</si>
  <si>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</si>
  <si>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</si>
  <si>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</si>
  <si>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</si>
  <si>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</si>
  <si>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</si>
  <si>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</si>
  <si>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</si>
  <si>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</si>
  <si>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</si>
  <si>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</si>
  <si>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</si>
  <si>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</si>
  <si>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</si>
  <si>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</si>
  <si>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</si>
  <si>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</si>
  <si>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</si>
  <si>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</si>
  <si>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</si>
  <si>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</si>
  <si>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</si>
  <si>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</si>
  <si>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</si>
  <si>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</si>
  <si>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</si>
  <si>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</si>
  <si>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</si>
  <si>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</si>
  <si>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</si>
  <si>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</si>
  <si>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</si>
  <si>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</si>
  <si>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</si>
  <si>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</si>
  <si>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</si>
  <si>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</si>
  <si>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</si>
  <si>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</si>
  <si>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</si>
  <si>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</si>
  <si>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</si>
  <si>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</si>
  <si>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</si>
  <si>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</si>
  <si>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</si>
  <si>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</si>
  <si>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</si>
  <si>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</si>
  <si>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</si>
  <si>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</si>
  <si>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</si>
  <si>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</si>
  <si>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</si>
  <si>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</si>
  <si>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https://www.skvk.ru/about/official/</t>
  </si>
  <si>
    <t>https://portal.eias.ru/Portal/DownloadPage.aspx?type=12&amp;guid=32a8f806-6512-4e2e-ad40-e6a01e27f847</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</si>
  <si>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</si>
  <si>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https://portal.eias.ru/Portal/DownloadPage.aspx?type=12&amp;guid=1941a757-16b2-4401-b1da-db20f358324b</t>
  </si>
  <si>
    <t>копии учредительных документов (для физических лиц - копия паспорта или иного документа, удостоверяющего личность), а также документы, подтверждающие полномочия лица, подписавшего заявление</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</si>
  <si>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</si>
  <si>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копии правоустанавливающих и правоудостоверяющих документов на земельный участок, на котором размещен (планируется к размещению) подключаемый объект или который является подключаемым объектом, за исключением случаев, предусмотренных абзацами четвертым - шестым п.26. Правил № 2130</t>
  </si>
  <si>
    <t>копии правоустанавливающих и правоудостоверяющих документов на подключаемый объект, ранее построенный и введенный в эксплуатацию, а для строящихся объектов - копия разрешения на строительство (за исключением объектов, для строительства которых в соответствии с Градостроительным кодексом Российской Федерации выдача разрешения на строительство не требуется, и объектов, строительство которых находится в стадии архитектурно-строительного проектирования.</t>
  </si>
  <si>
    <t>ситуационный план расположения объекта с привязкой к территории населенного пункта</t>
  </si>
  <si>
    <t>топографическая карта земельного участка, на котором размещен (планируется к размещению) подключаемый объект, в масштабе 1:500 со всеми наземными и подземными коммуникациями и сооружениями, с указанием границ такого земельного участка, согласованная с эксплуатирующими организациями;</t>
  </si>
  <si>
    <t>баланс водопотребления и водоотведения подключаемого объекта в период использования максимальной величины мощности (нагрузки) с указанием целей использования холодной воды и распределением объемов подключаемой мощности (нагрузки) по целям использования, в том числе на пожаротушение, периодические нужды, заполнение и опорожнение бассейнов, прием поверхностных сточных вод, а также с распределением общего объема сточных вод по канализационным выпускам (процентов)</t>
  </si>
  <si>
    <t>градостроительный план земельного участка, а при подключении водопроводных и канализационных сетей - проект планировки территории и проект межевания территории, в случае, если договором о подключении будет предусмотрено осуществление исполнителем работ по архитектурно-строительному проектированию, строительству, реконструкции или модернизации объектов централизованных систем горячего, холодного водоснабжения и (или) водоотведения на земельном участке заявителя (за исключением подключения жилых домов и ранее построенных, но не подключенных подключаемых объектов)</t>
  </si>
  <si>
    <t>3.8</t>
  </si>
  <si>
    <t>При обращении с заявлением о подключении лиц, указанных в подпункте "в" пункта 9 Правил № 2130, к заявлению о подключении должны быть приложены копия договора о комплексном развитии территории, копии утвержденных в установленных порядке проекта планировки территории комплексного развития, комплексной схемы инженерного обеспечения территории комплексного развития, схемы расположения земельного участка или земельных участков на кадастровом плане территории, градостроительном плане земельного участка.</t>
  </si>
  <si>
    <t>3.9</t>
  </si>
  <si>
    <t>В случаях, предусмотренных частью 6 статьи 52.1 Градостроительного кодекса Российской Федерации, в целях строительства объектов федерального значения, объектов регионального значения, объектов местного значения при обращении с заявлением о подключении лиц, указанных в подпункте "г" пункта 9 Правил № , к заявлению о подключении должны быть приложены копии решения о предварительном согласовании предоставления таким лицам земельного участка в указанных целях, утвержденного проекта межевания территории и (или) градостроительного плана земельного участка и утвержденной в соответствии с земельным законодательством схемы расположения земельного участка или земельных участков на кадастровом плане территории;</t>
  </si>
  <si>
    <t>Федеральный закон от 07.12.2011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</si>
  <si>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</si>
  <si>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30.11.2021 N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</si>
  <si>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Постановление Правительства РФ от 29.06.2017 № 778 «О внесении изменений в некоторые акты Правительства Российской Федерации в части оптимизации порядка подключения объектов капитального строительства к системам горячего, холодного водоснабжения и водоотведения»</t>
  </si>
  <si>
    <t>Постановление Правительства РФ от 29.07.2013 № 644 «Об утверждении Правил холодного водоснабжения и водоотведения и о внесении изменений в некоторые акты Правительства Российской Федерации»</t>
  </si>
  <si>
    <t>Постановление Правительства РФ от 13.05.2013 N 406 «Основы ценообразования в сфере водоснабжения и водоотведения»</t>
  </si>
  <si>
    <t>Постановление Правительства РФ от 29.07.2013 № 645 «Об утверждении типовых договоров в области холодного водоснабжения и водоотведения»</t>
  </si>
  <si>
    <t>Постановление Региональной тарифной комиссии Ставропольского края от 14.12.2017 г. № 60/5 «Об установлении ставок тарифов за подключение (технологическое присоединение) к централизованным системам водоснабжения и водоотведения, эксплуатируемым организациями водопроводно-канализационного хозяйства на территории Ставропольского края, на 2018 год»</t>
  </si>
  <si>
    <t>4.8</t>
  </si>
  <si>
    <t>Постановление региональной тарифной комиссии Ставропольского края от 19 декабря 2018 года № 58 «Об       установлении ставок тарифов за подключение (технологическое присоединение) к централизованным системам водоснабжения и водоотведения, эксплуатируемым организациями водопроводно-канализационного хозяйства на территории Ставропольского края, на 2019 год»</t>
  </si>
  <si>
    <t>4.9</t>
  </si>
  <si>
    <t>Постановление Правительства Ставропольского края от 27 ноября 2018 года № 522-п «Об установлении на территории Ставропольского края уровня нагрузки и диаметров трубопровода, при превышении которых плата за подключение (технологическое присоединение) к сетям водоснабжения и (или) водоотведения устанавливается индивидуально»</t>
  </si>
  <si>
    <t>4.10</t>
  </si>
  <si>
    <t>Постановление региональной тарифной комиссии Ставропольского края от 19 декабря 2019 года № 73/3 «Об установлении ставок тарифов за подключение (технологическое присоединение) к централизованным системам водоснабжения и водоотведения организаций водопроводно-канализационного хозяйства на территории Ставропольского края, на 2020 год»</t>
  </si>
  <si>
    <t>4.11</t>
  </si>
  <si>
    <t>Постановление региональной тарифной комиссии Ставропольского края от 15 декабря 2020 года № 77/6 «Об установлении ставок тарифов за подключение (технологическое присоединение) к централизованным системам водоснабжения и водоотведения, эксплуатируемым организациями  водопроводно-канализационного хозяйства на территории Ставропольского края, на 2021 год»</t>
  </si>
  <si>
    <t>4.12</t>
  </si>
  <si>
    <t>Постановление региональной тарифной комиссии Ставропольского края от 08 декабря 2021 года № 70/1 «Об установлении ставок тарифов за подключение (технологическое присоединение) к централизованным системам водоснабжения и водоотведения, эксплуатируемым организациями водопроводно-канализационного хозяйства на территории Ставропольского края, на 2022 год»</t>
  </si>
  <si>
    <t>4.13</t>
  </si>
  <si>
    <t>Постановление региональной тарифной комиссии Ставропольского края от 20 декабря 2022 года № 90/1 «Об установлении ставок тарифов за подключение (технологическое присоединение) к централизованным системам водоснабжения и водоотведения, эксплуатируемым организациями водопроводно-канализационного хозяйства на территории Ставропольского края, на 2023 год»</t>
  </si>
  <si>
    <t>4.14</t>
  </si>
  <si>
    <t>Постановление региональной тарифной комиссии Ставропольского края от 20 декабря 2023 года № 81/1 «Об установлении ставок тарифов за подключение (технологическое присоединение) к централизованным системам водоснабжения и водоотведения, эксплуатируемым организациями водопроводно-канализационного хозяйства на территории Ставропольского края, на 2024 год»</t>
  </si>
  <si>
    <t>4.15</t>
  </si>
  <si>
    <t>Постановление региональной тарифной комиссии Ставропольского края от 19 декабря 2024 года № 72/1 «Об установлении ставок тарифов за подключение (технологическое присоединение) к централизованным системам водоснабжения и водоотведения, эксплуатируемым организациями водопроводно-канализационного хозяйства на территории Ставропольского края, на 2025 год»</t>
  </si>
  <si>
    <t>5.1.1</t>
  </si>
  <si>
    <t>8 (8652) 99-27-47 (доб. 1125, 1124)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</si>
  <si>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</si>
  <si>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</si>
  <si>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(865-50) 2-00-04</t>
  </si>
  <si>
    <t>5.1.3</t>
  </si>
  <si>
    <t>8 (865-53)6-19-53</t>
  </si>
  <si>
    <t>5.1.4</t>
  </si>
  <si>
    <t>8 (865-44) 6-06-96</t>
  </si>
  <si>
    <t>5.1.5</t>
  </si>
  <si>
    <t>8 (865-45) 2-39-33</t>
  </si>
  <si>
    <t>5.1.6</t>
  </si>
  <si>
    <t>8 (865-41) 4-58-71</t>
  </si>
  <si>
    <t>5.1.7</t>
  </si>
  <si>
    <t>8 (865-46) 3-69-53</t>
  </si>
  <si>
    <t>5.1.8</t>
  </si>
  <si>
    <t>8 (879-61) 5-07-84</t>
  </si>
  <si>
    <t>5.1.9</t>
  </si>
  <si>
    <t>8 (879-32) 3-18-35</t>
  </si>
  <si>
    <t>5.1.10</t>
  </si>
  <si>
    <t>8 (879-35) 3-88-43</t>
  </si>
  <si>
    <t>5.1.11</t>
  </si>
  <si>
    <t>8 (879-37) 2-51-84</t>
  </si>
  <si>
    <t>5.1.12</t>
  </si>
  <si>
    <t>8 (865-60) 3-34-74</t>
  </si>
  <si>
    <t>5.1.13</t>
  </si>
  <si>
    <t>8 (865-59) 7-17-93</t>
  </si>
  <si>
    <t>5.1.14</t>
  </si>
  <si>
    <t>8 (879-64) 6-26-89</t>
  </si>
  <si>
    <t>5.1.15</t>
  </si>
  <si>
    <t>8 (865-43) 3-11-74</t>
  </si>
  <si>
    <t>5.1.16</t>
  </si>
  <si>
    <t>8 (865-58) 4-35-38</t>
  </si>
  <si>
    <t>5.1.17</t>
  </si>
  <si>
    <t>8 (865-56) 6-13-60</t>
  </si>
  <si>
    <t>5.1.18</t>
  </si>
  <si>
    <t>8 (879-51) 2-54-49</t>
  </si>
  <si>
    <t>5.1.19</t>
  </si>
  <si>
    <t>8 (879-22) 5-63-33</t>
  </si>
  <si>
    <t>5.1.20</t>
  </si>
  <si>
    <t>8 (879-38) 2-10-94</t>
  </si>
  <si>
    <t>5.1.21</t>
  </si>
  <si>
    <t>8 (879-3) 97-81-49</t>
  </si>
  <si>
    <t>5.1.22</t>
  </si>
  <si>
    <t>8 (8793) 31-78-63</t>
  </si>
  <si>
    <t>5.1.23</t>
  </si>
  <si>
    <t>8 (8793) 33-27-25 (доб. 5230)</t>
  </si>
  <si>
    <t>5.1.24</t>
  </si>
  <si>
    <t>8 (865-57) 2-63-34</t>
  </si>
  <si>
    <t>5.1.25</t>
  </si>
  <si>
    <t>8 (865-49) 2-10-46</t>
  </si>
  <si>
    <t>5.1.26</t>
  </si>
  <si>
    <t>8 (865-42) 5-74-84</t>
  </si>
  <si>
    <t>5.1.27</t>
  </si>
  <si>
    <t>8 (865-47) 4-65-70 (доб. 6230)</t>
  </si>
  <si>
    <t>5.1.28</t>
  </si>
  <si>
    <t>8 (86552) 6-20-85</t>
  </si>
  <si>
    <t>5.2.1</t>
  </si>
  <si>
    <t>355037, г. Ставрополь, ул. Доваторцев, 35 а</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</si>
  <si>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</si>
  <si>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5.2.2</t>
  </si>
  <si>
    <t>357202, Ставропольский край, с.Кочубеевское ул.Вольная 1Е</t>
  </si>
  <si>
    <t>5.2.3</t>
  </si>
  <si>
    <t>356240, Ставропольский край, Шпаковский район, г. Михайловск, ул. Октябрьская, 295</t>
  </si>
  <si>
    <t>5.2.4</t>
  </si>
  <si>
    <t>356000, Ставропольский край, Нововалександровский район, г. Новоалександровск, ул. Железнодорожная 87</t>
  </si>
  <si>
    <t>5.2.5</t>
  </si>
  <si>
    <t>356140, Ставропольский край, г. Изобильный, ул. Промзона, д. 6</t>
  </si>
  <si>
    <t>5.2.6</t>
  </si>
  <si>
    <t>356030.Ставропольский край, Красногвардейский район, с Красногвардейское, ул.Ярмарочная,11</t>
  </si>
  <si>
    <t>5.2.7</t>
  </si>
  <si>
    <t>356170, Ставропольский край, Труновский район, с. Донское, ул. Первомайская, 1</t>
  </si>
  <si>
    <t>5.2.8</t>
  </si>
  <si>
    <t>357202, Ставропольский край, ст. Ессентукская, улица Гагарина, 295</t>
  </si>
  <si>
    <t>5.2.9</t>
  </si>
  <si>
    <t>357405, Ставропольский край, г. Железноводск, ул. Ленина, д.165</t>
  </si>
  <si>
    <t>5.2.10</t>
  </si>
  <si>
    <t>357340, Ставропольский край, г. Лермонтов, ул. Пятигорская, д. 15</t>
  </si>
  <si>
    <t>5.2.11</t>
  </si>
  <si>
    <t>357700, Ставропольский край, г. Кисловодск, ул. Тельмана, д.24</t>
  </si>
  <si>
    <t>5.2.12</t>
  </si>
  <si>
    <t>356570, Ставропольский край, Арзгирский район, с. Арзгир, ул. Есипенко, д.77</t>
  </si>
  <si>
    <t>5.2.13</t>
  </si>
  <si>
    <t>356000, Ставропольский край, г. Буденновск, пр-т Буденного, д. 87</t>
  </si>
  <si>
    <t>5.2.14</t>
  </si>
  <si>
    <t>357850, Ставропольский край, Курский район, ст. Курская, ул. Калинина 10 "А"</t>
  </si>
  <si>
    <t>5.2.15</t>
  </si>
  <si>
    <t>357960,  Ставропольский край,  Левокумский район, село Левокумское, ул. Ленина, д. 82</t>
  </si>
  <si>
    <t>5.2.16</t>
  </si>
  <si>
    <t>356884, Ставропольский край, Нефтекумский район, г.Нефтекумск, ул.Мира,12</t>
  </si>
  <si>
    <t>5.2.17</t>
  </si>
  <si>
    <t>357070, Ставропольский край, Андроповский район, с. Курсавка, ул. Строителей, 28а</t>
  </si>
  <si>
    <t>5.2.18</t>
  </si>
  <si>
    <t>357820, Ставропольский край, г. Георгиевск, ул. Калинина, д.79</t>
  </si>
  <si>
    <t>5.2.19</t>
  </si>
  <si>
    <t>357202, Ставропольский край, г. Минеральные Воды, ул. Ставропольская, д.23</t>
  </si>
  <si>
    <t>5.2.20</t>
  </si>
  <si>
    <t>357302, Ставропольский край, Кировский район, г. Новопавловск, ул. Правды, д.8</t>
  </si>
  <si>
    <t>5.2.21</t>
  </si>
  <si>
    <t>357500, Ставропольский край, Предгорный район, В границах земель муниципального образования Этокский сельсовет, 2-й километр Георгиевского шоссе</t>
  </si>
  <si>
    <t>5.2.22</t>
  </si>
  <si>
    <t>357362, с. Новоблагодарное, Главная насосная станция</t>
  </si>
  <si>
    <t>5.2.23</t>
  </si>
  <si>
    <t>357500, Ставропольский край, г. Пятигорск, ул. Дунаевского, д.9</t>
  </si>
  <si>
    <t>5.2.24</t>
  </si>
  <si>
    <t>356300, Ставропольский край, Александровский район, с. Александровское, ул. Виноградная, 2</t>
  </si>
  <si>
    <t>5.2.25</t>
  </si>
  <si>
    <t>365420, Ставропольский край, г. Благодарный, ул. Бедненко, д.184</t>
  </si>
  <si>
    <t>5.2.26</t>
  </si>
  <si>
    <t>356630, Ставропольский край, г.Ипатово, ул.Чапаева,14</t>
  </si>
  <si>
    <t>5.2.27</t>
  </si>
  <si>
    <t>356530, Ставропольский край, Петровский район, г. Светлоград, ул. Садовая, 28а</t>
  </si>
  <si>
    <t>5.2.28</t>
  </si>
  <si>
    <t>357302, Ставропольский край, Советский район, г. Зеленокумск, ул. 60 лет Октября, д.50</t>
  </si>
  <si>
    <t>Понедельник-Четверг: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</si>
  <si>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</si>
  <si>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Пятница: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</si>
  <si>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</si>
  <si>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</si>
  <si>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</si>
  <si>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</si>
  <si>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</si>
  <si>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</si>
  <si>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</si>
  <si>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</si>
  <si>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</si>
  <si>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</si>
  <si>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</si>
  <si>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</si>
  <si>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</si>
  <si>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</si>
  <si>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</si>
  <si>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</si>
  <si>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</si>
  <si>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</si>
  <si>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</si>
  <si>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</si>
  <si>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</si>
  <si>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</si>
  <si>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</si>
  <si>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</si>
  <si>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</si>
  <si>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</si>
  <si>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</si>
  <si>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</si>
  <si>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</si>
  <si>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</si>
  <si>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</si>
  <si>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</si>
  <si>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</si>
  <si>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</si>
  <si>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</si>
  <si>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</si>
  <si>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</si>
  <si>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</si>
  <si>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</si>
  <si>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</si>
  <si>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</si>
  <si>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</si>
  <si>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</si>
  <si>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</si>
  <si>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</si>
  <si>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</si>
  <si>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</si>
  <si>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</si>
  <si>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</si>
  <si>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</si>
  <si>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</si>
  <si>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</si>
  <si>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</si>
  <si>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</si>
  <si>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</si>
  <si>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</si>
  <si>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</si>
  <si>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</si>
  <si>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</si>
  <si>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</si>
  <si>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</si>
  <si>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</si>
  <si>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</si>
  <si>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</si>
  <si>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</si>
  <si>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</si>
  <si>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</si>
  <si>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</si>
  <si>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</si>
  <si>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</si>
  <si>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</si>
  <si>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</si>
  <si>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</si>
  <si>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</si>
  <si>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</si>
  <si>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</si>
  <si>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</si>
  <si>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</si>
  <si>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</si>
  <si>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</si>
  <si>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</si>
  <si>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</si>
  <si>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</si>
  <si>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</si>
  <si>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</si>
  <si>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</si>
  <si>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</si>
  <si>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</si>
  <si>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</si>
  <si>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</si>
  <si>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</si>
  <si>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</si>
  <si>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</si>
  <si>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</si>
  <si>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</si>
  <si>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</si>
  <si>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</si>
  <si>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</si>
  <si>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</si>
  <si>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</si>
  <si>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</si>
  <si>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</si>
  <si>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</si>
  <si>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</si>
  <si>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</si>
  <si>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</si>
  <si>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</si>
  <si>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</si>
  <si>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</si>
  <si>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</si>
  <si>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</si>
  <si>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</si>
  <si>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</si>
  <si>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</si>
  <si>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</si>
  <si>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</si>
  <si>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</si>
  <si>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</si>
  <si>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</si>
  <si>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</si>
  <si>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</si>
  <si>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</si>
  <si>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</si>
  <si>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</si>
  <si>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</si>
  <si>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</si>
  <si>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</si>
  <si>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</si>
  <si>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</si>
  <si>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</si>
  <si>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</si>
  <si>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</si>
  <si>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</si>
  <si>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</si>
  <si>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</si>
  <si>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</si>
  <si>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</si>
  <si>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</si>
  <si>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</si>
  <si>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</si>
  <si>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</si>
  <si>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</si>
  <si>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</si>
  <si>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</si>
  <si>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</si>
  <si>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</si>
  <si>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</si>
  <si>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</si>
  <si>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</si>
  <si>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</si>
  <si>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</si>
  <si>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</si>
  <si>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</si>
  <si>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</si>
  <si>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</si>
  <si>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</si>
  <si>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</si>
  <si>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</si>
  <si>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</si>
  <si>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</si>
  <si>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</si>
  <si>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</si>
  <si>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</si>
  <si>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</si>
  <si>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</si>
  <si>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</si>
  <si>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</si>
  <si>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</si>
  <si>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</si>
  <si>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</si>
  <si>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</si>
  <si>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</si>
  <si>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</si>
  <si>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</si>
  <si>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</si>
  <si>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</si>
  <si>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</si>
  <si>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</si>
  <si>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</si>
  <si>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</si>
  <si>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</si>
  <si>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</si>
  <si>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</si>
  <si>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</si>
  <si>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</si>
  <si>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</si>
  <si>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</si>
  <si>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</si>
  <si>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</si>
  <si>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</si>
  <si>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</si>
  <si>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</si>
  <si>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</si>
  <si>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</si>
  <si>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</si>
  <si>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</si>
  <si>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</si>
  <si>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</si>
  <si>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</si>
  <si>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</si>
  <si>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</si>
  <si>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</si>
  <si>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</si>
  <si>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</si>
  <si>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</si>
  <si>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</si>
  <si>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</si>
  <si>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</si>
  <si>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</si>
  <si>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</si>
  <si>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</si>
  <si>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</si>
  <si>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</si>
  <si>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</si>
  <si>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</si>
  <si>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</si>
  <si>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</si>
  <si>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</si>
  <si>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</si>
  <si>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</si>
  <si>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</si>
  <si>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</si>
  <si>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</si>
  <si>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</si>
  <si>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</si>
  <si>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</si>
  <si>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</si>
  <si>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</si>
  <si>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</si>
  <si>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</si>
  <si>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</si>
  <si>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</si>
  <si>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</si>
  <si>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</si>
  <si>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</si>
  <si>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</si>
  <si>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</si>
  <si>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</si>
  <si>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</si>
  <si>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</si>
  <si>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</si>
  <si>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</si>
  <si>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</si>
  <si>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</si>
  <si>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</si>
  <si>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</si>
  <si>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</si>
  <si>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</si>
  <si>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</si>
  <si>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</si>
  <si>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</si>
  <si>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</si>
  <si>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</si>
  <si>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</si>
  <si>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</si>
  <si>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</si>
  <si>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</si>
  <si>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</si>
  <si>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</si>
  <si>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</si>
  <si>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</si>
  <si>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</si>
  <si>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</si>
  <si>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</si>
  <si>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</si>
  <si>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</si>
  <si>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</si>
  <si>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</si>
  <si>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</si>
  <si>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</si>
  <si>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</si>
  <si>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</si>
  <si>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</si>
  <si>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</si>
  <si>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</si>
  <si>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</si>
  <si>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</si>
  <si>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</si>
  <si>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</si>
  <si>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</si>
  <si>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</si>
  <si>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</si>
  <si>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</si>
  <si>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</si>
  <si>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</si>
  <si>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</si>
  <si>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</si>
  <si>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</si>
  <si>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</si>
  <si>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</si>
  <si>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</si>
  <si>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</si>
  <si>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</si>
  <si>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</si>
  <si>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</si>
  <si>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</si>
  <si>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</si>
  <si>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</si>
  <si>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</si>
  <si>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</si>
  <si>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</si>
  <si>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</si>
  <si>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</si>
  <si>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</si>
  <si>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</si>
  <si>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</si>
  <si>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</si>
  <si>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</si>
  <si>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</si>
  <si>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</si>
  <si>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</si>
  <si>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</si>
  <si>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</si>
  <si>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</si>
  <si>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</si>
  <si>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</si>
  <si>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</si>
  <si>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</si>
  <si>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</si>
  <si>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</si>
  <si>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</si>
  <si>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</si>
  <si>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</si>
  <si>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</si>
  <si>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</si>
  <si>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</si>
  <si>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</si>
  <si>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</si>
  <si>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</si>
  <si>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</si>
  <si>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</si>
  <si>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</si>
  <si>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</si>
  <si>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</si>
  <si>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</si>
  <si>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</si>
  <si>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</si>
  <si>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</si>
  <si>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</si>
  <si>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</si>
  <si>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</si>
  <si>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</si>
  <si>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</si>
  <si>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</si>
  <si>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</si>
  <si>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</si>
  <si>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</si>
  <si>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</si>
  <si>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</si>
  <si>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</si>
  <si>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</si>
  <si>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</si>
  <si>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</si>
  <si>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</si>
  <si>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</si>
  <si>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</si>
  <si>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</si>
  <si>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</si>
  <si>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</si>
  <si>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</si>
  <si>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</si>
  <si>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</si>
  <si>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</si>
  <si>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</si>
  <si>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</si>
  <si>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</si>
  <si>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</si>
  <si>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</si>
  <si>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</si>
  <si>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</si>
  <si>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</si>
  <si>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</si>
  <si>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</si>
  <si>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</si>
  <si>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</si>
  <si>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</si>
  <si>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</si>
  <si>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</si>
  <si>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</si>
  <si>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</si>
  <si>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</si>
  <si>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</si>
  <si>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</si>
  <si>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</si>
  <si>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</si>
  <si>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</si>
  <si>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</si>
  <si>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</si>
  <si>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</si>
  <si>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</si>
  <si>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</si>
  <si>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</si>
  <si>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</si>
  <si>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</si>
  <si>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</si>
  <si>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</si>
  <si>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</si>
  <si>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</si>
  <si>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</si>
  <si>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</si>
  <si>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</si>
  <si>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</si>
  <si>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</si>
  <si>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</si>
  <si>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</si>
  <si>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</si>
  <si>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</si>
  <si>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</si>
  <si>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</si>
  <si>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</si>
  <si>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</si>
  <si>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</si>
  <si>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</si>
  <si>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</si>
  <si>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</si>
  <si>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</si>
  <si>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</si>
  <si>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</si>
  <si>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</si>
  <si>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</si>
  <si>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</si>
  <si>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</si>
  <si>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</si>
  <si>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</si>
  <si>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</si>
  <si>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</si>
  <si>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</si>
  <si>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</si>
  <si>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</si>
  <si>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</si>
  <si>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</si>
  <si>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</si>
  <si>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</si>
  <si>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</si>
  <si>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</si>
  <si>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</si>
  <si>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</si>
  <si>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</si>
  <si>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</si>
  <si>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</si>
  <si>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</si>
  <si>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</si>
  <si>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</si>
  <si>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</si>
  <si>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</si>
  <si>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</si>
  <si>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</si>
  <si>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</si>
  <si>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</si>
  <si>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</si>
  <si>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</si>
  <si>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</si>
  <si>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</si>
  <si>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</si>
  <si>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</si>
  <si>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</si>
  <si>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</si>
  <si>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</si>
  <si>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</si>
  <si>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</si>
  <si>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</si>
  <si>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</si>
  <si>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</si>
  <si>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</si>
  <si>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</si>
  <si>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</si>
  <si>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</si>
  <si>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</si>
  <si>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</si>
  <si>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</si>
  <si>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</si>
  <si>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</si>
  <si>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</si>
  <si>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</si>
  <si>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</si>
  <si>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</si>
  <si>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</si>
  <si>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</si>
  <si>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</si>
  <si>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</si>
  <si>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</si>
  <si>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</si>
  <si>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</si>
  <si>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</si>
  <si>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</si>
  <si>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</si>
  <si>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</si>
  <si>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</si>
  <si>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</si>
  <si>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</si>
  <si>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</si>
  <si>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</si>
  <si>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</si>
  <si>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</si>
  <si>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</si>
  <si>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</si>
  <si>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</si>
  <si>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</si>
  <si>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</si>
  <si>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</si>
  <si>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</si>
  <si>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</si>
  <si>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</si>
  <si>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</si>
  <si>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</si>
  <si>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</si>
  <si>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</si>
  <si>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</si>
  <si>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</si>
  <si>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</si>
  <si>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</si>
  <si>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</si>
  <si>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</si>
  <si>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</si>
  <si>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</si>
  <si>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</si>
  <si>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</si>
  <si>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</si>
  <si>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</si>
  <si>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</si>
  <si>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</si>
  <si>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</si>
  <si>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</si>
  <si>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</si>
  <si>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</si>
  <si>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</si>
  <si>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</si>
  <si>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</si>
  <si>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</si>
  <si>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</si>
  <si>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</si>
  <si>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</si>
  <si>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</si>
  <si>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</si>
  <si>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</si>
  <si>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</si>
  <si>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</si>
  <si>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</si>
  <si>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</si>
  <si>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</si>
  <si>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</si>
  <si>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</si>
  <si>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</si>
  <si>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</si>
  <si>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</si>
  <si>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</si>
  <si>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</si>
  <si>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</si>
  <si>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</si>
  <si>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</si>
  <si>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</si>
  <si>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</si>
  <si>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</si>
  <si>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</si>
  <si>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</si>
  <si>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</si>
  <si>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</si>
  <si>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</si>
  <si>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</si>
  <si>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</si>
  <si>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</si>
  <si>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</si>
  <si>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</si>
  <si>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</si>
  <si>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</si>
  <si>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</si>
  <si>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</si>
  <si>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</si>
  <si>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</si>
  <si>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</si>
  <si>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</si>
  <si>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</si>
  <si>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</si>
  <si>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</si>
  <si>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</si>
  <si>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</si>
  <si>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</si>
  <si>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</si>
  <si>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</si>
  <si>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</si>
  <si>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</si>
  <si>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</si>
  <si>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</si>
  <si>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</si>
  <si>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</si>
  <si>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</si>
  <si>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</si>
  <si>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</si>
  <si>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</si>
  <si>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</si>
  <si>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</si>
  <si>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</si>
  <si>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</si>
  <si>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</si>
  <si>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</si>
  <si>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</si>
  <si>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</si>
  <si>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</si>
  <si>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</si>
  <si>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</si>
  <si>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</si>
  <si>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</si>
  <si>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</si>
  <si>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</si>
  <si>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</si>
  <si>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</si>
  <si>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</si>
  <si>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</si>
  <si>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</si>
  <si>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</si>
  <si>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</si>
  <si>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</si>
  <si>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</si>
  <si>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</si>
  <si>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</si>
  <si>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</si>
  <si>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</si>
  <si>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</si>
  <si>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</si>
  <si>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</si>
  <si>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</si>
  <si>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</si>
  <si>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</si>
  <si>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</si>
  <si>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</si>
  <si>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</si>
  <si>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</si>
  <si>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</si>
  <si>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</si>
  <si>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</si>
  <si>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</si>
  <si>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</si>
  <si>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</si>
  <si>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</si>
  <si>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</si>
  <si>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</si>
  <si>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</si>
  <si>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</si>
  <si>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</si>
  <si>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</si>
  <si>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</si>
  <si>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</si>
  <si>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</si>
  <si>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</si>
  <si>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</si>
  <si>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</si>
  <si>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</si>
  <si>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</si>
  <si>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</si>
  <si>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</si>
  <si>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</si>
  <si>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</si>
  <si>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</si>
  <si>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</si>
  <si>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</si>
  <si>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</si>
  <si>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</si>
  <si>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</si>
  <si>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</si>
  <si>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</si>
  <si>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</si>
  <si>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</si>
  <si>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</si>
  <si>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</si>
  <si>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</si>
  <si>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</si>
  <si>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</si>
  <si>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</si>
  <si>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</si>
  <si>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</si>
  <si>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</si>
  <si>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</si>
  <si>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</si>
  <si>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</si>
  <si>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</si>
  <si>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</si>
  <si>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</si>
  <si>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</si>
  <si>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</si>
  <si>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</si>
  <si>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</si>
  <si>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</si>
  <si>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</si>
  <si>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</si>
  <si>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</si>
  <si>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</si>
  <si>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</si>
  <si>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</si>
  <si>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</si>
  <si>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</si>
  <si>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</si>
  <si>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</si>
  <si>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</si>
  <si>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</si>
  <si>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</si>
  <si>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</si>
  <si>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</si>
  <si>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</si>
  <si>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</si>
  <si>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</si>
  <si>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</si>
  <si>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</si>
  <si>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</si>
  <si>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</si>
  <si>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</si>
  <si>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</si>
  <si>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</si>
  <si>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</si>
  <si>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</si>
  <si>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</si>
  <si>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</si>
  <si>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</si>
  <si>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</si>
  <si>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</si>
  <si>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</si>
  <si>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</si>
  <si>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</si>
  <si>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</si>
  <si>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</si>
  <si>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</si>
  <si>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</si>
  <si>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</si>
  <si>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</si>
  <si>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</si>
  <si>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</si>
  <si>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</si>
  <si>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</si>
  <si>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</si>
  <si>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</si>
  <si>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</si>
  <si>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</si>
  <si>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</si>
  <si>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</si>
  <si>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</si>
  <si>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</si>
  <si>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</si>
  <si>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</si>
  <si>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</si>
  <si>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</si>
  <si>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</si>
  <si>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</si>
  <si>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</si>
  <si>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</si>
  <si>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</si>
  <si>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</si>
  <si>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</si>
  <si>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</si>
  <si>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</si>
  <si>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</si>
  <si>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</si>
  <si>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</si>
  <si>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</si>
  <si>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</si>
  <si>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</si>
  <si>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</si>
  <si>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</si>
  <si>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</si>
  <si>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</si>
  <si>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</si>
  <si>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</si>
  <si>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</si>
  <si>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</si>
  <si>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</si>
  <si>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</si>
  <si>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</si>
  <si>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</si>
  <si>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</si>
  <si>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</si>
  <si>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</si>
  <si>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</si>
  <si>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</si>
  <si>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</si>
  <si>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</si>
  <si>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</si>
  <si>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</si>
  <si>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</si>
  <si>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</si>
  <si>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</si>
  <si>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</si>
  <si>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</si>
  <si>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</si>
  <si>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</si>
  <si>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</si>
  <si>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</si>
  <si>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</si>
  <si>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</si>
  <si>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</si>
  <si>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</si>
  <si>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</si>
  <si>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</si>
  <si>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</si>
  <si>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</si>
  <si>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</si>
  <si>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</si>
  <si>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</si>
  <si>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</si>
  <si>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</si>
  <si>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</si>
  <si>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</si>
  <si>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</si>
  <si>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</si>
  <si>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</si>
  <si>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</si>
  <si>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</si>
  <si>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</si>
  <si>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</si>
  <si>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</si>
  <si>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</si>
  <si>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</si>
  <si>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</si>
  <si>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</si>
  <si>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</si>
  <si>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</si>
  <si>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</si>
  <si>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</si>
  <si>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</si>
  <si>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</si>
  <si>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</si>
  <si>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</si>
  <si>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</si>
  <si>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</si>
  <si>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</si>
  <si>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</si>
  <si>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</si>
  <si>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</si>
  <si>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</si>
  <si>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</si>
  <si>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</si>
  <si>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</si>
  <si>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</si>
  <si>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</si>
  <si>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</si>
  <si>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</si>
  <si>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</si>
  <si>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</si>
  <si>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</si>
  <si>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</si>
  <si>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</si>
  <si>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</si>
  <si>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</si>
  <si>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</si>
  <si>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</si>
  <si>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</si>
  <si>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</si>
  <si>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</si>
  <si>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</si>
  <si>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</si>
  <si>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</si>
  <si>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</si>
  <si>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</si>
  <si>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</si>
  <si>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</si>
  <si>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</si>
  <si>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</si>
  <si>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</si>
  <si>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</si>
  <si>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</si>
  <si>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</si>
  <si>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</si>
  <si>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</si>
  <si>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</si>
  <si>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</si>
  <si>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</si>
  <si>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</si>
  <si>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</si>
  <si>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</si>
  <si>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</si>
  <si>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</si>
  <si>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</si>
  <si>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</si>
  <si>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</si>
  <si>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</si>
  <si>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</si>
  <si>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</si>
  <si>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</si>
  <si>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</si>
  <si>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</si>
  <si>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</si>
  <si>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</si>
  <si>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</si>
  <si>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</si>
  <si>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</si>
  <si>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</si>
  <si>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</si>
  <si>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</si>
  <si>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</si>
  <si>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</si>
  <si>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</si>
  <si>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</si>
  <si>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</si>
  <si>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</si>
  <si>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</si>
  <si>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</si>
  <si>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</si>
  <si>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</si>
  <si>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</si>
  <si>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</si>
  <si>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</si>
  <si>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</si>
  <si>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</si>
  <si>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</si>
  <si>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</si>
  <si>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</si>
  <si>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</si>
  <si>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</si>
  <si>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</si>
  <si>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</si>
  <si>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</si>
  <si>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</si>
  <si>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</si>
  <si>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</si>
  <si>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</si>
  <si>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</si>
  <si>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</si>
  <si>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</si>
  <si>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</si>
  <si>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</si>
  <si>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</si>
  <si>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</si>
  <si>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</si>
  <si>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</si>
  <si>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</si>
  <si>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</si>
  <si>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</si>
  <si>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</si>
  <si>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</si>
  <si>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</si>
  <si>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</si>
  <si>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</si>
  <si>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</si>
  <si>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</si>
  <si>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</si>
  <si>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</si>
  <si>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</si>
  <si>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</si>
  <si>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</si>
  <si>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</si>
  <si>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</si>
  <si>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</si>
  <si>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</si>
  <si>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</si>
  <si>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</si>
  <si>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</si>
  <si>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</si>
  <si>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</si>
  <si>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</si>
  <si>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</si>
  <si>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</si>
  <si>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</si>
  <si>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</si>
  <si>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</si>
  <si>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</si>
  <si>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</si>
  <si>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</si>
  <si>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</si>
  <si>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</si>
  <si>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</si>
  <si>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</si>
  <si>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</si>
  <si>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</si>
  <si>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</si>
  <si>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</si>
  <si>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</si>
  <si>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</si>
  <si>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</si>
  <si>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</si>
  <si>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</si>
  <si>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</si>
  <si>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</si>
  <si>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</si>
  <si>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</si>
  <si>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</si>
  <si>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</si>
  <si>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</si>
  <si>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</si>
  <si>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</si>
  <si>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</si>
  <si>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</si>
  <si>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</si>
  <si>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</si>
  <si>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</si>
  <si>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</si>
  <si>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</si>
  <si>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</si>
  <si>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</si>
  <si>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</si>
  <si>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</si>
  <si>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</si>
  <si>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</si>
  <si>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</si>
  <si>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</si>
  <si>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</si>
  <si>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</si>
  <si>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</si>
  <si>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</si>
  <si>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</si>
  <si>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</si>
  <si>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</si>
  <si>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</si>
  <si>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</si>
  <si>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</si>
  <si>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</si>
  <si>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</si>
  <si>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</si>
  <si>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</si>
  <si>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</si>
  <si>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</si>
  <si>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</si>
  <si>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</si>
  <si>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</si>
  <si>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</si>
  <si>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</si>
  <si>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</si>
  <si>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</si>
  <si>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</si>
  <si>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</si>
  <si>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</si>
  <si>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</si>
  <si>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</si>
  <si>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</si>
  <si>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</si>
  <si>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</si>
  <si>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</si>
  <si>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</si>
  <si>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</si>
  <si>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</si>
  <si>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</si>
  <si>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</si>
  <si>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</si>
  <si>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</si>
  <si>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</si>
  <si>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</si>
  <si>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</si>
  <si>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</si>
  <si>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</si>
  <si>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</si>
  <si>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</si>
  <si>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</si>
  <si>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</si>
  <si>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</si>
  <si>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</si>
  <si>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</si>
  <si>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</si>
  <si>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</si>
  <si>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</si>
  <si>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</si>
  <si>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</si>
  <si>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</si>
  <si>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</si>
  <si>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</si>
  <si>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</si>
  <si>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</si>
  <si>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</si>
  <si>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</si>
  <si>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</si>
  <si>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</si>
  <si>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</si>
  <si>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</si>
  <si>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</si>
  <si>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</si>
  <si>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</si>
  <si>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</si>
  <si>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</si>
  <si>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</si>
  <si>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</si>
  <si>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</si>
  <si>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</si>
  <si>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</si>
  <si>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</si>
  <si>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</si>
  <si>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</si>
  <si>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</si>
  <si>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</si>
  <si>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</si>
  <si>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</si>
  <si>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</si>
  <si>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</si>
  <si>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</si>
  <si>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</si>
  <si>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</si>
  <si>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</si>
  <si>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</si>
  <si>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</si>
  <si>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</si>
  <si>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</si>
  <si>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</si>
  <si>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</si>
  <si>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</si>
  <si>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</si>
  <si>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</si>
  <si>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</si>
  <si>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</si>
  <si>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</si>
  <si>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</si>
  <si>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</si>
  <si>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</si>
  <si>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</si>
  <si>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</si>
  <si>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</si>
  <si>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2627</t>
  </si>
  <si>
    <t>26355173</t>
  </si>
  <si>
    <t>АО "Завод Атлант"</t>
  </si>
  <si>
    <t>2607000333</t>
  </si>
  <si>
    <t>260701001</t>
  </si>
  <si>
    <t>26-05-1994 00:00:00</t>
  </si>
  <si>
    <t>26419409</t>
  </si>
  <si>
    <t>АО "Невинномысский Азот"</t>
  </si>
  <si>
    <t>2631015563</t>
  </si>
  <si>
    <t>263101001</t>
  </si>
  <si>
    <t>31-12-1992 00:00:00</t>
  </si>
  <si>
    <t>26850785</t>
  </si>
  <si>
    <t>АО "ПТЭК"</t>
  </si>
  <si>
    <t>2632800936</t>
  </si>
  <si>
    <t>263201001</t>
  </si>
  <si>
    <t>10-05-2011 00:00:00</t>
  </si>
  <si>
    <t>26838066</t>
  </si>
  <si>
    <t>АО "РЭУ"</t>
  </si>
  <si>
    <t>7714783092</t>
  </si>
  <si>
    <t>770401001</t>
  </si>
  <si>
    <t>26417110</t>
  </si>
  <si>
    <t>АО "СКЭРК"</t>
  </si>
  <si>
    <t>0721009031</t>
  </si>
  <si>
    <t>263145001</t>
  </si>
  <si>
    <t>26897146</t>
  </si>
  <si>
    <t>АО "Ставропласт"</t>
  </si>
  <si>
    <t>2630000067</t>
  </si>
  <si>
    <t>263001001</t>
  </si>
  <si>
    <t>21-06-2011 00:00:00</t>
  </si>
  <si>
    <t>26355174</t>
  </si>
  <si>
    <t>АО "Ставропольсахар"</t>
  </si>
  <si>
    <t>2607012219</t>
  </si>
  <si>
    <t>07-07-1999 00:00:00</t>
  </si>
  <si>
    <t>26355198</t>
  </si>
  <si>
    <t>АО "Теплосеть" г. Невинномысск</t>
  </si>
  <si>
    <t>2631054298</t>
  </si>
  <si>
    <t>26355211</t>
  </si>
  <si>
    <t>АО "Теплосеть" г. Ставрополь</t>
  </si>
  <si>
    <t>2635095930</t>
  </si>
  <si>
    <t>13-12-2006 00:00:00</t>
  </si>
  <si>
    <t>26355187</t>
  </si>
  <si>
    <t>АО "Хлебокомбинат "Георгиевский"</t>
  </si>
  <si>
    <t>2625012571</t>
  </si>
  <si>
    <t>262501001</t>
  </si>
  <si>
    <t>29-10-1992 00:00:00</t>
  </si>
  <si>
    <t>26355189</t>
  </si>
  <si>
    <t>АО "ЭНЕРГОРЕСУРСЫ"</t>
  </si>
  <si>
    <t>2626020720</t>
  </si>
  <si>
    <t>262601001</t>
  </si>
  <si>
    <t>29-07-1994 00:00:00</t>
  </si>
  <si>
    <t>31076067</t>
  </si>
  <si>
    <t>ВНИИОК- филиал ФГБНУ "Северо-Кавказский ФНАЦ" г.Ставрополь</t>
  </si>
  <si>
    <t>2623000997</t>
  </si>
  <si>
    <t>263443001</t>
  </si>
  <si>
    <t>28118061</t>
  </si>
  <si>
    <t>ГБПОУ ЖХСТ</t>
  </si>
  <si>
    <t>2627012954</t>
  </si>
  <si>
    <t>262701001</t>
  </si>
  <si>
    <t>15-02-2012 00:00:00</t>
  </si>
  <si>
    <t>31246558</t>
  </si>
  <si>
    <t>ГБПОУ ПАТТ</t>
  </si>
  <si>
    <t>2624000742</t>
  </si>
  <si>
    <t>262401001</t>
  </si>
  <si>
    <t>15-05-2001 00:00:00</t>
  </si>
  <si>
    <t>26355222</t>
  </si>
  <si>
    <t>ГБУЗ СК "ККБ"</t>
  </si>
  <si>
    <t>2630019702</t>
  </si>
  <si>
    <t>10-04-1996 00:00:00</t>
  </si>
  <si>
    <t>26355214</t>
  </si>
  <si>
    <t>ГКУЗ "Ставропольский краевой госпиталь для ветеранов войн"</t>
  </si>
  <si>
    <t>2632055946</t>
  </si>
  <si>
    <t>26-05-2011 00:00:00</t>
  </si>
  <si>
    <t>26355225</t>
  </si>
  <si>
    <t>ГУП СК "Крайтеплоэнерго"</t>
  </si>
  <si>
    <t>2635060510</t>
  </si>
  <si>
    <t>16-01-2002 00:00:00</t>
  </si>
  <si>
    <t>18-11-1997 00:00:00</t>
  </si>
  <si>
    <t>31745057</t>
  </si>
  <si>
    <t>ЗАО "Водная компания "Старый источник"</t>
  </si>
  <si>
    <t>2630024445</t>
  </si>
  <si>
    <t>18-10-2002 00:00:00</t>
  </si>
  <si>
    <t>26360929</t>
  </si>
  <si>
    <t>ЗАО "ЮЭК" филиал в г. Лермонтов Ставропольского края</t>
  </si>
  <si>
    <t>7704262319</t>
  </si>
  <si>
    <t>262902001</t>
  </si>
  <si>
    <t>23-05-2003 00:00:00</t>
  </si>
  <si>
    <t>31558540</t>
  </si>
  <si>
    <t>Запикетная ГПА-ТЭЦ КПП ООО "ЛУКОЙЛ-Ростовэнерго"</t>
  </si>
  <si>
    <t>6164288981</t>
  </si>
  <si>
    <t>262845003</t>
  </si>
  <si>
    <t>01-01-2022 00:00:00</t>
  </si>
  <si>
    <t>30370933</t>
  </si>
  <si>
    <t>ИП Гукасян Владимир Александрович</t>
  </si>
  <si>
    <t>263603503719</t>
  </si>
  <si>
    <t>24-06-2015 00:00:00</t>
  </si>
  <si>
    <t>29649010</t>
  </si>
  <si>
    <t>ИП Кашурина Дарья Андреевна</t>
  </si>
  <si>
    <t>263408566507</t>
  </si>
  <si>
    <t>14-09-2015 00:00:00</t>
  </si>
  <si>
    <t>30479512</t>
  </si>
  <si>
    <t>ИП Согоян Геворг Владимирович</t>
  </si>
  <si>
    <t>263410214911</t>
  </si>
  <si>
    <t>24-12-2015 00:00:00</t>
  </si>
  <si>
    <t>31601420</t>
  </si>
  <si>
    <t>ИП Чернов Д.В.</t>
  </si>
  <si>
    <t>781912345501</t>
  </si>
  <si>
    <t>15-09-2020 00:00:00</t>
  </si>
  <si>
    <t>31539861</t>
  </si>
  <si>
    <t>Кисловодская ТЭЦ КПП ООО "ЛУКОЙЛ-Ростовэнерго"</t>
  </si>
  <si>
    <t>262845004</t>
  </si>
  <si>
    <t>26355205</t>
  </si>
  <si>
    <t>ЛПУП  Санаторий "РОДНИК"</t>
  </si>
  <si>
    <t>2632053836</t>
  </si>
  <si>
    <t>29-06-1999 00:00:00</t>
  </si>
  <si>
    <t>26355207</t>
  </si>
  <si>
    <t>ЛПУП "Пятигорская бальнеогрязелечебница"</t>
  </si>
  <si>
    <t>2632054854</t>
  </si>
  <si>
    <t>14-11-2002 00:00:00</t>
  </si>
  <si>
    <t>31776424</t>
  </si>
  <si>
    <t>МАУ КМО СК "ЖКХ"</t>
  </si>
  <si>
    <t>2610021527</t>
  </si>
  <si>
    <t>261001001</t>
  </si>
  <si>
    <t>01-07-2024 00:00:00</t>
  </si>
  <si>
    <t>31424319</t>
  </si>
  <si>
    <t>МБУ "Дорожно-хозяйственное управление"</t>
  </si>
  <si>
    <t>2606009260</t>
  </si>
  <si>
    <t>260601001</t>
  </si>
  <si>
    <t>25-05-2020 00:00:00</t>
  </si>
  <si>
    <t>28450562</t>
  </si>
  <si>
    <t>МУП "Комбытсервис" с. Ладовская Балка</t>
  </si>
  <si>
    <t>2611007282</t>
  </si>
  <si>
    <t>261101001</t>
  </si>
  <si>
    <t>08-10-2003 00:00:00</t>
  </si>
  <si>
    <t>26-05-2025 00:00:00</t>
  </si>
  <si>
    <t>26383213</t>
  </si>
  <si>
    <t>МУП "Лермонтовгоргаз"</t>
  </si>
  <si>
    <t>2629005046</t>
  </si>
  <si>
    <t>262901001</t>
  </si>
  <si>
    <t>21-11-2002 00:00:00</t>
  </si>
  <si>
    <t>26526815</t>
  </si>
  <si>
    <t>МУП ЖКХ Александровского округа</t>
  </si>
  <si>
    <t>2601004596</t>
  </si>
  <si>
    <t>260101001</t>
  </si>
  <si>
    <t>08-09-1998 00:00:00</t>
  </si>
  <si>
    <t>26800337</t>
  </si>
  <si>
    <t>ОАО "Международный аэропорт Минеральные Воды"</t>
  </si>
  <si>
    <t>2630800970</t>
  </si>
  <si>
    <t>25-01-2012 00:00:00</t>
  </si>
  <si>
    <t>27507656</t>
  </si>
  <si>
    <t>ОАО "РЭУ" Филиал Владикавказский</t>
  </si>
  <si>
    <t>151543001</t>
  </si>
  <si>
    <t>18-06-2009 00:00:00</t>
  </si>
  <si>
    <t>31634484</t>
  </si>
  <si>
    <t>ООО "ДОМ СТРОЙ"</t>
  </si>
  <si>
    <t>2632102593</t>
  </si>
  <si>
    <t>02-08-2017 00:00:00</t>
  </si>
  <si>
    <t>31062553</t>
  </si>
  <si>
    <t>ООО "КОМС ПЛЮС"</t>
  </si>
  <si>
    <t>2602006892</t>
  </si>
  <si>
    <t>260201001</t>
  </si>
  <si>
    <t>26-06-2017 00:00:00</t>
  </si>
  <si>
    <t>31423130</t>
  </si>
  <si>
    <t>ООО "КОМФОРТНОЕ ЖИЛЬЕ МВ"</t>
  </si>
  <si>
    <t>2630049190</t>
  </si>
  <si>
    <t>31235882</t>
  </si>
  <si>
    <t>ООО "Коммунальное хозяйство" Туркменского муниципального района Ставропольского края</t>
  </si>
  <si>
    <t>2622005600</t>
  </si>
  <si>
    <t>262201001</t>
  </si>
  <si>
    <t>02-07-2018 00:00:00</t>
  </si>
  <si>
    <t>27567409</t>
  </si>
  <si>
    <t>ООО "ЛУКОЙЛ-Ставропольэнерго"</t>
  </si>
  <si>
    <t>2624033219</t>
  </si>
  <si>
    <t>01-08-2011 00:00:00</t>
  </si>
  <si>
    <t>26355170</t>
  </si>
  <si>
    <t>ООО "Мултон Партнерс" филиал в селе Солуно-Дмитриевское</t>
  </si>
  <si>
    <t>7701215046</t>
  </si>
  <si>
    <t>525801001</t>
  </si>
  <si>
    <t>15-04-1999 00:00:00</t>
  </si>
  <si>
    <t>26355190</t>
  </si>
  <si>
    <t>ООО "Объединение котельных курорта" г.Ессентуки</t>
  </si>
  <si>
    <t>2626027362</t>
  </si>
  <si>
    <t>26355209</t>
  </si>
  <si>
    <t>ООО "Пятигорсктеплосервис"</t>
  </si>
  <si>
    <t>2632062277</t>
  </si>
  <si>
    <t>26891086</t>
  </si>
  <si>
    <t>ООО "Ритм-Б"</t>
  </si>
  <si>
    <t>2636032690</t>
  </si>
  <si>
    <t>22-04-2011 00:00:00</t>
  </si>
  <si>
    <t>31491888</t>
  </si>
  <si>
    <t>ООО "СЗ РП-СК"</t>
  </si>
  <si>
    <t>2618015243</t>
  </si>
  <si>
    <t>261801001</t>
  </si>
  <si>
    <t>13-08-2010 00:00:00</t>
  </si>
  <si>
    <t>28952051</t>
  </si>
  <si>
    <t>ООО "СКС"</t>
  </si>
  <si>
    <t>2607000284</t>
  </si>
  <si>
    <t>10-03-2015 00:00:00</t>
  </si>
  <si>
    <t>26355203</t>
  </si>
  <si>
    <t>ООО "Санаторий "Тарханы"</t>
  </si>
  <si>
    <t>2632012646</t>
  </si>
  <si>
    <t>26893305</t>
  </si>
  <si>
    <t>ООО "Сфера"</t>
  </si>
  <si>
    <t>2601009756</t>
  </si>
  <si>
    <t>25-02-2011 00:00:00</t>
  </si>
  <si>
    <t>26355208</t>
  </si>
  <si>
    <t>ООО "ТЕХНО-Сервис"</t>
  </si>
  <si>
    <t>2632059130</t>
  </si>
  <si>
    <t>28535957</t>
  </si>
  <si>
    <t>ООО "Теплосервис-КМВ"</t>
  </si>
  <si>
    <t>2625800847</t>
  </si>
  <si>
    <t>06-02-2012 00:00:00</t>
  </si>
  <si>
    <t>30853665</t>
  </si>
  <si>
    <t>ООО "Теплоснаб-НШК"</t>
  </si>
  <si>
    <t>2631806212</t>
  </si>
  <si>
    <t>21-11-2014 00:00:00</t>
  </si>
  <si>
    <t>31311400</t>
  </si>
  <si>
    <t>ООО "Теплострой"</t>
  </si>
  <si>
    <t>2625033363</t>
  </si>
  <si>
    <t>11-05-2007 00:00:00</t>
  </si>
  <si>
    <t>30479236</t>
  </si>
  <si>
    <t>ООО "Теплоэнерго Кисловодск"</t>
  </si>
  <si>
    <t>2628057299</t>
  </si>
  <si>
    <t>262801001</t>
  </si>
  <si>
    <t>20-04-2016 00:00:00</t>
  </si>
  <si>
    <t>26891277</t>
  </si>
  <si>
    <t>ООО "Теплый дом"</t>
  </si>
  <si>
    <t>2601009690</t>
  </si>
  <si>
    <t>11-01-2011 00:00:00</t>
  </si>
  <si>
    <t>31707325</t>
  </si>
  <si>
    <t>ООО "Торнадо"</t>
  </si>
  <si>
    <t>2628059994</t>
  </si>
  <si>
    <t>16-12-2019 00:00:00</t>
  </si>
  <si>
    <t>27882380</t>
  </si>
  <si>
    <t>ООО "ЭНЕРГЕТИК" (котельная "Машук" в г. Пятигорске)</t>
  </si>
  <si>
    <t>2618800660</t>
  </si>
  <si>
    <t>26-03-2012 00:00:00</t>
  </si>
  <si>
    <t>31369128</t>
  </si>
  <si>
    <t>ООО "ЭНЕРГИЯ"</t>
  </si>
  <si>
    <t>2630049200</t>
  </si>
  <si>
    <t>19-06-2019 00:00:00</t>
  </si>
  <si>
    <t>31335320</t>
  </si>
  <si>
    <t>ООО "Юг-Ресурс"</t>
  </si>
  <si>
    <t>0901047734</t>
  </si>
  <si>
    <t>090101001</t>
  </si>
  <si>
    <t>26355224</t>
  </si>
  <si>
    <t>ООО «Газпром трансгаз Ставрополь»</t>
  </si>
  <si>
    <t>2636032629</t>
  </si>
  <si>
    <t>263601001</t>
  </si>
  <si>
    <t>30-06-1999 00:00:00</t>
  </si>
  <si>
    <t>31424186</t>
  </si>
  <si>
    <t>ООО КХ Арзгирского района</t>
  </si>
  <si>
    <t>2604006104</t>
  </si>
  <si>
    <t>260401001</t>
  </si>
  <si>
    <t>03-06-2020 00:00:00</t>
  </si>
  <si>
    <t>31461451</t>
  </si>
  <si>
    <t>ООО фирма "Сириус"</t>
  </si>
  <si>
    <t>2636011026</t>
  </si>
  <si>
    <t>25-11-2002 00:00:00</t>
  </si>
  <si>
    <t>30356084</t>
  </si>
  <si>
    <t>Обособленное подразделение "Ставропольское" АО "ГУ ЖКХ"</t>
  </si>
  <si>
    <t>5116000922</t>
  </si>
  <si>
    <t>263445001</t>
  </si>
  <si>
    <t>13-05-2009 00:00:00</t>
  </si>
  <si>
    <t>27051140</t>
  </si>
  <si>
    <t>ПАО "ОГК-2"</t>
  </si>
  <si>
    <t>2607018122</t>
  </si>
  <si>
    <t>781701001</t>
  </si>
  <si>
    <t>09-03-2005 00:00:00</t>
  </si>
  <si>
    <t>26355219</t>
  </si>
  <si>
    <t>ПАО "Ставропольский радиозавод "Сигнал"</t>
  </si>
  <si>
    <t>2635000092</t>
  </si>
  <si>
    <t>26318929</t>
  </si>
  <si>
    <t>ПАО "Ставропольэнергосбыт"</t>
  </si>
  <si>
    <t>2626033550</t>
  </si>
  <si>
    <t>785150001</t>
  </si>
  <si>
    <t>01-04-2005 00:00:00</t>
  </si>
  <si>
    <t>РЕГИОНАЛЬНАЯ ТАРИФНАЯ КОМИССИЯ СТАВРОПОЛЬСКОГО КРАЯ</t>
  </si>
  <si>
    <t>2635105024</t>
  </si>
  <si>
    <t>263401001</t>
  </si>
  <si>
    <t>30438499</t>
  </si>
  <si>
    <t>Санаторий им. И.М.Сеченова - НКФ ФГБУ " НМИЦ РК" Минздрава России</t>
  </si>
  <si>
    <t>7704040281</t>
  </si>
  <si>
    <t>262643002</t>
  </si>
  <si>
    <t>15-03-2016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</si>
  <si>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</si>
  <si>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</si>
  <si>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</si>
  <si>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</si>
  <si>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</si>
  <si>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</si>
  <si>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</si>
  <si>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</si>
  <si>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</si>
  <si>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28980134</t>
  </si>
  <si>
    <t>УФСБ России по Ставропольскому краю</t>
  </si>
  <si>
    <t>2634025295</t>
  </si>
  <si>
    <t>30923515</t>
  </si>
  <si>
    <t>ФГБУ "Центральное жилищно-коммунальное управление" Министерства обороны РФ</t>
  </si>
  <si>
    <t>7729314745</t>
  </si>
  <si>
    <t>616543001</t>
  </si>
  <si>
    <t>26416944</t>
  </si>
  <si>
    <t>Филиал "Невинномысская ГРЭС" ПАО "ЭЛ5-Энерго"</t>
  </si>
  <si>
    <t>6671156423</t>
  </si>
  <si>
    <t>263102001</t>
  </si>
  <si>
    <t>27-10-2004 00:00:00</t>
  </si>
  <si>
    <t>31062737</t>
  </si>
  <si>
    <t>Филиал АО НПО «Микроген» в г. Ставрополь «Аллерген»</t>
  </si>
  <si>
    <t>7722422237</t>
  </si>
  <si>
    <t>01-01-2018 00:00:00</t>
  </si>
  <si>
    <t>26416974</t>
  </si>
  <si>
    <t>Филиал ПАО "ОГК-2"-Ставропольская ГРЭС</t>
  </si>
  <si>
    <t>260702001</t>
  </si>
  <si>
    <t>26379464</t>
  </si>
  <si>
    <t>АО "Водоканал" г. Невинномысск</t>
  </si>
  <si>
    <t>2631054308</t>
  </si>
  <si>
    <t>30-07-2010 00:00:00</t>
  </si>
  <si>
    <t>26653521</t>
  </si>
  <si>
    <t>АО "Монокристалл"</t>
  </si>
  <si>
    <t>2635116509</t>
  </si>
  <si>
    <t>21-07-2008 00:00:00</t>
  </si>
  <si>
    <t>26645437</t>
  </si>
  <si>
    <t>АО "Ставропольнефтегеофизика"</t>
  </si>
  <si>
    <t>2634011976</t>
  </si>
  <si>
    <t>06-05-1994 00:00:00</t>
  </si>
  <si>
    <t>27741540</t>
  </si>
  <si>
    <t>ГБУ СК «Управление СЭСПН»</t>
  </si>
  <si>
    <t>2636802148</t>
  </si>
  <si>
    <t>09-08-2011 00:00:00</t>
  </si>
  <si>
    <t>26355180</t>
  </si>
  <si>
    <t>ГУП СК "ЖКХ Советского района"</t>
  </si>
  <si>
    <t>2619001525</t>
  </si>
  <si>
    <t>261901001</t>
  </si>
  <si>
    <t>01-06-1993 00:00:00</t>
  </si>
  <si>
    <t>30855619</t>
  </si>
  <si>
    <t>ГУП СК "Корпорация развития Ставропольского края"</t>
  </si>
  <si>
    <t>2634088104</t>
  </si>
  <si>
    <t>29-12-2009 00:00:00</t>
  </si>
  <si>
    <t>30854760</t>
  </si>
  <si>
    <t>ЗАО "Доброжеланный"</t>
  </si>
  <si>
    <t>2624000830</t>
  </si>
  <si>
    <t>12-10-1999 00:00:00</t>
  </si>
  <si>
    <t>31092053</t>
  </si>
  <si>
    <t>ИП Николаенко Ю.И.</t>
  </si>
  <si>
    <t>262300362915</t>
  </si>
  <si>
    <t>31-07-2017 00:00:00</t>
  </si>
  <si>
    <t>26414239</t>
  </si>
  <si>
    <t>Колхоз имени Ленина</t>
  </si>
  <si>
    <t>2612000297</t>
  </si>
  <si>
    <t>261201001</t>
  </si>
  <si>
    <t>24-11-2000 00:00:00</t>
  </si>
  <si>
    <t>26414263</t>
  </si>
  <si>
    <t>МП НГО СК "Горьковское жилищно-коммунальное хозяйство"</t>
  </si>
  <si>
    <t>2615012406</t>
  </si>
  <si>
    <t>261501001</t>
  </si>
  <si>
    <t>12-11-2001 00:00:00</t>
  </si>
  <si>
    <t>26371484</t>
  </si>
  <si>
    <t>МП НМО СК "Расшеватский водоканал"</t>
  </si>
  <si>
    <t>2615010800</t>
  </si>
  <si>
    <t>14-09-1998 00:00:00</t>
  </si>
  <si>
    <t>26607132</t>
  </si>
  <si>
    <t>МУП "АКВА" с. Каясула НМО СК</t>
  </si>
  <si>
    <t>2614020796</t>
  </si>
  <si>
    <t>261401001</t>
  </si>
  <si>
    <t>15-12-2009 00:00:00</t>
  </si>
  <si>
    <t>26371474</t>
  </si>
  <si>
    <t>МУП "ВОДНИК" с. Ачикулак НМО СК</t>
  </si>
  <si>
    <t>2614010371</t>
  </si>
  <si>
    <t>15-11-1996 00:00:00</t>
  </si>
  <si>
    <t>26379466</t>
  </si>
  <si>
    <t>МУП "ВОДОКАНАЛ"</t>
  </si>
  <si>
    <t>2633001291</t>
  </si>
  <si>
    <t>25-10-2000 00:00:00</t>
  </si>
  <si>
    <t>26371471</t>
  </si>
  <si>
    <t>МУП "Водоканал" села Дмитриевского</t>
  </si>
  <si>
    <t>2611007620</t>
  </si>
  <si>
    <t>01-09-2005 00:00:00</t>
  </si>
  <si>
    <t>26640775</t>
  </si>
  <si>
    <t>МУП "Гарант" НГО СК</t>
  </si>
  <si>
    <t>2614019014</t>
  </si>
  <si>
    <t>24-03-2005 00:00:00</t>
  </si>
  <si>
    <t>26371495</t>
  </si>
  <si>
    <t>МУП "Коммунальное хозяйство села Горькая Балка"</t>
  </si>
  <si>
    <t>2619011442</t>
  </si>
  <si>
    <t>28-02-2006 00:00:00</t>
  </si>
  <si>
    <t>26371470</t>
  </si>
  <si>
    <t>МУП "Коммунальщик"</t>
  </si>
  <si>
    <t>2609022692</t>
  </si>
  <si>
    <t>260901001</t>
  </si>
  <si>
    <t>26-01-2007 00:00:00</t>
  </si>
  <si>
    <t>27519585</t>
  </si>
  <si>
    <t>2623800665</t>
  </si>
  <si>
    <t>262301001</t>
  </si>
  <si>
    <t>08-07-2011 00:00:00</t>
  </si>
  <si>
    <t>26371476</t>
  </si>
  <si>
    <t>МУП "Нептун" НГО СК</t>
  </si>
  <si>
    <t>2614017835</t>
  </si>
  <si>
    <t>17-10-2001 00:00:00</t>
  </si>
  <si>
    <t>26371500</t>
  </si>
  <si>
    <t>МУП "Прогресс"</t>
  </si>
  <si>
    <t>2623019412</t>
  </si>
  <si>
    <t>14-03-2006 00:00:00</t>
  </si>
  <si>
    <t>26371508</t>
  </si>
  <si>
    <t>МУП "Славянка"</t>
  </si>
  <si>
    <t>2630039233</t>
  </si>
  <si>
    <t>03-05-2007 00:00:00</t>
  </si>
  <si>
    <t>31315796</t>
  </si>
  <si>
    <t>МУП ЖКХ и БОН "Коммунальник"</t>
  </si>
  <si>
    <t>2624026571</t>
  </si>
  <si>
    <t>13-05-2002 00:00:00</t>
  </si>
  <si>
    <t>28942344</t>
  </si>
  <si>
    <t>МУП ИМО СК ЖКХ "Подлужное"</t>
  </si>
  <si>
    <t>2607801661</t>
  </si>
  <si>
    <t>17-10-2014 00:00:00</t>
  </si>
  <si>
    <t>26371468</t>
  </si>
  <si>
    <t>МУП КМО СК "Надежда"</t>
  </si>
  <si>
    <t>2609022928</t>
  </si>
  <si>
    <t>25-07-2007 00:00:00</t>
  </si>
  <si>
    <t>26371498</t>
  </si>
  <si>
    <t>МУП ШМО СК "Родник"</t>
  </si>
  <si>
    <t>2623017550</t>
  </si>
  <si>
    <t>30-12-2003 00:00:00</t>
  </si>
  <si>
    <t>31222756</t>
  </si>
  <si>
    <t>Муниципальное унитарное предприятие сельского поселения Этоко Зольского муниципального  района Кабардино-Балкарской Республики "УЮТ"</t>
  </si>
  <si>
    <t>0702011780</t>
  </si>
  <si>
    <t>070201001</t>
  </si>
  <si>
    <t>13-09-2018 00:00:00</t>
  </si>
  <si>
    <t>27164074</t>
  </si>
  <si>
    <t>ОАО "Тищенское"</t>
  </si>
  <si>
    <t>2607017136</t>
  </si>
  <si>
    <t>11-11-2003 00:00:00</t>
  </si>
  <si>
    <t>30839002</t>
  </si>
  <si>
    <t>ОАО "Урожайное"</t>
  </si>
  <si>
    <t>2615012420</t>
  </si>
  <si>
    <t>17-01-2002 00:00:00</t>
  </si>
  <si>
    <t>26371504</t>
  </si>
  <si>
    <t>ООО "ЖКХ Орловка"</t>
  </si>
  <si>
    <t>2624030031</t>
  </si>
  <si>
    <t>28-09-2006 00:00:00</t>
  </si>
  <si>
    <t>26414057</t>
  </si>
  <si>
    <t>ООО "ИРМАГ"</t>
  </si>
  <si>
    <t>2612018858</t>
  </si>
  <si>
    <t>27-01-2004 00:00:00</t>
  </si>
  <si>
    <t>26371503</t>
  </si>
  <si>
    <t>ООО "Краснооктябрьское ЖКХ"</t>
  </si>
  <si>
    <t>2624030024</t>
  </si>
  <si>
    <t>28046959</t>
  </si>
  <si>
    <t>ООО "ЛУКОЙЛ-ЭНЕРГОСЕТИ"</t>
  </si>
  <si>
    <t>5260230051</t>
  </si>
  <si>
    <t>770901001</t>
  </si>
  <si>
    <t>17-01-2013 00:00:00</t>
  </si>
  <si>
    <t>26414003</t>
  </si>
  <si>
    <t>ООО "Нептун"</t>
  </si>
  <si>
    <t>2609021280</t>
  </si>
  <si>
    <t>02-06-2003 00:00:00</t>
  </si>
  <si>
    <t>28855808</t>
  </si>
  <si>
    <t>ООО "ОРБИТА"</t>
  </si>
  <si>
    <t>2618014190</t>
  </si>
  <si>
    <t>06-08-2001 00:00:00</t>
  </si>
  <si>
    <t>31640635</t>
  </si>
  <si>
    <t>ООО "Перспектива"</t>
  </si>
  <si>
    <t>2635802850</t>
  </si>
  <si>
    <t>31658293</t>
  </si>
  <si>
    <t>ООО "СЗ "Олимп"</t>
  </si>
  <si>
    <t>2609800350</t>
  </si>
  <si>
    <t>25-06-2013 00:00:00</t>
  </si>
  <si>
    <t>26414049</t>
  </si>
  <si>
    <t>ООО "СП "Содружество"</t>
  </si>
  <si>
    <t>2612019820</t>
  </si>
  <si>
    <t>15-07-2008 00:00:00</t>
  </si>
  <si>
    <t>31423903</t>
  </si>
  <si>
    <t>ООО Специализированный застройщик "ТЕРОС"</t>
  </si>
  <si>
    <t>2626028253</t>
  </si>
  <si>
    <t>17-05-2000 00:00:00</t>
  </si>
  <si>
    <t>31420059</t>
  </si>
  <si>
    <t>СОНТ "Октябрь"</t>
  </si>
  <si>
    <t>2624031596</t>
  </si>
  <si>
    <t>30-04-2008 00:00:00</t>
  </si>
  <si>
    <t>26371479</t>
  </si>
  <si>
    <t>СПА "Колхоз им.Ворошилова"</t>
  </si>
  <si>
    <t>2615001041</t>
  </si>
  <si>
    <t>09-09-1997 00:00:00</t>
  </si>
  <si>
    <t>27606482</t>
  </si>
  <si>
    <t>СПК колхоз "Правокумский"</t>
  </si>
  <si>
    <t>2619009161</t>
  </si>
  <si>
    <t>17-07-2000 00:00:00</t>
  </si>
  <si>
    <t>28147219</t>
  </si>
  <si>
    <t>СХАО "Радуга"</t>
  </si>
  <si>
    <t>2615001161</t>
  </si>
  <si>
    <t>12-05-1996 00:00:00</t>
  </si>
  <si>
    <t>28033347</t>
  </si>
  <si>
    <t>ФКУ ИК-6 УФСИН России по Ставропольскому краю</t>
  </si>
  <si>
    <t>2612000434</t>
  </si>
  <si>
    <t>13-05-1999 00:00:00</t>
  </si>
  <si>
    <t>26606928</t>
  </si>
  <si>
    <t>ЗАО "Люминофор-Сервис"</t>
  </si>
  <si>
    <t>2635050255</t>
  </si>
  <si>
    <t>01-12-1999 00:00:00</t>
  </si>
  <si>
    <t>26379457</t>
  </si>
  <si>
    <t>МУП ЖКХ КМО СК</t>
  </si>
  <si>
    <t>2611000128</t>
  </si>
  <si>
    <t>24-09-1997 00:00:00</t>
  </si>
  <si>
    <t>28221858</t>
  </si>
  <si>
    <t>ООО "Аква"</t>
  </si>
  <si>
    <t>0916008329</t>
  </si>
  <si>
    <t>091601001</t>
  </si>
  <si>
    <t>26379452</t>
  </si>
  <si>
    <t>ООО "Ремав"</t>
  </si>
  <si>
    <t>2607012628</t>
  </si>
  <si>
    <t>16-09-1999 00:00:00</t>
  </si>
  <si>
    <t>26411986</t>
  </si>
  <si>
    <t>ООО "СВОП"</t>
  </si>
  <si>
    <t>2636008513</t>
  </si>
  <si>
    <t>08-06-1992 00:00:00</t>
  </si>
  <si>
    <t>31365348</t>
  </si>
  <si>
    <t>ООО "Ставропольский бройлер" филиал "Рыздвяненский"</t>
  </si>
  <si>
    <t>2623030222</t>
  </si>
  <si>
    <t>260743001</t>
  </si>
  <si>
    <t>04-04-2019 00:00:00</t>
  </si>
  <si>
    <t>27519657</t>
  </si>
  <si>
    <t>ООО "ЮТАС"</t>
  </si>
  <si>
    <t>2624800097</t>
  </si>
  <si>
    <t>23-12-2010 00:00:00</t>
  </si>
  <si>
    <t>31773225</t>
  </si>
  <si>
    <t>ИП Агапов Ю.В.</t>
  </si>
  <si>
    <t>263503749691</t>
  </si>
  <si>
    <t>14-06-2022 00:00:00</t>
  </si>
  <si>
    <t>31707288</t>
  </si>
  <si>
    <t>ИП Акулов А.А.</t>
  </si>
  <si>
    <t>890500713182</t>
  </si>
  <si>
    <t>22-12-2004 00:00:00</t>
  </si>
  <si>
    <t>31690852</t>
  </si>
  <si>
    <t>ИП Багинян Г.Р.</t>
  </si>
  <si>
    <t>263600127030</t>
  </si>
  <si>
    <t>07-11-2008 00:00:00</t>
  </si>
  <si>
    <t>31707274</t>
  </si>
  <si>
    <t>ИП Багинян Р.Г.</t>
  </si>
  <si>
    <t>263600476256</t>
  </si>
  <si>
    <t>31701704</t>
  </si>
  <si>
    <t>ИП Бежанова А.П.</t>
  </si>
  <si>
    <t>263600720507</t>
  </si>
  <si>
    <t>24-08-2020 00:00:00</t>
  </si>
  <si>
    <t>31690994</t>
  </si>
  <si>
    <t>ИП Долгополов С.В.</t>
  </si>
  <si>
    <t>263500444701</t>
  </si>
  <si>
    <t>26-05-2016 00:00:00</t>
  </si>
  <si>
    <t>31690901</t>
  </si>
  <si>
    <t>ИП Мадатян М.С.</t>
  </si>
  <si>
    <t>263601981981</t>
  </si>
  <si>
    <t>31690880</t>
  </si>
  <si>
    <t>ИП Мкртичян А.Ю.</t>
  </si>
  <si>
    <t>263501922460</t>
  </si>
  <si>
    <t>12-11-2013 00:00:00</t>
  </si>
  <si>
    <t>31701582</t>
  </si>
  <si>
    <t>ИП Омельченко Н.П.</t>
  </si>
  <si>
    <t>612900047590</t>
  </si>
  <si>
    <t>28-08-2019 00:00:00</t>
  </si>
  <si>
    <t>31690980</t>
  </si>
  <si>
    <t>ИП Терехова М.С.</t>
  </si>
  <si>
    <t>263511878732</t>
  </si>
  <si>
    <t>19-08-2015 00:00:00</t>
  </si>
  <si>
    <t>31701514</t>
  </si>
  <si>
    <t>ИП Чукунова Е.А.</t>
  </si>
  <si>
    <t>263603746542</t>
  </si>
  <si>
    <t>31690866</t>
  </si>
  <si>
    <t>ИП Шмыгина Е.А.</t>
  </si>
  <si>
    <t>263507354077</t>
  </si>
  <si>
    <t>08-11-2016 00:00:00</t>
  </si>
  <si>
    <t>31690917</t>
  </si>
  <si>
    <t>ИП Шмыгина М.А.</t>
  </si>
  <si>
    <t>263513970525</t>
  </si>
  <si>
    <t>29-08-2019 00:00:00</t>
  </si>
  <si>
    <t>31694439</t>
  </si>
  <si>
    <t>ООО "АС-Строй"</t>
  </si>
  <si>
    <t>2630804075</t>
  </si>
  <si>
    <t>04-02-2014 00:00:00</t>
  </si>
  <si>
    <t>31448767</t>
  </si>
  <si>
    <t>ООО "АгентМВ"</t>
  </si>
  <si>
    <t>2630050075</t>
  </si>
  <si>
    <t>12-12-2018 00:00:00</t>
  </si>
  <si>
    <t>26414362</t>
  </si>
  <si>
    <t>ООО "Арго"</t>
  </si>
  <si>
    <t>2626005270</t>
  </si>
  <si>
    <t>10-06-1997 00:00:00</t>
  </si>
  <si>
    <t>31694756</t>
  </si>
  <si>
    <t>ООО "Вторресурс"</t>
  </si>
  <si>
    <t>2628058937</t>
  </si>
  <si>
    <t>05-03-2018 00:00:00</t>
  </si>
  <si>
    <t>31694367</t>
  </si>
  <si>
    <t>ООО "ГРИН СИТИ"</t>
  </si>
  <si>
    <t>2630050830</t>
  </si>
  <si>
    <t>19-09-2019 00:00:00</t>
  </si>
  <si>
    <t>31152714</t>
  </si>
  <si>
    <t>ООО "ЖКХ"</t>
  </si>
  <si>
    <t>2630040574</t>
  </si>
  <si>
    <t>17-12-2007 00:00:00</t>
  </si>
  <si>
    <t>26645427</t>
  </si>
  <si>
    <t>ООО "КБ"</t>
  </si>
  <si>
    <t>2624033201</t>
  </si>
  <si>
    <t>28-10-2010 00:00:00</t>
  </si>
  <si>
    <t>31694405</t>
  </si>
  <si>
    <t>ООО "КОМФОРТНАЯ СРЕДА"</t>
  </si>
  <si>
    <t>2630050815</t>
  </si>
  <si>
    <t>12-09-2019 00:00:00</t>
  </si>
  <si>
    <t>31690958</t>
  </si>
  <si>
    <t>ООО "ПТК"</t>
  </si>
  <si>
    <t>2627800105</t>
  </si>
  <si>
    <t>03-02-2014 00:00:00</t>
  </si>
  <si>
    <t>26382163</t>
  </si>
  <si>
    <t>ООО "Полигон Яр"</t>
  </si>
  <si>
    <t>2635074930</t>
  </si>
  <si>
    <t>28-07-2004 00:00:00</t>
  </si>
  <si>
    <t>31773165</t>
  </si>
  <si>
    <t>31690838</t>
  </si>
  <si>
    <t>ООО "Полигон-Сервис"</t>
  </si>
  <si>
    <t>2636090229</t>
  </si>
  <si>
    <t>24-02-2010 00:00:00</t>
  </si>
  <si>
    <t>31707384</t>
  </si>
  <si>
    <t>ООО "РБ ГРУПП"</t>
  </si>
  <si>
    <t>2635240425</t>
  </si>
  <si>
    <t>10-04-2019 00:00:00</t>
  </si>
  <si>
    <t>30983469</t>
  </si>
  <si>
    <t>ООО "СУО"</t>
  </si>
  <si>
    <t>2626045386</t>
  </si>
  <si>
    <t>08-04-2016 00:00:00</t>
  </si>
  <si>
    <t>30474739</t>
  </si>
  <si>
    <t>ООО "Сортировка и переработка"</t>
  </si>
  <si>
    <t>2626800053</t>
  </si>
  <si>
    <t>04-05-2011 00:00:00</t>
  </si>
  <si>
    <t>31690811</t>
  </si>
  <si>
    <t>ООО "Спецсервис"</t>
  </si>
  <si>
    <t>2627024149</t>
  </si>
  <si>
    <t>15-07-2009 00:00:00</t>
  </si>
  <si>
    <t>26647914</t>
  </si>
  <si>
    <t>ООО "Сфера-М"</t>
  </si>
  <si>
    <t>2625036124</t>
  </si>
  <si>
    <t>24-09-2009 00:00:00</t>
  </si>
  <si>
    <t>31694858</t>
  </si>
  <si>
    <t>ООО "ТЕХНОЛОГИЯ КОМФОРТА"</t>
  </si>
  <si>
    <t>2630050847</t>
  </si>
  <si>
    <t>20-09-2019 00:00:00</t>
  </si>
  <si>
    <t>31697666</t>
  </si>
  <si>
    <t>ООО "УК СБО"</t>
  </si>
  <si>
    <t>2624033466</t>
  </si>
  <si>
    <t>15-05-2015 00:00:00</t>
  </si>
  <si>
    <t>31152710</t>
  </si>
  <si>
    <t>ООО "Уборочные Технологии"</t>
  </si>
  <si>
    <t>2628058084</t>
  </si>
  <si>
    <t>31-01-2017 00:00:00</t>
  </si>
  <si>
    <t>30431429</t>
  </si>
  <si>
    <t>ООО "ЭКЛАТ"</t>
  </si>
  <si>
    <t>2605016112</t>
  </si>
  <si>
    <t>30-06-2015 00:00:00</t>
  </si>
  <si>
    <t>31694800</t>
  </si>
  <si>
    <t>ООО "ЭСК"</t>
  </si>
  <si>
    <t>2627027277</t>
  </si>
  <si>
    <t>18-09-2019 00:00:00</t>
  </si>
  <si>
    <t>31690966</t>
  </si>
  <si>
    <t>ООО "Эко-Сервис"</t>
  </si>
  <si>
    <t>2635128529</t>
  </si>
  <si>
    <t>23-10-2009 00:00:00</t>
  </si>
  <si>
    <t>31691019</t>
  </si>
  <si>
    <t>ООО "Эко-Сити ПР"</t>
  </si>
  <si>
    <t>2617013934</t>
  </si>
  <si>
    <t>261701001</t>
  </si>
  <si>
    <t>20-07-2015 00:00:00</t>
  </si>
  <si>
    <t>27998960</t>
  </si>
  <si>
    <t>ООО "Эко-Сити"</t>
  </si>
  <si>
    <t>2636803134</t>
  </si>
  <si>
    <t>21-12-2011 00:00:00</t>
  </si>
  <si>
    <t>31206698</t>
  </si>
  <si>
    <t>ООО "Эко-город"</t>
  </si>
  <si>
    <t>2628801895</t>
  </si>
  <si>
    <t>17-06-2013 00:00:00</t>
  </si>
  <si>
    <t>31694819</t>
  </si>
  <si>
    <t>ООО "ЭкоТех"</t>
  </si>
  <si>
    <t>2628059313</t>
  </si>
  <si>
    <t>12-10-2018 00:00:00</t>
  </si>
  <si>
    <t>31694890</t>
  </si>
  <si>
    <t>ООО "Экологистик"</t>
  </si>
  <si>
    <t>2627027301</t>
  </si>
  <si>
    <t>31088956</t>
  </si>
  <si>
    <t>ООО "Экострой"</t>
  </si>
  <si>
    <t>2634812831</t>
  </si>
  <si>
    <t>07-03-2014 00:00:00</t>
  </si>
  <si>
    <t>31694950</t>
  </si>
  <si>
    <t>ООО "Экотехнология"</t>
  </si>
  <si>
    <t>2630050822</t>
  </si>
  <si>
    <t>31694913</t>
  </si>
  <si>
    <t>ООО "ЮГАВТОТРАНС"</t>
  </si>
  <si>
    <t>2630050893</t>
  </si>
  <si>
    <t>14-10-2019 00:00:00</t>
  </si>
  <si>
    <t>28149169</t>
  </si>
  <si>
    <t>ООО "Югагролизинг"</t>
  </si>
  <si>
    <t>2630042934</t>
  </si>
  <si>
    <t>31-03-2009 00:00:00</t>
  </si>
  <si>
    <t>26607051</t>
  </si>
  <si>
    <t>ООО ЖКХ "Левокумского района"</t>
  </si>
  <si>
    <t>2613009334</t>
  </si>
  <si>
    <t>261301001</t>
  </si>
  <si>
    <t>01-08-2007 00:00:00</t>
  </si>
  <si>
    <t>NSRF</t>
  </si>
  <si>
    <t>MR_NAME</t>
  </si>
  <si>
    <t>OKTMO_MR_NAME</t>
  </si>
  <si>
    <t>MO_NAME</t>
  </si>
  <si>
    <t>OKTMO_NAME</t>
  </si>
  <si>
    <t>TYPE</t>
  </si>
  <si>
    <t>MR_ID</t>
  </si>
  <si>
    <t>Александровский муниципальный округ</t>
  </si>
  <si>
    <t>07502000</t>
  </si>
  <si>
    <t>муниципальный округ</t>
  </si>
  <si>
    <t>Андроповский муниципальный округ</t>
  </si>
  <si>
    <t>07503000</t>
  </si>
  <si>
    <t>Апанасенковский муниципальный округ</t>
  </si>
  <si>
    <t>07505000</t>
  </si>
  <si>
    <t>Арзгирский муниципальный округ</t>
  </si>
  <si>
    <t>07507000</t>
  </si>
  <si>
    <t>Благодарненский</t>
  </si>
  <si>
    <t>07705000</t>
  </si>
  <si>
    <t>городской округ</t>
  </si>
  <si>
    <t>Благодарненский муниципальный округ</t>
  </si>
  <si>
    <t>07510000</t>
  </si>
  <si>
    <t>Будённовский муниципальный округ</t>
  </si>
  <si>
    <t>07512000</t>
  </si>
  <si>
    <t>Георгиевский</t>
  </si>
  <si>
    <t>07707000</t>
  </si>
  <si>
    <t>Георгиевский муниципальный округ</t>
  </si>
  <si>
    <t>07515000</t>
  </si>
  <si>
    <t>Город Лермонтов</t>
  </si>
  <si>
    <t>07718000</t>
  </si>
  <si>
    <t>Город Невинномысск</t>
  </si>
  <si>
    <t>07724000</t>
  </si>
  <si>
    <t>Город Ставрополь</t>
  </si>
  <si>
    <t>07701000</t>
  </si>
  <si>
    <t>Город-курорт Ессентуки</t>
  </si>
  <si>
    <t>07710000</t>
  </si>
  <si>
    <t>Город-курорт Железноводск</t>
  </si>
  <si>
    <t>07712000</t>
  </si>
  <si>
    <t>Город-курорт Кисловодск</t>
  </si>
  <si>
    <t>07715000</t>
  </si>
  <si>
    <t>Город-курорт Пятигорск</t>
  </si>
  <si>
    <t>07727000</t>
  </si>
  <si>
    <t>Грачёвский муниципальный округ</t>
  </si>
  <si>
    <t>07517000</t>
  </si>
  <si>
    <t>Изобильненский</t>
  </si>
  <si>
    <t>07713000</t>
  </si>
  <si>
    <t>Изобильненский муниципальный округ</t>
  </si>
  <si>
    <t>07520000</t>
  </si>
  <si>
    <t>Ипатовский</t>
  </si>
  <si>
    <t>07714000</t>
  </si>
  <si>
    <t>Ипатовский муниципальный округ</t>
  </si>
  <si>
    <t>07522000</t>
  </si>
  <si>
    <t>Кировский</t>
  </si>
  <si>
    <t>07716000</t>
  </si>
  <si>
    <t>Кировский муниципальный округ</t>
  </si>
  <si>
    <t>07525000</t>
  </si>
  <si>
    <t>Кочубеевский муниципальный округ</t>
  </si>
  <si>
    <t>07528000</t>
  </si>
  <si>
    <t>Красногвардейский муниципальный округ</t>
  </si>
  <si>
    <t>07530000</t>
  </si>
  <si>
    <t>Курский муниципальный округ</t>
  </si>
  <si>
    <t>07533000</t>
  </si>
  <si>
    <t>Левокумский муниципальный округ</t>
  </si>
  <si>
    <t>07536000</t>
  </si>
  <si>
    <t>Минераловодский</t>
  </si>
  <si>
    <t>07721000</t>
  </si>
  <si>
    <t>Минераловодский муниципальный округ</t>
  </si>
  <si>
    <t>07539000</t>
  </si>
  <si>
    <t>Нефтекумский</t>
  </si>
  <si>
    <t>07725000</t>
  </si>
  <si>
    <t>Нефтекумский муниципальный округ</t>
  </si>
  <si>
    <t>07541000</t>
  </si>
  <si>
    <t>Новоалександровский</t>
  </si>
  <si>
    <t>07726000</t>
  </si>
  <si>
    <t>Новоалександровский муниципальный округ</t>
  </si>
  <si>
    <t>07543000</t>
  </si>
  <si>
    <t>Новоселицкий муниципальный округ</t>
  </si>
  <si>
    <t>07544000</t>
  </si>
  <si>
    <t>Петровский</t>
  </si>
  <si>
    <t>07731000</t>
  </si>
  <si>
    <t>Петровский муниципальный округ</t>
  </si>
  <si>
    <t>07546000</t>
  </si>
  <si>
    <t>Советский</t>
  </si>
  <si>
    <t>07735000</t>
  </si>
  <si>
    <t>Советский муниципальный округ</t>
  </si>
  <si>
    <t>07550000</t>
  </si>
  <si>
    <t>Степновский муниципальный округ</t>
  </si>
  <si>
    <t>07552000</t>
  </si>
  <si>
    <t>Труновский муниципальный округ</t>
  </si>
  <si>
    <t>07554000</t>
  </si>
  <si>
    <t>Туркменский муниципальный округ</t>
  </si>
  <si>
    <t>07556000</t>
  </si>
  <si>
    <t>Шпаковский муниципальный округ</t>
  </si>
  <si>
    <t>07558000</t>
  </si>
  <si>
    <t>NUMBER_POINT</t>
  </si>
  <si>
    <t>INVP_NAME</t>
  </si>
  <si>
    <t>INVP_ID</t>
  </si>
  <si>
    <t>L_START_DATE</t>
  </si>
  <si>
    <t>L_END_DATE</t>
  </si>
  <si>
    <t>L_DECISION_NAME</t>
  </si>
  <si>
    <t>L_DECISION_TYPE</t>
  </si>
  <si>
    <t>L_DECISION_NMBR</t>
  </si>
  <si>
    <t>L_DECISION_DATE</t>
  </si>
  <si>
    <t>Инвестиционная программа № 1883 от 16.11.2023 МУП "ВОДОКАНАЛ" в сфере холодного водоснабжения по развитию системы водоснабжения, на территории городского округа Ставрополь на 2024-2028 годы</t>
  </si>
  <si>
    <t>01.01.2024</t>
  </si>
  <si>
    <t>31.12.2028</t>
  </si>
  <si>
    <t>Инвестиционная программа № 309 от 26.10.2020 АО "Водоканал" г. Невинномысск в сфере водоснабжения в отношении объектов централизованной системы водоснабжения на 2021-2023 годы</t>
  </si>
  <si>
    <t>01.01.2021</t>
  </si>
  <si>
    <t>31.12.2023</t>
  </si>
  <si>
    <t>Инвестиционная программа № 309 от 26.10.2020 АО "Водоканал" г. Невинномысск в сфере водоснабжения в отношении объектов централизованной системы водоснабжения, на территории городского округа Невинномысск на 2021-2023 годы</t>
  </si>
  <si>
    <t>Инвестиционная программа № 309 от 26.10.2020 АО "Водоканал" г. Невинномысск в сфере водоснабжения по развитию систем водоснабжения, на территории городского округа Невинномысск на 2021-2023 годы</t>
  </si>
  <si>
    <t>Инвестиционная программа № 327 от 10.11.2022 ГБУ СК «Управление СЭСПН» в сфере водоснабжения по модернизации и реконструкции имущественного комплекса на 2023-2028 годы</t>
  </si>
  <si>
    <t>01.01.2023</t>
  </si>
  <si>
    <t>Инвестиционная программа № 881 от 06.12.2024 АО "ВОДОКАНАЛ" Г. НЕВИННОМЫССК в сфере водоснабжения и водоотведения по развитию систем водоснабжения и водоотведения, на территории городского округа Невинномысск на 2025-2029 годы</t>
  </si>
  <si>
    <t>01.01.2025</t>
  </si>
  <si>
    <t>31.12.2029</t>
  </si>
  <si>
    <t>Инвестиционная программа от 26.10.2020 АО "Водоканал" г. Невинномысск в сфере холодного водоснабжения по развитию, модернизации и реконструкции объектов централизованной системы водоснабжения, на территории городского округа Невинномысск на 2021-2023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</si>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</sst>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199"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 fontId="47"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01"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skvk.ru/about/official/" TargetMode="External"/><Relationship Id="rId3" Type="http://schemas.openxmlformats.org/officeDocument/2006/relationships/hyperlink" Target="https://portal.eias.ru/Portal/DownloadPage.aspx?type=12&amp;guid=32a8f806-6512-4e2e-ad40-e6a01e27f847" TargetMode="External"/><Relationship Id="rId4" Type="http://schemas.openxmlformats.org/officeDocument/2006/relationships/hyperlink" Target="https://portal.eias.ru/Portal/DownloadPage.aspx?type=12&amp;guid=1941a757-16b2-4401-b1da-db20f358324b"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5AED-4AA8-B647-115E-0.B7EE583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8" width="5.421875" customWidth="1"/>
    <col min="2" max="2" style="2648" width="9.140625" customWidth="1"/>
    <col min="3" max="3" style="2648" width="16.421875" customWidth="1"/>
    <col min="4" max="25" style="2648" width="6.28125" customWidth="1"/>
    <col min="26" max="28" style="2648"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4381D-EF61-155D-0AC3-0.EA70D8E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84</v>
      </c>
      <c r="H1" s="491" t="s">
        <v>85</v>
      </c>
      <c r="I1" s="491" t="s">
        <v>86</v>
      </c>
      <c r="P1" s="491" t="s">
        <v>84</v>
      </c>
      <c r="Q1" s="491" t="s">
        <v>85</v>
      </c>
      <c r="R1" s="491" t="s">
        <v>86</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392</v>
      </c>
      <c r="F4" s="2240"/>
      <c r="G4" s="2241"/>
      <c r="H4" s="2241"/>
      <c r="I4" s="2242"/>
      <c r="J4" s="493"/>
      <c r="K4" s="455"/>
      <c r="L4" s="455"/>
      <c r="W4" s="449">
        <v>22</v>
      </c>
    </row>
    <row s="1637" customFormat="1" customHeight="1" ht="18">
      <c r="A5" s="761"/>
      <c r="D5" s="824"/>
      <c r="E5" s="2216" t="str">
        <f>IF(org=0,"Не определено",org)</f>
        <v>ГУП СК "Ставрополькрайводоканал"</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304</v>
      </c>
      <c r="F7" s="2210"/>
      <c r="G7" s="2211"/>
      <c r="H7" s="2211"/>
      <c r="I7" s="2211"/>
      <c r="J7" s="2211"/>
      <c r="K7" s="2211"/>
      <c r="L7" s="2225" t="s">
        <v>305</v>
      </c>
      <c r="W7" s="449">
        <v>14</v>
      </c>
    </row>
    <row customHeight="1" ht="48.29999999999999">
      <c r="D8" s="452"/>
      <c r="E8" s="475" t="s">
        <v>89</v>
      </c>
      <c r="F8" s="825"/>
      <c r="G8" s="467" t="s">
        <v>87</v>
      </c>
      <c r="H8" s="467" t="s">
        <v>88</v>
      </c>
      <c r="I8" s="416" t="s">
        <v>86</v>
      </c>
      <c r="J8" s="416" t="s">
        <v>393</v>
      </c>
      <c r="K8" s="416" t="s">
        <v>394</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395</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62</v>
      </c>
      <c r="K12" s="1166" t="s">
        <v>28</v>
      </c>
      <c r="L12" s="2243"/>
      <c r="M12" s="513"/>
      <c r="N12" s="513"/>
      <c r="O12" s="513"/>
      <c r="P12" s="518" t="s">
        <v>396</v>
      </c>
      <c r="Q12" s="518" t="s">
        <v>397</v>
      </c>
      <c r="R12" s="519" t="s">
        <v>398</v>
      </c>
      <c r="S12" s="513" t="s">
        <v>399</v>
      </c>
      <c r="T12" s="513"/>
      <c r="U12" s="513"/>
      <c r="V12" s="513"/>
      <c r="W12" s="482">
        <v>14</v>
      </c>
    </row>
    <row customHeight="1" ht="15.75">
      <c r="A13" s="2101"/>
      <c r="B13" s="507"/>
      <c r="D13" s="508"/>
      <c r="E13" s="407"/>
      <c r="F13" s="531"/>
      <c r="G13" s="418" t="s">
        <v>103</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83</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0646A-A973-8266-B147-0.9A2380F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07"/>
      <c r="R6" s="358"/>
      <c r="S6" s="1311">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11">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11">
        <f>$K8</f>
      </c>
      <c r="T8" s="1349"/>
      <c r="U8" s="302"/>
      <c r="V8" s="753"/>
      <c r="W8" s="327"/>
      <c r="X8" s="753"/>
      <c r="Y8" s="1259"/>
      <c r="Z8" s="2267"/>
      <c r="AA8" s="2109" t="s">
        <v>62</v>
      </c>
      <c r="AB8" s="2267"/>
      <c r="AC8" s="2109" t="s">
        <v>62</v>
      </c>
      <c r="AD8" s="753"/>
      <c r="AE8" s="327"/>
      <c r="AF8" s="753"/>
      <c r="AG8" s="1259"/>
      <c r="AH8" s="2267"/>
      <c r="AI8" s="2109" t="s">
        <v>62</v>
      </c>
      <c r="AJ8" s="2267"/>
      <c r="AK8" s="2109" t="s">
        <v>62</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62</v>
      </c>
      <c r="AJ17" s="2269"/>
      <c r="AK17" s="2270" t="s">
        <v>62</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ГУП СК "Ставрополькрайводоканал"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тарифная комиссия Ставропольского края</v>
      </c>
      <c r="W29" s="2253"/>
      <c r="X29" s="2253"/>
      <c r="Y29" s="2253"/>
      <c r="Z29" s="2253"/>
      <c r="AA29" s="2253"/>
      <c r="AB29" s="2253"/>
      <c r="AC29" s="328"/>
      <c r="AD29" s="2253" t="str">
        <f>IF(TITLE_NAME_OR_PR_CHANGE="",IF(TITLE_NAME_OR_PR="","",TITLE_NAME_OR_PR),TITLE_NAME_OR_PR_CHANGE)</f>
        <v>Региональная тарифная комиссия Ставропольского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45831</v>
      </c>
      <c r="W30" s="2266"/>
      <c r="X30" s="2266"/>
      <c r="Y30" s="2266"/>
      <c r="Z30" s="2266"/>
      <c r="AA30" s="2266"/>
      <c r="AB30" s="2266"/>
      <c r="AC30" s="328"/>
      <c r="AD30" s="2266" t="str">
        <f>IF(TITLE_DATE_PR_CHANGE="",IF(TITLE_DATE_PR="","",TITLE_DATE_PR),TITLE_DATE_PR_CHANGE)</f>
        <v>45831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34/1</v>
      </c>
      <c r="W31" s="2253"/>
      <c r="X31" s="2253"/>
      <c r="Y31" s="2253"/>
      <c r="Z31" s="2253"/>
      <c r="AA31" s="2253"/>
      <c r="AB31" s="2253"/>
      <c r="AC31" s="328"/>
      <c r="AD31" s="2253" t="str">
        <f>IF(TITLE_NUMBER_PR_CHANGE="",IF(TITLE_NUMBER_PR="","",TITLE_NUMBER_PR),TITLE_NUMBER_PR_CHANGE)</f>
        <v>34/1</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http://pravo.stavregion.ru/</v>
      </c>
      <c r="W32" s="2253"/>
      <c r="X32" s="2253"/>
      <c r="Y32" s="2253"/>
      <c r="Z32" s="2253"/>
      <c r="AA32" s="2253"/>
      <c r="AB32" s="2253"/>
      <c r="AC32" s="328"/>
      <c r="AD32" s="2253" t="str">
        <f>IF(TITLE_IST_PUB_CHANGE="",IF(TITLE_IST_PUB="","",TITLE_IST_PUB),TITLE_IST_PUB_CHANGE)</f>
        <v>http://pravo.stavregion.ru/</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45831</v>
      </c>
      <c r="W34" s="2266"/>
      <c r="X34" s="2266"/>
      <c r="Y34" s="2266"/>
      <c r="Z34" s="2266"/>
      <c r="AA34" s="2266"/>
      <c r="AB34" s="2266"/>
      <c r="AC34" s="328"/>
      <c r="AD34" s="2266" t="str">
        <f>IF(TITLE_DATE_PR_CHANGE="",IF(TITLE_DATE_PR="","",TITLE_DATE_PR),TITLE_DATE_PR_CHANGE)</f>
        <v>45831</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34/1</v>
      </c>
      <c r="W35" s="2253"/>
      <c r="X35" s="2253"/>
      <c r="Y35" s="2253"/>
      <c r="Z35" s="2253"/>
      <c r="AA35" s="2253"/>
      <c r="AB35" s="2253"/>
      <c r="AC35" s="328"/>
      <c r="AD35" s="2253" t="str">
        <f>IF(TITLE_NUMBER_PR_CHANGE="",IF(TITLE_NUMBER_PR="","",TITLE_NUMBER_PR),TITLE_NUMBER_PR_CHANGE)</f>
        <v>34/1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612" t="s">
        <v>436</v>
      </c>
      <c r="X40" s="2264" t="s">
        <v>437</v>
      </c>
      <c r="Y40" s="2265"/>
      <c r="Z40" s="2264" t="s">
        <v>438</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223" t="s">
        <v>448</v>
      </c>
      <c r="AA41" s="2272" t="s">
        <v>449</v>
      </c>
      <c r="AB41" s="2273"/>
      <c r="AC41" s="2281"/>
      <c r="AD41" s="2263"/>
      <c r="AE41" s="2286"/>
      <c r="AF41" s="1224" t="s">
        <v>446</v>
      </c>
      <c r="AG41" s="1224" t="s">
        <v>447</v>
      </c>
      <c r="AH41" s="1315"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407</v>
      </c>
      <c r="P47" s="2259">
        <v>1</v>
      </c>
      <c r="Q47" s="1222"/>
      <c r="R47" s="358"/>
      <c r="S47" s="1226"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410</v>
      </c>
      <c r="P48" s="2259"/>
      <c r="Q48" s="2259">
        <v>1</v>
      </c>
      <c r="R48" s="359"/>
      <c r="S48" s="1226"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413</v>
      </c>
      <c r="P49" s="2259"/>
      <c r="Q49" s="2259"/>
      <c r="R49" s="359">
        <v>1</v>
      </c>
      <c r="S49" s="1226" t="str">
        <f>$K49</f>
        <v>....1.1.1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414</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235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236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90515-4F1A-7787-4552-0.0621128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62</v>
      </c>
      <c r="AB8" s="2267"/>
      <c r="AC8" s="2109" t="s">
        <v>62</v>
      </c>
      <c r="AD8" s="753"/>
      <c r="AE8" s="327"/>
      <c r="AF8" s="753"/>
      <c r="AG8" s="1259"/>
      <c r="AH8" s="2267"/>
      <c r="AI8" s="2109" t="s">
        <v>62</v>
      </c>
      <c r="AJ8" s="2267"/>
      <c r="AK8" s="2109" t="s">
        <v>62</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62</v>
      </c>
      <c r="AJ17" s="2269"/>
      <c r="AK17" s="2270" t="s">
        <v>62</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ГУП СК "Ставрополькрайводоканал"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тарифная комиссия Ставропольского края</v>
      </c>
      <c r="W29" s="2253"/>
      <c r="X29" s="2253"/>
      <c r="Y29" s="2253"/>
      <c r="Z29" s="2253"/>
      <c r="AA29" s="2253"/>
      <c r="AB29" s="2253"/>
      <c r="AC29" s="328"/>
      <c r="AD29" s="2253" t="str">
        <f>IF(TITLE_NAME_OR_PR_CHANGE="",IF(TITLE_NAME_OR_PR="","",TITLE_NAME_OR_PR),TITLE_NAME_OR_PR_CHANGE)</f>
        <v>Региональная тарифная комиссия Ставропольского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45831</v>
      </c>
      <c r="W30" s="2266"/>
      <c r="X30" s="2266"/>
      <c r="Y30" s="2266"/>
      <c r="Z30" s="2266"/>
      <c r="AA30" s="2266"/>
      <c r="AB30" s="2266"/>
      <c r="AC30" s="328"/>
      <c r="AD30" s="2266" t="str">
        <f>IF(TITLE_DATE_PR_CHANGE="",IF(TITLE_DATE_PR="","",TITLE_DATE_PR),TITLE_DATE_PR_CHANGE)</f>
        <v>45831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34/1</v>
      </c>
      <c r="W31" s="2253"/>
      <c r="X31" s="2253"/>
      <c r="Y31" s="2253"/>
      <c r="Z31" s="2253"/>
      <c r="AA31" s="2253"/>
      <c r="AB31" s="2253"/>
      <c r="AC31" s="328"/>
      <c r="AD31" s="2253" t="str">
        <f>IF(TITLE_NUMBER_PR_CHANGE="",IF(TITLE_NUMBER_PR="","",TITLE_NUMBER_PR),TITLE_NUMBER_PR_CHANGE)</f>
        <v>34/1</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http://pravo.stavregion.ru/</v>
      </c>
      <c r="W32" s="2253"/>
      <c r="X32" s="2253"/>
      <c r="Y32" s="2253"/>
      <c r="Z32" s="2253"/>
      <c r="AA32" s="2253"/>
      <c r="AB32" s="2253"/>
      <c r="AC32" s="328"/>
      <c r="AD32" s="2253" t="str">
        <f>IF(TITLE_IST_PUB_CHANGE="",IF(TITLE_IST_PUB="","",TITLE_IST_PUB),TITLE_IST_PUB_CHANGE)</f>
        <v>http://pravo.stavregion.ru/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45831</v>
      </c>
      <c r="W34" s="2266"/>
      <c r="X34" s="2266"/>
      <c r="Y34" s="2266"/>
      <c r="Z34" s="2266"/>
      <c r="AA34" s="2266"/>
      <c r="AB34" s="2266"/>
      <c r="AC34" s="328"/>
      <c r="AD34" s="2266" t="str">
        <f>IF(TITLE_DATE_PR_CHANGE="",IF(TITLE_DATE_PR="","",TITLE_DATE_PR),TITLE_DATE_PR_CHANGE)</f>
        <v>45831</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34/1</v>
      </c>
      <c r="W35" s="2253"/>
      <c r="X35" s="2253"/>
      <c r="Y35" s="2253"/>
      <c r="Z35" s="2253"/>
      <c r="AA35" s="2253"/>
      <c r="AB35" s="2253"/>
      <c r="AC35" s="328"/>
      <c r="AD35" s="2253" t="str">
        <f>IF(TITLE_NUMBER_PR_CHANGE="",IF(TITLE_NUMBER_PR="","",TITLE_NUMBER_PR),TITLE_NUMBER_PR_CHANGE)</f>
        <v>34/1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162</v>
      </c>
      <c r="B48" s="1365" t="s">
        <v>163</v>
      </c>
      <c r="C48" s="1365" t="s">
        <v>164</v>
      </c>
      <c r="D48" s="1365" t="s">
        <v>165</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162</v>
      </c>
      <c r="B49" s="1365" t="s">
        <v>163</v>
      </c>
      <c r="C49" s="1365" t="s">
        <v>164</v>
      </c>
      <c r="D49" s="1365" t="s">
        <v>165</v>
      </c>
      <c r="E49" s="2261"/>
      <c r="F49" s="2261"/>
      <c r="G49" s="2261"/>
      <c r="H49" s="2261"/>
      <c r="I49" s="2288"/>
      <c r="J49" s="2288"/>
      <c r="K49" s="2258" t="str">
        <f>J48&amp;".1"</f>
        <v>....1.1.1</v>
      </c>
      <c r="L49" s="1366" t="s">
        <v>413</v>
      </c>
      <c r="P49" s="2259"/>
      <c r="Q49" s="2259"/>
      <c r="R49" s="359">
        <v>1</v>
      </c>
      <c r="S49" s="1338" t="str">
        <f>$K49</f>
        <v>....1.1.1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414</v>
      </c>
      <c r="AN49" s="513">
        <f>STRCHECKDATE(V50:AL50)</f>
      </c>
      <c r="AO49" s="502"/>
      <c r="AP49" s="502" t="str">
        <f>IF(T49="","",T49)</f>
        <v/>
      </c>
      <c r="AQ49" s="502"/>
      <c r="AR49" s="502"/>
      <c r="AS49" s="1157">
        <v>21</v>
      </c>
    </row>
    <row customHeight="1" ht="1.05">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162</v>
      </c>
      <c r="B51" s="1365" t="s">
        <v>163</v>
      </c>
      <c r="C51" s="1365" t="s">
        <v>164</v>
      </c>
      <c r="D51" s="1365" t="s">
        <v>165</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162</v>
      </c>
      <c r="B52" s="1365" t="s">
        <v>163</v>
      </c>
      <c r="C52" s="1365" t="s">
        <v>164</v>
      </c>
      <c r="D52" s="1365" t="s">
        <v>165</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162</v>
      </c>
      <c r="B55" s="1345" t="s">
        <v>163</v>
      </c>
      <c r="C55" s="1316"/>
      <c r="D55" s="1316"/>
      <c r="E55" s="2261"/>
      <c r="F55" s="2260"/>
      <c r="G55" s="1316"/>
      <c r="H55" s="1316"/>
      <c r="I55" s="1316"/>
      <c r="J55" s="1316"/>
      <c r="K55" s="1316"/>
      <c r="L55" s="1341"/>
      <c r="M55" s="1323"/>
      <c r="N55" s="1323"/>
      <c r="P55" s="1318"/>
      <c r="Q55" s="1319"/>
      <c r="R55" s="1318"/>
      <c r="S55" s="1324"/>
      <c r="T55" s="1327" t="s">
        <v>235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162</v>
      </c>
      <c r="B56" s="1345"/>
      <c r="C56" s="1345"/>
      <c r="D56" s="1345"/>
      <c r="E56" s="2260"/>
      <c r="F56" s="1345"/>
      <c r="G56" s="1345"/>
      <c r="H56" s="1345"/>
      <c r="I56" s="1345"/>
      <c r="J56" s="1345"/>
      <c r="K56" s="1345"/>
      <c r="L56" s="1348"/>
      <c r="M56" s="1323"/>
      <c r="N56" s="1323"/>
      <c r="O56" s="520"/>
      <c r="P56" s="382"/>
      <c r="Q56" s="1346"/>
      <c r="R56" s="382"/>
      <c r="S56" s="1324"/>
      <c r="T56" s="1327" t="s">
        <v>236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DA4CF-C538-67E6-B0DA-0.8F0CEF5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62</v>
      </c>
      <c r="AB8" s="2267"/>
      <c r="AC8" s="2109" t="s">
        <v>62</v>
      </c>
      <c r="AD8" s="753"/>
      <c r="AE8" s="327"/>
      <c r="AF8" s="753"/>
      <c r="AG8" s="1259"/>
      <c r="AH8" s="2267"/>
      <c r="AI8" s="2109" t="s">
        <v>62</v>
      </c>
      <c r="AJ8" s="2267"/>
      <c r="AK8" s="2109" t="s">
        <v>62</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235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236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62</v>
      </c>
      <c r="AJ17" s="2269"/>
      <c r="AK17" s="2270" t="s">
        <v>62</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ГУП СК "Ставрополькрайводоканал"</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Региональная тарифная комиссия Ставропольского края</v>
      </c>
      <c r="W29" s="2253"/>
      <c r="X29" s="2253"/>
      <c r="Y29" s="2253"/>
      <c r="Z29" s="2253"/>
      <c r="AA29" s="2253"/>
      <c r="AB29" s="2253"/>
      <c r="AC29" s="1637"/>
      <c r="AD29" s="2253" t="str">
        <f>IF(TITLE_NAME_OR_PR_CHANGE="",IF(TITLE_NAME_OR_PR="","",TITLE_NAME_OR_PR),TITLE_NAME_OR_PR_CHANGE)</f>
        <v>Региональная тарифная комиссия Ставропольского края</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45831</v>
      </c>
      <c r="W30" s="2266"/>
      <c r="X30" s="2266"/>
      <c r="Y30" s="2266"/>
      <c r="Z30" s="2266"/>
      <c r="AA30" s="2266"/>
      <c r="AB30" s="2266"/>
      <c r="AC30" s="1637"/>
      <c r="AD30" s="2266" t="str">
        <f>IF(TITLE_DATE_PR_CHANGE="",IF(TITLE_DATE_PR="","",TITLE_DATE_PR),TITLE_DATE_PR_CHANGE)</f>
        <v>45831</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34/1</v>
      </c>
      <c r="W31" s="2253"/>
      <c r="X31" s="2253"/>
      <c r="Y31" s="2253"/>
      <c r="Z31" s="2253"/>
      <c r="AA31" s="2253"/>
      <c r="AB31" s="2253"/>
      <c r="AC31" s="1637"/>
      <c r="AD31" s="2253" t="str">
        <f>IF(TITLE_NUMBER_PR_CHANGE="",IF(TITLE_NUMBER_PR="","",TITLE_NUMBER_PR),TITLE_NUMBER_PR_CHANGE)</f>
        <v>34/1</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http://pravo.stavregion.ru/</v>
      </c>
      <c r="W32" s="2253"/>
      <c r="X32" s="2253"/>
      <c r="Y32" s="2253"/>
      <c r="Z32" s="2253"/>
      <c r="AA32" s="2253"/>
      <c r="AB32" s="2253"/>
      <c r="AC32" s="1637"/>
      <c r="AD32" s="2253" t="str">
        <f>IF(TITLE_IST_PUB_CHANGE="",IF(TITLE_IST_PUB="","",TITLE_IST_PUB),TITLE_IST_PUB_CHANGE)</f>
        <v>http://pravo.stavregion.ru/</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45831</v>
      </c>
      <c r="W34" s="2266"/>
      <c r="X34" s="2266"/>
      <c r="Y34" s="2266"/>
      <c r="Z34" s="2266"/>
      <c r="AA34" s="2266"/>
      <c r="AB34" s="2266"/>
      <c r="AC34" s="1637"/>
      <c r="AD34" s="2266" t="str">
        <f>IF(TITLE_DATE_PR_CHANGE="",IF(TITLE_DATE_PR="","",TITLE_DATE_PR),TITLE_DATE_PR_CHANGE)</f>
        <v>45831</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34/1</v>
      </c>
      <c r="W35" s="2253"/>
      <c r="X35" s="2253"/>
      <c r="Y35" s="2253"/>
      <c r="Z35" s="2253"/>
      <c r="AA35" s="2253"/>
      <c r="AB35" s="2253"/>
      <c r="AC35" s="1637"/>
      <c r="AD35" s="2253" t="str">
        <f>IF(TITLE_NUMBER_PR_CHANGE="",IF(TITLE_NUMBER_PR="","",TITLE_NUMBER_PR),TITLE_NUMBER_PR_CHANGE)</f>
        <v>34/1</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89</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136</v>
      </c>
      <c r="C41" s="1268" t="s">
        <v>137</v>
      </c>
      <c r="D41" s="1268" t="s">
        <v>138</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414</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211</v>
      </c>
      <c r="B54" s="1377" t="s">
        <v>212</v>
      </c>
      <c r="C54" s="1377" t="s">
        <v>213</v>
      </c>
      <c r="D54" s="1376"/>
      <c r="E54" s="2292"/>
      <c r="F54" s="2292"/>
      <c r="G54" s="2291"/>
      <c r="H54" s="1376"/>
      <c r="I54" s="1376"/>
      <c r="J54" s="1376"/>
      <c r="K54" s="1376"/>
      <c r="L54" s="1379"/>
      <c r="M54" s="1380"/>
      <c r="N54" s="1380"/>
      <c r="O54" s="353"/>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211</v>
      </c>
      <c r="B55" s="1377" t="s">
        <v>212</v>
      </c>
      <c r="C55" s="1376"/>
      <c r="D55" s="1376"/>
      <c r="E55" s="2292"/>
      <c r="F55" s="2291"/>
      <c r="G55" s="1376"/>
      <c r="H55" s="1376"/>
      <c r="I55" s="1376"/>
      <c r="J55" s="1376"/>
      <c r="K55" s="1376"/>
      <c r="L55" s="1379"/>
      <c r="M55" s="1381"/>
      <c r="N55" s="1381"/>
      <c r="O55" s="353"/>
      <c r="P55" s="1318"/>
      <c r="Q55" s="1319"/>
      <c r="R55" s="1318"/>
      <c r="S55" s="1324"/>
      <c r="T55" s="1327" t="s">
        <v>235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211</v>
      </c>
      <c r="B56" s="1377"/>
      <c r="C56" s="1377"/>
      <c r="D56" s="1377"/>
      <c r="E56" s="2291"/>
      <c r="F56" s="1377"/>
      <c r="G56" s="1377"/>
      <c r="H56" s="1377"/>
      <c r="I56" s="1377"/>
      <c r="J56" s="1377"/>
      <c r="K56" s="1377"/>
      <c r="L56" s="1383"/>
      <c r="M56" s="1381"/>
      <c r="N56" s="1381"/>
      <c r="O56" s="353"/>
      <c r="P56" s="382"/>
      <c r="Q56" s="1346"/>
      <c r="R56" s="382"/>
      <c r="S56" s="1324"/>
      <c r="T56" s="1327" t="s">
        <v>236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237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1F4AF-E5ED-16A1-3141-0.659F684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62</v>
      </c>
      <c r="AB8" s="2267"/>
      <c r="AC8" s="2109" t="s">
        <v>62</v>
      </c>
      <c r="AD8" s="753"/>
      <c r="AE8" s="327"/>
      <c r="AF8" s="753"/>
      <c r="AG8" s="1259"/>
      <c r="AH8" s="2267"/>
      <c r="AI8" s="2109" t="s">
        <v>62</v>
      </c>
      <c r="AJ8" s="2267"/>
      <c r="AK8" s="2109" t="s">
        <v>62</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235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236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62</v>
      </c>
      <c r="AJ17" s="2269"/>
      <c r="AK17" s="2270" t="s">
        <v>62</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ГУП СК "Ставрополькрайводоканал"</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Региональная тарифная комиссия Ставропольского края</v>
      </c>
      <c r="W29" s="2253"/>
      <c r="X29" s="2253"/>
      <c r="Y29" s="2253"/>
      <c r="Z29" s="2253"/>
      <c r="AA29" s="2253"/>
      <c r="AB29" s="2253"/>
      <c r="AC29" s="1637"/>
      <c r="AD29" s="2253" t="str">
        <f>IF(TITLE_NAME_OR_PR_CHANGE="",IF(TITLE_NAME_OR_PR="","",TITLE_NAME_OR_PR),TITLE_NAME_OR_PR_CHANGE)</f>
        <v>Региональная тарифная комиссия Ставропольского края</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45831</v>
      </c>
      <c r="W30" s="2266"/>
      <c r="X30" s="2266"/>
      <c r="Y30" s="2266"/>
      <c r="Z30" s="2266"/>
      <c r="AA30" s="2266"/>
      <c r="AB30" s="2266"/>
      <c r="AC30" s="1637"/>
      <c r="AD30" s="2266" t="str">
        <f>IF(TITLE_DATE_PR_CHANGE="",IF(TITLE_DATE_PR="","",TITLE_DATE_PR),TITLE_DATE_PR_CHANGE)</f>
        <v>45831</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34/1</v>
      </c>
      <c r="W31" s="2253"/>
      <c r="X31" s="2253"/>
      <c r="Y31" s="2253"/>
      <c r="Z31" s="2253"/>
      <c r="AA31" s="2253"/>
      <c r="AB31" s="2253"/>
      <c r="AC31" s="1637"/>
      <c r="AD31" s="2253" t="str">
        <f>IF(TITLE_NUMBER_PR_CHANGE="",IF(TITLE_NUMBER_PR="","",TITLE_NUMBER_PR),TITLE_NUMBER_PR_CHANGE)</f>
        <v>34/1</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http://pravo.stavregion.ru/</v>
      </c>
      <c r="W32" s="2253"/>
      <c r="X32" s="2253"/>
      <c r="Y32" s="2253"/>
      <c r="Z32" s="2253"/>
      <c r="AA32" s="2253"/>
      <c r="AB32" s="2253"/>
      <c r="AC32" s="1637"/>
      <c r="AD32" s="2253" t="str">
        <f>IF(TITLE_IST_PUB_CHANGE="",IF(TITLE_IST_PUB="","",TITLE_IST_PUB),TITLE_IST_PUB_CHANGE)</f>
        <v>http://pravo.stavregion.ru/</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45831</v>
      </c>
      <c r="W34" s="2266"/>
      <c r="X34" s="2266"/>
      <c r="Y34" s="2266"/>
      <c r="Z34" s="2266"/>
      <c r="AA34" s="2266"/>
      <c r="AB34" s="2266"/>
      <c r="AC34" s="1637"/>
      <c r="AD34" s="2266" t="str">
        <f>IF(TITLE_DATE_PR_CHANGE="",IF(TITLE_DATE_PR="","",TITLE_DATE_PR),TITLE_DATE_PR_CHANGE)</f>
        <v>45831</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34/1</v>
      </c>
      <c r="W35" s="2253"/>
      <c r="X35" s="2253"/>
      <c r="Y35" s="2253"/>
      <c r="Z35" s="2253"/>
      <c r="AA35" s="2253"/>
      <c r="AB35" s="2253"/>
      <c r="AC35" s="1637"/>
      <c r="AD35" s="2253" t="str">
        <f>IF(TITLE_NUMBER_PR_CHANGE="",IF(TITLE_NUMBER_PR="","",TITLE_NUMBER_PR),TITLE_NUMBER_PR_CHANGE)</f>
        <v>34/1</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89</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136</v>
      </c>
      <c r="C41" s="1268" t="s">
        <v>137</v>
      </c>
      <c r="D41" s="1268" t="s">
        <v>138</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414</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211</v>
      </c>
      <c r="B54" s="1269" t="s">
        <v>212</v>
      </c>
      <c r="C54" s="1269" t="s">
        <v>213</v>
      </c>
      <c r="D54" s="1976"/>
      <c r="E54" s="2292"/>
      <c r="F54" s="2292"/>
      <c r="G54" s="2291"/>
      <c r="H54" s="1976"/>
      <c r="I54" s="1976"/>
      <c r="J54" s="1976"/>
      <c r="K54" s="1976"/>
      <c r="L54" s="1382"/>
      <c r="M54" s="1612"/>
      <c r="N54" s="1612"/>
      <c r="O54" s="163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211</v>
      </c>
      <c r="B55" s="1269" t="s">
        <v>212</v>
      </c>
      <c r="C55" s="1976"/>
      <c r="D55" s="1976"/>
      <c r="E55" s="2292"/>
      <c r="F55" s="2291"/>
      <c r="G55" s="1976"/>
      <c r="H55" s="1976"/>
      <c r="I55" s="1976"/>
      <c r="J55" s="1976"/>
      <c r="K55" s="1976"/>
      <c r="L55" s="1382"/>
      <c r="M55" s="1977"/>
      <c r="N55" s="1977"/>
      <c r="O55" s="1637"/>
      <c r="P55" s="1318"/>
      <c r="Q55" s="1319"/>
      <c r="R55" s="1318"/>
      <c r="S55" s="1324"/>
      <c r="T55" s="1327" t="s">
        <v>235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211</v>
      </c>
      <c r="B56" s="1269"/>
      <c r="C56" s="1269"/>
      <c r="D56" s="1269"/>
      <c r="E56" s="2291"/>
      <c r="F56" s="1269"/>
      <c r="G56" s="1269"/>
      <c r="H56" s="1269"/>
      <c r="I56" s="1269"/>
      <c r="J56" s="1269"/>
      <c r="K56" s="1269"/>
      <c r="L56" s="1312"/>
      <c r="M56" s="1977"/>
      <c r="N56" s="1977"/>
      <c r="O56" s="1637"/>
      <c r="P56" s="382"/>
      <c r="Q56" s="1346"/>
      <c r="R56" s="382"/>
      <c r="S56" s="1324"/>
      <c r="T56" s="1327" t="s">
        <v>236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237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CBDC-2F0E-EE67-75BF-0.EED2999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327"/>
      <c r="W8" s="753"/>
      <c r="X8" s="327"/>
      <c r="Y8" s="386"/>
      <c r="Z8" s="2267"/>
      <c r="AA8" s="2109" t="s">
        <v>62</v>
      </c>
      <c r="AB8" s="2267"/>
      <c r="AC8" s="2109" t="s">
        <v>62</v>
      </c>
      <c r="AD8" s="327"/>
      <c r="AE8" s="753"/>
      <c r="AF8" s="327"/>
      <c r="AG8" s="386"/>
      <c r="AH8" s="2267"/>
      <c r="AI8" s="2109" t="s">
        <v>62</v>
      </c>
      <c r="AJ8" s="2267"/>
      <c r="AK8" s="2109" t="s">
        <v>62</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62</v>
      </c>
      <c r="AJ17" s="2269"/>
      <c r="AK17" s="2270" t="s">
        <v>62</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ГУП СК "Ставрополькрайводоканал"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тарифная комиссия Ставропольского края</v>
      </c>
      <c r="W29" s="2253"/>
      <c r="X29" s="2253"/>
      <c r="Y29" s="2253"/>
      <c r="Z29" s="2253"/>
      <c r="AA29" s="2253"/>
      <c r="AB29" s="2253"/>
      <c r="AC29" s="328"/>
      <c r="AD29" s="2253" t="str">
        <f>IF(TITLE_NAME_OR_PR_CHANGE="",IF(TITLE_NAME_OR_PR="","",TITLE_NAME_OR_PR),TITLE_NAME_OR_PR_CHANGE)</f>
        <v>Региональная тарифная комиссия Ставропольского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45831</v>
      </c>
      <c r="W30" s="2266"/>
      <c r="X30" s="2266"/>
      <c r="Y30" s="2266"/>
      <c r="Z30" s="2266"/>
      <c r="AA30" s="2266"/>
      <c r="AB30" s="2266"/>
      <c r="AC30" s="328"/>
      <c r="AD30" s="2266" t="str">
        <f>IF(TITLE_DATE_PR_CHANGE="",IF(TITLE_DATE_PR="","",TITLE_DATE_PR),TITLE_DATE_PR_CHANGE)</f>
        <v>45831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34/1</v>
      </c>
      <c r="W31" s="2253"/>
      <c r="X31" s="2253"/>
      <c r="Y31" s="2253"/>
      <c r="Z31" s="2253"/>
      <c r="AA31" s="2253"/>
      <c r="AB31" s="2253"/>
      <c r="AC31" s="328"/>
      <c r="AD31" s="2253" t="str">
        <f>IF(TITLE_NUMBER_PR_CHANGE="",IF(TITLE_NUMBER_PR="","",TITLE_NUMBER_PR),TITLE_NUMBER_PR_CHANGE)</f>
        <v>34/1</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http://pravo.stavregion.ru/</v>
      </c>
      <c r="W32" s="2253"/>
      <c r="X32" s="2253"/>
      <c r="Y32" s="2253"/>
      <c r="Z32" s="2253"/>
      <c r="AA32" s="2253"/>
      <c r="AB32" s="2253"/>
      <c r="AC32" s="328"/>
      <c r="AD32" s="2253" t="str">
        <f>IF(TITLE_IST_PUB_CHANGE="",IF(TITLE_IST_PUB="","",TITLE_IST_PUB),TITLE_IST_PUB_CHANGE)</f>
        <v>http://pravo.stavregion.ru/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45831</v>
      </c>
      <c r="W34" s="2266"/>
      <c r="X34" s="2266"/>
      <c r="Y34" s="2266"/>
      <c r="Z34" s="2266"/>
      <c r="AA34" s="2266"/>
      <c r="AB34" s="2266"/>
      <c r="AC34" s="328"/>
      <c r="AD34" s="2266" t="str">
        <f>IF(TITLE_DATE_PR_CHANGE="",IF(TITLE_DATE_PR="","",TITLE_DATE_PR),TITLE_DATE_PR_CHANGE)</f>
        <v>45831</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34/1</v>
      </c>
      <c r="W35" s="2253"/>
      <c r="X35" s="2253"/>
      <c r="Y35" s="2253"/>
      <c r="Z35" s="2253"/>
      <c r="AA35" s="2253"/>
      <c r="AB35" s="2253"/>
      <c r="AC35" s="328"/>
      <c r="AD35" s="2253" t="str">
        <f>IF(TITLE_NUMBER_PR_CHANGE="",IF(TITLE_NUMBER_PR="","",TITLE_NUMBER_PR),TITLE_NUMBER_PR_CHANGE)</f>
        <v>34/1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89</v>
      </c>
      <c r="T39" s="2211" t="s">
        <v>430</v>
      </c>
      <c r="U39" s="303"/>
      <c r="V39" s="2276" t="s">
        <v>431</v>
      </c>
      <c r="W39" s="2277"/>
      <c r="X39" s="2293"/>
      <c r="Y39" s="2293"/>
      <c r="Z39" s="2277"/>
      <c r="AA39" s="2277"/>
      <c r="AB39" s="2278"/>
      <c r="AC39" s="2279" t="s">
        <v>432</v>
      </c>
      <c r="AD39" s="2276" t="s">
        <v>431</v>
      </c>
      <c r="AE39" s="2277"/>
      <c r="AF39" s="2293"/>
      <c r="AG39" s="2293"/>
      <c r="AH39" s="2277"/>
      <c r="AI39" s="2277"/>
      <c r="AJ39" s="2278"/>
      <c r="AK39" s="2279" t="s">
        <v>433</v>
      </c>
      <c r="AL39" s="2282" t="s">
        <v>434</v>
      </c>
      <c r="AM39" s="2129"/>
      <c r="AS39" s="1157">
        <v>14</v>
      </c>
    </row>
    <row customHeight="1" ht="24">
      <c r="Q40" s="378"/>
      <c r="R40" s="378"/>
      <c r="S40" s="2275"/>
      <c r="T40" s="2211"/>
      <c r="U40" s="1033"/>
      <c r="V40" s="2294" t="s">
        <v>435</v>
      </c>
      <c r="W40" s="2296" t="s">
        <v>436</v>
      </c>
      <c r="X40" s="1378" t="s">
        <v>437</v>
      </c>
      <c r="Y40" s="1378"/>
      <c r="Z40" s="2271" t="s">
        <v>438</v>
      </c>
      <c r="AA40" s="2271"/>
      <c r="AB40" s="2265"/>
      <c r="AC40" s="2280"/>
      <c r="AD40" s="2294" t="s">
        <v>435</v>
      </c>
      <c r="AE40" s="2296" t="s">
        <v>436</v>
      </c>
      <c r="AF40" s="1378" t="s">
        <v>437</v>
      </c>
      <c r="AG40" s="1378"/>
      <c r="AH40" s="2271" t="s">
        <v>438</v>
      </c>
      <c r="AI40" s="2271"/>
      <c r="AJ40" s="2265"/>
      <c r="AK40" s="2280"/>
      <c r="AL40" s="2283"/>
      <c r="AM40" s="2129"/>
      <c r="AS40" s="1157">
        <v>23</v>
      </c>
    </row>
    <row s="1268" customFormat="1" customHeight="1" ht="24">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M41" s="1364"/>
      <c r="N41" s="1364"/>
      <c r="O41" s="1364"/>
      <c r="P41" s="1330"/>
      <c r="Q41" s="378"/>
      <c r="R41" s="378"/>
      <c r="S41" s="2275"/>
      <c r="T41" s="2211"/>
      <c r="U41" s="304"/>
      <c r="V41" s="2295"/>
      <c r="W41" s="2297"/>
      <c r="X41" s="1375" t="s">
        <v>446</v>
      </c>
      <c r="Y41" s="1375" t="s">
        <v>447</v>
      </c>
      <c r="Z41" s="1336" t="s">
        <v>448</v>
      </c>
      <c r="AA41" s="2272" t="s">
        <v>449</v>
      </c>
      <c r="AB41" s="2273"/>
      <c r="AC41" s="2281"/>
      <c r="AD41" s="2295"/>
      <c r="AE41" s="2297"/>
      <c r="AF41" s="1375" t="s">
        <v>446</v>
      </c>
      <c r="AG41" s="1375" t="s">
        <v>447</v>
      </c>
      <c r="AH41" s="1336" t="s">
        <v>448</v>
      </c>
      <c r="AI41" s="2272" t="s">
        <v>449</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193</v>
      </c>
      <c r="B48" s="1365" t="s">
        <v>194</v>
      </c>
      <c r="C48" s="1365" t="s">
        <v>195</v>
      </c>
      <c r="D48" s="1365" t="s">
        <v>196</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....1.1.1</v>
      </c>
      <c r="L49" s="1366" t="s">
        <v>413</v>
      </c>
      <c r="P49" s="2259"/>
      <c r="Q49" s="2259"/>
      <c r="R49" s="359">
        <v>1</v>
      </c>
      <c r="S49" s="1338" t="str">
        <f>$K49</f>
        <v>....1.1.1</v>
      </c>
      <c r="T49" s="1349"/>
      <c r="U49" s="302"/>
      <c r="V49" s="327"/>
      <c r="W49" s="753"/>
      <c r="X49" s="327"/>
      <c r="Y49" s="386"/>
      <c r="Z49" s="2267"/>
      <c r="AA49" s="2109" t="s">
        <v>62</v>
      </c>
      <c r="AB49" s="2267"/>
      <c r="AC49" s="2109" t="s">
        <v>62</v>
      </c>
      <c r="AD49" s="327"/>
      <c r="AE49" s="753"/>
      <c r="AF49" s="327"/>
      <c r="AG49" s="386"/>
      <c r="AH49" s="2267"/>
      <c r="AI49" s="2109" t="s">
        <v>62</v>
      </c>
      <c r="AJ49" s="2289"/>
      <c r="AK49" s="2109" t="s">
        <v>62</v>
      </c>
      <c r="AL49" s="1350"/>
      <c r="AM49" s="2255" t="s">
        <v>414</v>
      </c>
      <c r="AN49" s="513">
        <f>STRCHECKDATE(V50:AL50)</f>
      </c>
      <c r="AO49" s="502"/>
      <c r="AP49" s="502" t="str">
        <f>IF(T49="","",T49)</f>
        <v/>
      </c>
      <c r="AQ49" s="502"/>
      <c r="AR49" s="502"/>
      <c r="AS49" s="1157">
        <v>21</v>
      </c>
    </row>
    <row customHeight="1" ht="1.0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61"/>
      <c r="F55" s="2260"/>
      <c r="G55" s="1316"/>
      <c r="H55" s="1316"/>
      <c r="I55" s="1316"/>
      <c r="J55" s="1316"/>
      <c r="K55" s="1316"/>
      <c r="L55" s="1341"/>
      <c r="M55" s="1323"/>
      <c r="N55" s="1323"/>
      <c r="P55" s="1318"/>
      <c r="Q55" s="1319"/>
      <c r="R55" s="1318"/>
      <c r="S55" s="1324"/>
      <c r="T55" s="1327" t="s">
        <v>235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60"/>
      <c r="F56" s="1345"/>
      <c r="G56" s="1345"/>
      <c r="H56" s="1345"/>
      <c r="I56" s="1345"/>
      <c r="J56" s="1345"/>
      <c r="K56" s="1345"/>
      <c r="L56" s="1348"/>
      <c r="M56" s="1323"/>
      <c r="N56" s="1323"/>
      <c r="O56" s="520"/>
      <c r="P56" s="382"/>
      <c r="Q56" s="1346"/>
      <c r="R56" s="382"/>
      <c r="S56" s="1324"/>
      <c r="T56" s="1327" t="s">
        <v>236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DDC3E-1E59-F7D1-D35A-0.BD2D7AE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62</v>
      </c>
      <c r="AB8" s="2267"/>
      <c r="AC8" s="2109" t="s">
        <v>62</v>
      </c>
      <c r="AD8" s="753"/>
      <c r="AE8" s="327"/>
      <c r="AF8" s="753"/>
      <c r="AG8" s="1259"/>
      <c r="AH8" s="2267"/>
      <c r="AI8" s="2109" t="s">
        <v>62</v>
      </c>
      <c r="AJ8" s="2267"/>
      <c r="AK8" s="2109" t="s">
        <v>62</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62</v>
      </c>
      <c r="AJ17" s="2269"/>
      <c r="AK17" s="2270" t="s">
        <v>62</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ГУП СК "Ставрополькрайводоканал"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тарифная комиссия Ставропольского края</v>
      </c>
      <c r="W29" s="2253"/>
      <c r="X29" s="2253"/>
      <c r="Y29" s="2253"/>
      <c r="Z29" s="2253"/>
      <c r="AA29" s="2253"/>
      <c r="AB29" s="2253"/>
      <c r="AC29" s="328"/>
      <c r="AD29" s="2253" t="str">
        <f>IF(TITLE_NAME_OR_PR_CHANGE="",IF(TITLE_NAME_OR_PR="","",TITLE_NAME_OR_PR),TITLE_NAME_OR_PR_CHANGE)</f>
        <v>Региональная тарифная комиссия Ставропольского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45831</v>
      </c>
      <c r="W30" s="2266"/>
      <c r="X30" s="2266"/>
      <c r="Y30" s="2266"/>
      <c r="Z30" s="2266"/>
      <c r="AA30" s="2266"/>
      <c r="AB30" s="2266"/>
      <c r="AC30" s="328"/>
      <c r="AD30" s="2266" t="str">
        <f>IF(TITLE_DATE_PR_CHANGE="",IF(TITLE_DATE_PR="","",TITLE_DATE_PR),TITLE_DATE_PR_CHANGE)</f>
        <v>45831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34/1</v>
      </c>
      <c r="W31" s="2253"/>
      <c r="X31" s="2253"/>
      <c r="Y31" s="2253"/>
      <c r="Z31" s="2253"/>
      <c r="AA31" s="2253"/>
      <c r="AB31" s="2253"/>
      <c r="AC31" s="328"/>
      <c r="AD31" s="2253" t="str">
        <f>IF(TITLE_NUMBER_PR_CHANGE="",IF(TITLE_NUMBER_PR="","",TITLE_NUMBER_PR),TITLE_NUMBER_PR_CHANGE)</f>
        <v>34/1</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http://pravo.stavregion.ru/</v>
      </c>
      <c r="W32" s="2253"/>
      <c r="X32" s="2253"/>
      <c r="Y32" s="2253"/>
      <c r="Z32" s="2253"/>
      <c r="AA32" s="2253"/>
      <c r="AB32" s="2253"/>
      <c r="AC32" s="328"/>
      <c r="AD32" s="2253" t="str">
        <f>IF(TITLE_IST_PUB_CHANGE="",IF(TITLE_IST_PUB="","",TITLE_IST_PUB),TITLE_IST_PUB_CHANGE)</f>
        <v>http://pravo.stavregion.ru/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45831</v>
      </c>
      <c r="W34" s="2266"/>
      <c r="X34" s="2266"/>
      <c r="Y34" s="2266"/>
      <c r="Z34" s="2266"/>
      <c r="AA34" s="2266"/>
      <c r="AB34" s="2266"/>
      <c r="AC34" s="328"/>
      <c r="AD34" s="2266" t="str">
        <f>IF(TITLE_DATE_PR_CHANGE="",IF(TITLE_DATE_PR="","",TITLE_DATE_PR),TITLE_DATE_PR_CHANGE)</f>
        <v>45831</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34/1</v>
      </c>
      <c r="W35" s="2253"/>
      <c r="X35" s="2253"/>
      <c r="Y35" s="2253"/>
      <c r="Z35" s="2253"/>
      <c r="AA35" s="2253"/>
      <c r="AB35" s="2253"/>
      <c r="AC35" s="328"/>
      <c r="AD35" s="2253" t="str">
        <f>IF(TITLE_NUMBER_PR_CHANGE="",IF(TITLE_NUMBER_PR="","",TITLE_NUMBER_PR),TITLE_NUMBER_PR_CHANGE)</f>
        <v>34/1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169</v>
      </c>
      <c r="B48" s="1365" t="s">
        <v>170</v>
      </c>
      <c r="C48" s="1365" t="s">
        <v>171</v>
      </c>
      <c r="D48" s="1365" t="s">
        <v>172</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452</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235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236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E082C-2426-A5BC-E317-0.F603044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403</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405</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406</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407</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410</v>
      </c>
      <c r="M7" s="539"/>
      <c r="N7" s="1368"/>
      <c r="P7" s="2259"/>
      <c r="Q7" s="2259">
        <v>1</v>
      </c>
      <c r="R7" s="1644"/>
      <c r="S7" s="2009">
        <f>$J7</f>
      </c>
      <c r="T7" s="288" t="s">
        <v>411</v>
      </c>
      <c r="U7" s="302"/>
      <c r="V7" s="2307"/>
      <c r="W7" s="2307"/>
      <c r="X7" s="2307"/>
      <c r="Y7" s="2307"/>
      <c r="Z7" s="2307"/>
      <c r="AA7" s="2307"/>
      <c r="AB7" s="2307"/>
      <c r="AC7" s="2307"/>
      <c r="AD7" s="2307"/>
      <c r="AE7" s="2307"/>
      <c r="AF7" s="2307"/>
      <c r="AG7" s="2307"/>
      <c r="AH7" s="2307"/>
      <c r="AI7" s="2307"/>
      <c r="AJ7" s="2307"/>
      <c r="AK7" s="2307"/>
      <c r="AL7" s="2307"/>
      <c r="AM7" s="2012" t="s">
        <v>412</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413</v>
      </c>
      <c r="M8" s="539"/>
      <c r="N8" s="1368"/>
      <c r="O8" s="1368"/>
      <c r="P8" s="2259"/>
      <c r="Q8" s="2259"/>
      <c r="R8" s="359">
        <v>1</v>
      </c>
      <c r="S8" s="2011">
        <f>$K8</f>
      </c>
      <c r="T8" s="2016"/>
      <c r="U8" s="2017"/>
      <c r="V8" s="2018"/>
      <c r="W8" s="1351"/>
      <c r="X8" s="2018"/>
      <c r="Y8" s="2019"/>
      <c r="Z8" s="2308"/>
      <c r="AA8" s="2114" t="s">
        <v>62</v>
      </c>
      <c r="AB8" s="2308"/>
      <c r="AC8" s="2114" t="s">
        <v>62</v>
      </c>
      <c r="AD8" s="2018"/>
      <c r="AE8" s="1351"/>
      <c r="AF8" s="2018"/>
      <c r="AG8" s="2019"/>
      <c r="AH8" s="2308"/>
      <c r="AI8" s="2114" t="s">
        <v>62</v>
      </c>
      <c r="AJ8" s="2308"/>
      <c r="AK8" s="2114" t="s">
        <v>62</v>
      </c>
      <c r="AL8" s="1351"/>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62</v>
      </c>
      <c r="AJ17" s="2269"/>
      <c r="AK17" s="2270" t="s">
        <v>62</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ГУП СК "Ставрополькрайводоканал"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тарифная комиссия Ставропольского края</v>
      </c>
      <c r="W29" s="2253"/>
      <c r="X29" s="2253"/>
      <c r="Y29" s="2253"/>
      <c r="Z29" s="2253"/>
      <c r="AA29" s="2253"/>
      <c r="AB29" s="2253"/>
      <c r="AC29" s="328"/>
      <c r="AD29" s="2253" t="str">
        <f>IF(TITLE_NAME_OR_PR_CHANGE="",IF(TITLE_NAME_OR_PR="","",TITLE_NAME_OR_PR),TITLE_NAME_OR_PR_CHANGE)</f>
        <v>Региональная тарифная комиссия Ставропольского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45831</v>
      </c>
      <c r="W30" s="2266"/>
      <c r="X30" s="2266"/>
      <c r="Y30" s="2266"/>
      <c r="Z30" s="2266"/>
      <c r="AA30" s="2266"/>
      <c r="AB30" s="2266"/>
      <c r="AC30" s="328"/>
      <c r="AD30" s="2266" t="str">
        <f>IF(TITLE_DATE_PR_CHANGE="",IF(TITLE_DATE_PR="","",TITLE_DATE_PR),TITLE_DATE_PR_CHANGE)</f>
        <v>45831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34/1</v>
      </c>
      <c r="W31" s="2253"/>
      <c r="X31" s="2253"/>
      <c r="Y31" s="2253"/>
      <c r="Z31" s="2253"/>
      <c r="AA31" s="2253"/>
      <c r="AB31" s="2253"/>
      <c r="AC31" s="328"/>
      <c r="AD31" s="2253" t="str">
        <f>IF(TITLE_NUMBER_PR_CHANGE="",IF(TITLE_NUMBER_PR="","",TITLE_NUMBER_PR),TITLE_NUMBER_PR_CHANGE)</f>
        <v>34/1</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http://pravo.stavregion.ru/</v>
      </c>
      <c r="W32" s="2253"/>
      <c r="X32" s="2253"/>
      <c r="Y32" s="2253"/>
      <c r="Z32" s="2253"/>
      <c r="AA32" s="2253"/>
      <c r="AB32" s="2253"/>
      <c r="AC32" s="328"/>
      <c r="AD32" s="2253" t="str">
        <f>IF(TITLE_IST_PUB_CHANGE="",IF(TITLE_IST_PUB="","",TITLE_IST_PUB),TITLE_IST_PUB_CHANGE)</f>
        <v>http://pravo.stavregion.ru/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45831</v>
      </c>
      <c r="W34" s="2266"/>
      <c r="X34" s="2266"/>
      <c r="Y34" s="2266"/>
      <c r="Z34" s="2266"/>
      <c r="AA34" s="2266"/>
      <c r="AB34" s="2266"/>
      <c r="AC34" s="328"/>
      <c r="AD34" s="2266" t="str">
        <f>IF(TITLE_DATE_PR_CHANGE="",IF(TITLE_DATE_PR="","",TITLE_DATE_PR),TITLE_DATE_PR_CHANGE)</f>
        <v>45831</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34/1</v>
      </c>
      <c r="W35" s="2253"/>
      <c r="X35" s="2253"/>
      <c r="Y35" s="2253"/>
      <c r="Z35" s="2253"/>
      <c r="AA35" s="2253"/>
      <c r="AB35" s="2253"/>
      <c r="AC35" s="328"/>
      <c r="AD35" s="2253" t="str">
        <f>IF(TITLE_NUMBER_PR_CHANGE="",IF(TITLE_NUMBER_PR="","",TITLE_NUMBER_PR),TITLE_NUMBER_PR_CHANGE)</f>
        <v>34/1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452</v>
      </c>
      <c r="AN49" s="513">
        <f>STRCHECKDATE(V50:AL50)</f>
      </c>
      <c r="AO49" s="502"/>
      <c r="AP49" s="502" t="str">
        <f>IF(T49="","",T49)</f>
        <v/>
      </c>
      <c r="AQ49" s="502"/>
      <c r="AR49" s="502"/>
      <c r="AS49" s="1157">
        <v>21</v>
      </c>
    </row>
    <row customHeight="1" ht="1.0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181</v>
      </c>
      <c r="B55" s="1345" t="s">
        <v>182</v>
      </c>
      <c r="C55" s="1316"/>
      <c r="D55" s="1316"/>
      <c r="E55" s="2261"/>
      <c r="F55" s="2260"/>
      <c r="G55" s="1316"/>
      <c r="H55" s="1316"/>
      <c r="I55" s="1316"/>
      <c r="J55" s="1316"/>
      <c r="K55" s="1316"/>
      <c r="L55" s="1341"/>
      <c r="M55" s="1323"/>
      <c r="N55" s="1323"/>
      <c r="P55" s="1318"/>
      <c r="Q55" s="1319"/>
      <c r="R55" s="1318"/>
      <c r="S55" s="1324"/>
      <c r="T55" s="1327" t="s">
        <v>235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181</v>
      </c>
      <c r="B56" s="1345"/>
      <c r="C56" s="1345"/>
      <c r="D56" s="1345"/>
      <c r="E56" s="2260"/>
      <c r="F56" s="1345"/>
      <c r="G56" s="1345"/>
      <c r="H56" s="1345"/>
      <c r="I56" s="1345"/>
      <c r="J56" s="1345"/>
      <c r="K56" s="1345"/>
      <c r="L56" s="1348"/>
      <c r="M56" s="1323"/>
      <c r="N56" s="1323"/>
      <c r="O56" s="520"/>
      <c r="P56" s="382"/>
      <c r="Q56" s="1346"/>
      <c r="R56" s="382"/>
      <c r="S56" s="1324"/>
      <c r="T56" s="1327" t="s">
        <v>236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A3056-F764-0EF5-6B47-0.AC93D5E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62</v>
      </c>
      <c r="AB8" s="2267"/>
      <c r="AC8" s="2109" t="s">
        <v>62</v>
      </c>
      <c r="AD8" s="753"/>
      <c r="AE8" s="327"/>
      <c r="AF8" s="753"/>
      <c r="AG8" s="1259"/>
      <c r="AH8" s="2267"/>
      <c r="AI8" s="2109" t="s">
        <v>62</v>
      </c>
      <c r="AJ8" s="2267"/>
      <c r="AK8" s="2109" t="s">
        <v>62</v>
      </c>
      <c r="AL8" s="327"/>
      <c r="AM8" s="2255" t="s">
        <v>414</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235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236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62</v>
      </c>
      <c r="AJ17" s="2269"/>
      <c r="AK17" s="2270" t="s">
        <v>62</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ГУП СК "Ставрополькрайводоканал"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тарифная комиссия Ставропольского края</v>
      </c>
      <c r="W29" s="2253"/>
      <c r="X29" s="2253"/>
      <c r="Y29" s="2253"/>
      <c r="Z29" s="2253"/>
      <c r="AA29" s="2253"/>
      <c r="AB29" s="2253"/>
      <c r="AC29" s="328"/>
      <c r="AD29" s="2253" t="str">
        <f>IF(TITLE_NAME_OR_PR_CHANGE="",IF(TITLE_NAME_OR_PR="","",TITLE_NAME_OR_PR),TITLE_NAME_OR_PR_CHANGE)</f>
        <v>Региональная тарифная комиссия Ставропольского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45831</v>
      </c>
      <c r="W30" s="2266"/>
      <c r="X30" s="2266"/>
      <c r="Y30" s="2266"/>
      <c r="Z30" s="2266"/>
      <c r="AA30" s="2266"/>
      <c r="AB30" s="2266"/>
      <c r="AC30" s="328"/>
      <c r="AD30" s="2266" t="str">
        <f>IF(TITLE_DATE_PR_CHANGE="",IF(TITLE_DATE_PR="","",TITLE_DATE_PR),TITLE_DATE_PR_CHANGE)</f>
        <v>45831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34/1</v>
      </c>
      <c r="W31" s="2253"/>
      <c r="X31" s="2253"/>
      <c r="Y31" s="2253"/>
      <c r="Z31" s="2253"/>
      <c r="AA31" s="2253"/>
      <c r="AB31" s="2253"/>
      <c r="AC31" s="328"/>
      <c r="AD31" s="2253" t="str">
        <f>IF(TITLE_NUMBER_PR_CHANGE="",IF(TITLE_NUMBER_PR="","",TITLE_NUMBER_PR),TITLE_NUMBER_PR_CHANGE)</f>
        <v>34/1</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http://pravo.stavregion.ru/</v>
      </c>
      <c r="W32" s="2253"/>
      <c r="X32" s="2253"/>
      <c r="Y32" s="2253"/>
      <c r="Z32" s="2253"/>
      <c r="AA32" s="2253"/>
      <c r="AB32" s="2253"/>
      <c r="AC32" s="328"/>
      <c r="AD32" s="2253" t="str">
        <f>IF(TITLE_IST_PUB_CHANGE="",IF(TITLE_IST_PUB="","",TITLE_IST_PUB),TITLE_IST_PUB_CHANGE)</f>
        <v>http://pravo.stavregion.ru/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45831</v>
      </c>
      <c r="W34" s="2266"/>
      <c r="X34" s="2266"/>
      <c r="Y34" s="2266"/>
      <c r="Z34" s="2266"/>
      <c r="AA34" s="2266"/>
      <c r="AB34" s="2266"/>
      <c r="AC34" s="328"/>
      <c r="AD34" s="2266" t="str">
        <f>IF(TITLE_DATE_PR_CHANGE="",IF(TITLE_DATE_PR="","",TITLE_DATE_PR),TITLE_DATE_PR_CHANGE)</f>
        <v>45831</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34/1</v>
      </c>
      <c r="W35" s="2253"/>
      <c r="X35" s="2253"/>
      <c r="Y35" s="2253"/>
      <c r="Z35" s="2253"/>
      <c r="AA35" s="2253"/>
      <c r="AB35" s="2253"/>
      <c r="AC35" s="328"/>
      <c r="AD35" s="2253" t="str">
        <f>IF(TITLE_NUMBER_PR_CHANGE="",IF(TITLE_NUMBER_PR="","",TITLE_NUMBER_PR),TITLE_NUMBER_PR_CHANGE)</f>
        <v>34/1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452</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235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236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237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019F2-F0AC-A8F6-2B52-0.749398D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400</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401</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402</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403</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404</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405</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406</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407</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410</v>
      </c>
      <c r="N7" s="511"/>
      <c r="O7" s="329"/>
      <c r="Q7" s="2259"/>
      <c r="R7" s="2259">
        <v>1</v>
      </c>
      <c r="S7" s="520"/>
      <c r="T7" s="359"/>
      <c r="U7" s="1338">
        <f>$J7</f>
      </c>
      <c r="V7" s="288" t="s">
        <v>411</v>
      </c>
      <c r="W7" s="302"/>
      <c r="X7" s="2247"/>
      <c r="Y7" s="2248"/>
      <c r="Z7" s="2248"/>
      <c r="AA7" s="2248"/>
      <c r="AB7" s="2248"/>
      <c r="AC7" s="2237"/>
      <c r="AD7" s="2237"/>
      <c r="AE7" s="2237"/>
      <c r="AF7" s="2310"/>
      <c r="AG7" s="2247"/>
      <c r="AH7" s="2248"/>
      <c r="AI7" s="2248"/>
      <c r="AJ7" s="2248"/>
      <c r="AK7" s="2248"/>
      <c r="AL7" s="2248"/>
      <c r="AM7" s="2248"/>
      <c r="AN7" s="2248"/>
      <c r="AO7" s="2248"/>
      <c r="AP7" s="2249"/>
      <c r="AQ7" s="1260" t="s">
        <v>412</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413</v>
      </c>
      <c r="N8" s="511"/>
      <c r="O8" s="329"/>
      <c r="P8" s="329"/>
      <c r="Q8" s="2259"/>
      <c r="R8" s="2259"/>
      <c r="S8" s="2259">
        <v>1</v>
      </c>
      <c r="T8" s="359"/>
      <c r="U8" s="1338">
        <f>$K8</f>
      </c>
      <c r="V8" s="1349"/>
      <c r="W8" s="302"/>
      <c r="X8" s="753"/>
      <c r="Y8" s="753"/>
      <c r="Z8" s="753"/>
      <c r="AA8" s="753"/>
      <c r="AB8" s="1407"/>
      <c r="AC8" s="2267"/>
      <c r="AD8" s="2109" t="s">
        <v>62</v>
      </c>
      <c r="AE8" s="2267"/>
      <c r="AF8" s="2109" t="s">
        <v>62</v>
      </c>
      <c r="AG8" s="1409"/>
      <c r="AH8" s="753"/>
      <c r="AI8" s="753"/>
      <c r="AJ8" s="753"/>
      <c r="AK8" s="1259"/>
      <c r="AL8" s="2267"/>
      <c r="AM8" s="2109" t="s">
        <v>62</v>
      </c>
      <c r="AN8" s="2267"/>
      <c r="AO8" s="2109" t="s">
        <v>62</v>
      </c>
      <c r="AP8" s="327"/>
      <c r="AQ8" s="1309" t="s">
        <v>453</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454</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455</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415</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416</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418</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235</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236</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62</v>
      </c>
      <c r="AN19" s="2269"/>
      <c r="AO19" s="2270" t="s">
        <v>62</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419</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420</v>
      </c>
      <c r="Q26" s="1364"/>
      <c r="R26" s="1373"/>
      <c r="S26" s="1373"/>
      <c r="T26" s="1373"/>
      <c r="U26" s="731"/>
      <c r="V26" s="1162" t="s">
        <v>421</v>
      </c>
      <c r="AD26" s="188" t="s">
        <v>422</v>
      </c>
      <c r="AF26" s="188" t="s">
        <v>423</v>
      </c>
      <c r="AG26" s="1162" t="s">
        <v>421</v>
      </c>
      <c r="AM26" s="188" t="s">
        <v>424</v>
      </c>
      <c r="AO26" s="188" t="s">
        <v>423</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ГУП СК "Ставрополькрайводоканал"</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Региональная тарифная комиссия Ставропольского края</v>
      </c>
      <c r="Y33" s="2253"/>
      <c r="Z33" s="2253"/>
      <c r="AA33" s="2253"/>
      <c r="AB33" s="2253"/>
      <c r="AC33" s="2253"/>
      <c r="AD33" s="2253"/>
      <c r="AE33" s="2253"/>
      <c r="AF33" s="328"/>
      <c r="AG33" s="2253" t="str">
        <f>IF(TITLE_NAME_OR_PR_CHANGE="",IF(TITLE_NAME_OR_PR="","",TITLE_NAME_OR_PR),TITLE_NAME_OR_PR_CHANGE)</f>
        <v>Региональная тарифная комиссия Ставропольского края</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425</v>
      </c>
      <c r="V34" s="2252"/>
      <c r="W34" s="1374"/>
      <c r="X34" s="2266" t="str">
        <f>IF(TITLE_DATE_PR_CHANGE="",IF(TITLE_DATE_PR="","",TITLE_DATE_PR),TITLE_DATE_PR_CHANGE)</f>
        <v>45831</v>
      </c>
      <c r="Y34" s="2266"/>
      <c r="Z34" s="2266"/>
      <c r="AA34" s="2266"/>
      <c r="AB34" s="2266"/>
      <c r="AC34" s="2266"/>
      <c r="AD34" s="2266"/>
      <c r="AE34" s="2266"/>
      <c r="AF34" s="328"/>
      <c r="AG34" s="2266" t="str">
        <f>IF(TITLE_DATE_PR_CHANGE="",IF(TITLE_DATE_PR="","",TITLE_DATE_PR),TITLE_DATE_PR_CHANGE)</f>
        <v>45831</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426</v>
      </c>
      <c r="V35" s="2252"/>
      <c r="W35" s="1374"/>
      <c r="X35" s="2253" t="str">
        <f>IF(TITLE_NUMBER_PR_CHANGE="",IF(TITLE_NUMBER_PR="","",TITLE_NUMBER_PR),TITLE_NUMBER_PR_CHANGE)</f>
        <v>34/1</v>
      </c>
      <c r="Y35" s="2253"/>
      <c r="Z35" s="2253"/>
      <c r="AA35" s="2253"/>
      <c r="AB35" s="2253"/>
      <c r="AC35" s="2253"/>
      <c r="AD35" s="2253"/>
      <c r="AE35" s="2253"/>
      <c r="AF35" s="328"/>
      <c r="AG35" s="2253" t="str">
        <f>IF(TITLE_NUMBER_PR_CHANGE="",IF(TITLE_NUMBER_PR="","",TITLE_NUMBER_PR),TITLE_NUMBER_PR_CHANGE)</f>
        <v>34/1</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http://pravo.stavregion.ru/</v>
      </c>
      <c r="Y36" s="2253"/>
      <c r="Z36" s="2253"/>
      <c r="AA36" s="2253"/>
      <c r="AB36" s="2253"/>
      <c r="AC36" s="2253"/>
      <c r="AD36" s="2253"/>
      <c r="AE36" s="2253"/>
      <c r="AF36" s="328"/>
      <c r="AG36" s="2253" t="str">
        <f>IF(TITLE_IST_PUB_CHANGE="",IF(TITLE_IST_PUB="","",TITLE_IST_PUB),TITLE_IST_PUB_CHANGE)</f>
        <v>http://pravo.stavregion.ru/</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427</v>
      </c>
      <c r="V38" s="2252"/>
      <c r="W38" s="1374"/>
      <c r="X38" s="2266" t="str">
        <f>IF(TITLE_DATE_PR_CHANGE="",IF(TITLE_DATE_PR="","",TITLE_DATE_PR),TITLE_DATE_PR_CHANGE)</f>
        <v>45831</v>
      </c>
      <c r="Y38" s="2266"/>
      <c r="Z38" s="2266"/>
      <c r="AA38" s="2266"/>
      <c r="AB38" s="2266"/>
      <c r="AC38" s="2266"/>
      <c r="AD38" s="2266"/>
      <c r="AE38" s="2266"/>
      <c r="AF38" s="328"/>
      <c r="AG38" s="2266" t="str">
        <f>IF(TITLE_DATE_PR_CHANGE="",IF(TITLE_DATE_PR="","",TITLE_DATE_PR),TITLE_DATE_PR_CHANGE)</f>
        <v>45831</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428</v>
      </c>
      <c r="V39" s="2252"/>
      <c r="W39" s="1374"/>
      <c r="X39" s="2253" t="str">
        <f>IF(TITLE_NUMBER_PR_CHANGE="",IF(TITLE_NUMBER_PR="","",TITLE_NUMBER_PR),TITLE_NUMBER_PR_CHANGE)</f>
        <v>34/1</v>
      </c>
      <c r="Y39" s="2253"/>
      <c r="Z39" s="2253"/>
      <c r="AA39" s="2253"/>
      <c r="AB39" s="2253"/>
      <c r="AC39" s="2253"/>
      <c r="AD39" s="2253"/>
      <c r="AE39" s="2253"/>
      <c r="AF39" s="328"/>
      <c r="AG39" s="2253" t="str">
        <f>IF(TITLE_NUMBER_PR_CHANGE="",IF(TITLE_NUMBER_PR="","",TITLE_NUMBER_PR),TITLE_NUMBER_PR_CHANGE)</f>
        <v>34/1</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429</v>
      </c>
      <c r="AG40" s="328"/>
      <c r="AH40" s="328"/>
      <c r="AI40" s="328"/>
      <c r="AJ40" s="328"/>
      <c r="AK40" s="328"/>
      <c r="AL40" s="328"/>
      <c r="AM40" s="328"/>
      <c r="AN40" s="328"/>
      <c r="AO40" s="280" t="s">
        <v>429</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304</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305</v>
      </c>
      <c r="AW42" s="1157">
        <v>14</v>
      </c>
    </row>
    <row customHeight="1" ht="14.699999999999998">
      <c r="R43" s="378"/>
      <c r="S43" s="378"/>
      <c r="T43" s="378"/>
      <c r="U43" s="2275" t="s">
        <v>89</v>
      </c>
      <c r="V43" s="2211" t="s">
        <v>430</v>
      </c>
      <c r="W43" s="303"/>
      <c r="X43" s="2276" t="s">
        <v>431</v>
      </c>
      <c r="Y43" s="2293"/>
      <c r="Z43" s="2293"/>
      <c r="AA43" s="2293"/>
      <c r="AB43" s="2293"/>
      <c r="AC43" s="2277"/>
      <c r="AD43" s="2277"/>
      <c r="AE43" s="2278"/>
      <c r="AF43" s="2279" t="s">
        <v>432</v>
      </c>
      <c r="AG43" s="2276" t="s">
        <v>431</v>
      </c>
      <c r="AH43" s="2293"/>
      <c r="AI43" s="2293"/>
      <c r="AJ43" s="2293"/>
      <c r="AK43" s="2293"/>
      <c r="AL43" s="2277"/>
      <c r="AM43" s="2277"/>
      <c r="AN43" s="2278"/>
      <c r="AO43" s="2279" t="s">
        <v>433</v>
      </c>
      <c r="AP43" s="2282" t="s">
        <v>434</v>
      </c>
      <c r="AQ43" s="2129"/>
      <c r="AW43" s="1157">
        <v>14</v>
      </c>
    </row>
    <row customHeight="1" ht="35.699999999999996">
      <c r="R44" s="378"/>
      <c r="S44" s="378"/>
      <c r="T44" s="378"/>
      <c r="U44" s="2275"/>
      <c r="V44" s="2211"/>
      <c r="W44" s="1033"/>
      <c r="X44" s="2296" t="s">
        <v>456</v>
      </c>
      <c r="Y44" s="2314" t="s">
        <v>457</v>
      </c>
      <c r="Z44" s="2314"/>
      <c r="AA44" s="2314"/>
      <c r="AB44" s="2314"/>
      <c r="AC44" s="2296" t="s">
        <v>438</v>
      </c>
      <c r="AD44" s="2613"/>
      <c r="AE44" s="2316"/>
      <c r="AF44" s="2280"/>
      <c r="AG44" s="2296" t="s">
        <v>456</v>
      </c>
      <c r="AH44" s="2314" t="s">
        <v>457</v>
      </c>
      <c r="AI44" s="2314"/>
      <c r="AJ44" s="2314"/>
      <c r="AK44" s="2314"/>
      <c r="AL44" s="2296" t="s">
        <v>438</v>
      </c>
      <c r="AM44" s="2613"/>
      <c r="AN44" s="2316"/>
      <c r="AO44" s="2280"/>
      <c r="AP44" s="2283"/>
      <c r="AQ44" s="2129"/>
      <c r="AW44" s="1157">
        <v>34</v>
      </c>
    </row>
    <row customHeight="1" ht="14.699999999999998">
      <c r="R45" s="378"/>
      <c r="S45" s="378"/>
      <c r="T45" s="378"/>
      <c r="U45" s="2275"/>
      <c r="V45" s="2211"/>
      <c r="W45" s="1033"/>
      <c r="X45" s="2327"/>
      <c r="Y45" s="2319" t="s">
        <v>458</v>
      </c>
      <c r="Z45" s="2272" t="s">
        <v>459</v>
      </c>
      <c r="AA45" s="2322"/>
      <c r="AB45" s="2273"/>
      <c r="AC45" s="2297"/>
      <c r="AD45" s="2614"/>
      <c r="AE45" s="2318"/>
      <c r="AF45" s="2280"/>
      <c r="AG45" s="2327"/>
      <c r="AH45" s="2319" t="s">
        <v>458</v>
      </c>
      <c r="AI45" s="2272" t="s">
        <v>459</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460</v>
      </c>
      <c r="AA46" s="2272" t="s">
        <v>461</v>
      </c>
      <c r="AB46" s="2273"/>
      <c r="AC46" s="2319" t="s">
        <v>448</v>
      </c>
      <c r="AD46" s="2323" t="s">
        <v>449</v>
      </c>
      <c r="AE46" s="2324"/>
      <c r="AF46" s="2280"/>
      <c r="AG46" s="2327"/>
      <c r="AH46" s="2320"/>
      <c r="AI46" s="2319" t="s">
        <v>460</v>
      </c>
      <c r="AJ46" s="2272" t="s">
        <v>461</v>
      </c>
      <c r="AK46" s="2273"/>
      <c r="AL46" s="2319" t="s">
        <v>448</v>
      </c>
      <c r="AM46" s="2323" t="s">
        <v>449</v>
      </c>
      <c r="AN46" s="2324"/>
      <c r="AO46" s="2280"/>
      <c r="AP46" s="2283"/>
      <c r="AQ46" s="2129"/>
      <c r="AW46" s="1157">
        <v>26</v>
      </c>
    </row>
    <row customHeight="1" ht="65.25">
      <c r="A47" s="1261"/>
      <c r="B47" s="1261" t="s">
        <v>136</v>
      </c>
      <c r="C47" s="1261" t="s">
        <v>137</v>
      </c>
      <c r="D47" s="1261" t="s">
        <v>138</v>
      </c>
      <c r="E47" s="1312" t="s">
        <v>439</v>
      </c>
      <c r="F47" s="1312" t="s">
        <v>440</v>
      </c>
      <c r="G47" s="1312" t="s">
        <v>441</v>
      </c>
      <c r="H47" s="1312" t="s">
        <v>442</v>
      </c>
      <c r="I47" s="1312" t="s">
        <v>443</v>
      </c>
      <c r="J47" s="1312" t="s">
        <v>444</v>
      </c>
      <c r="K47" s="1312" t="s">
        <v>445</v>
      </c>
      <c r="L47" s="1312" t="s">
        <v>462</v>
      </c>
      <c r="M47" s="1312" t="s">
        <v>420</v>
      </c>
      <c r="R47" s="378"/>
      <c r="S47" s="378"/>
      <c r="T47" s="378"/>
      <c r="U47" s="2275"/>
      <c r="V47" s="2211"/>
      <c r="W47" s="304"/>
      <c r="X47" s="2297"/>
      <c r="Y47" s="2321"/>
      <c r="Z47" s="2321"/>
      <c r="AA47" s="1224" t="s">
        <v>463</v>
      </c>
      <c r="AB47" s="1224" t="s">
        <v>464</v>
      </c>
      <c r="AC47" s="2321"/>
      <c r="AD47" s="2325"/>
      <c r="AE47" s="2326"/>
      <c r="AF47" s="2281"/>
      <c r="AG47" s="2297"/>
      <c r="AH47" s="2321"/>
      <c r="AI47" s="2321"/>
      <c r="AJ47" s="1224" t="s">
        <v>463</v>
      </c>
      <c r="AK47" s="1224" t="s">
        <v>464</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110</v>
      </c>
      <c r="V48" s="1257" t="s">
        <v>111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401</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402</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403</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404</v>
      </c>
      <c r="AS51" s="502"/>
      <c r="AT51" s="502" t="str">
        <f>IF(V51="","",V51)</f>
        <v>Наименование системы теплоснабжения </v>
      </c>
      <c r="AU51" s="502"/>
      <c r="AV51" s="502"/>
      <c r="AW51" s="1157">
        <v>23</v>
      </c>
    </row>
    <row customHeight="1" ht="22.049999999999997">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405</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406</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407</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175</v>
      </c>
      <c r="B54" s="1269" t="s">
        <v>176</v>
      </c>
      <c r="C54" s="1269" t="s">
        <v>177</v>
      </c>
      <c r="D54" s="1269" t="s">
        <v>178</v>
      </c>
      <c r="E54" s="2292"/>
      <c r="F54" s="2292"/>
      <c r="G54" s="2292"/>
      <c r="H54" s="2313"/>
      <c r="I54" s="2103"/>
      <c r="J54" s="2129" t="str">
        <f>I53&amp;".1"</f>
        <v>....1.1</v>
      </c>
      <c r="K54" s="1269"/>
      <c r="L54" s="1269"/>
      <c r="M54" s="1312" t="s">
        <v>410</v>
      </c>
      <c r="Q54" s="2259"/>
      <c r="R54" s="2259">
        <v>1</v>
      </c>
      <c r="S54" s="520"/>
      <c r="T54" s="359"/>
      <c r="U54" s="1338" t="str">
        <f>$J54</f>
        <v>....1.1</v>
      </c>
      <c r="V54" s="288" t="s">
        <v>411</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412</v>
      </c>
      <c r="AS54" s="502"/>
      <c r="AT54" s="502" t="str">
        <f>IF(V54="","",V54)</f>
        <v>Группа потребителей</v>
      </c>
      <c r="AU54" s="502"/>
      <c r="AV54" s="502"/>
      <c r="AW54" s="1157">
        <v>21</v>
      </c>
    </row>
    <row customHeight="1" ht="22.049999999999997">
      <c r="A55" s="1269" t="s">
        <v>175</v>
      </c>
      <c r="B55" s="1269" t="s">
        <v>176</v>
      </c>
      <c r="C55" s="1269" t="s">
        <v>177</v>
      </c>
      <c r="D55" s="1269" t="s">
        <v>178</v>
      </c>
      <c r="E55" s="2292"/>
      <c r="F55" s="2292"/>
      <c r="G55" s="2292"/>
      <c r="H55" s="2313"/>
      <c r="I55" s="2103"/>
      <c r="J55" s="2103"/>
      <c r="K55" s="2129" t="str">
        <f>J54&amp;".1"</f>
        <v>....1.1.1</v>
      </c>
      <c r="L55" s="141"/>
      <c r="M55" s="1312" t="s">
        <v>413</v>
      </c>
      <c r="Q55" s="2259"/>
      <c r="R55" s="2259"/>
      <c r="S55" s="520">
        <v>1</v>
      </c>
      <c r="T55" s="359"/>
      <c r="U55" s="1338" t="str">
        <f>$K55</f>
        <v>....1.1.1</v>
      </c>
      <c r="V55" s="1349"/>
      <c r="W55" s="302"/>
      <c r="X55" s="753"/>
      <c r="Y55" s="753"/>
      <c r="Z55" s="753"/>
      <c r="AA55" s="753"/>
      <c r="AB55" s="1407"/>
      <c r="AC55" s="2267"/>
      <c r="AD55" s="2109" t="s">
        <v>62</v>
      </c>
      <c r="AE55" s="2267"/>
      <c r="AF55" s="2109" t="s">
        <v>62</v>
      </c>
      <c r="AG55" s="1409"/>
      <c r="AH55" s="753"/>
      <c r="AI55" s="753"/>
      <c r="AJ55" s="753"/>
      <c r="AK55" s="1259"/>
      <c r="AL55" s="2267"/>
      <c r="AM55" s="2109" t="s">
        <v>62</v>
      </c>
      <c r="AN55" s="2267"/>
      <c r="AO55" s="2109" t="s">
        <v>62</v>
      </c>
      <c r="AP55" s="1350"/>
      <c r="AQ55" s="1309" t="s">
        <v>453</v>
      </c>
      <c r="AR55" s="513">
        <f>STRCHECKDATE(X57:AP57)</f>
      </c>
      <c r="AS55" s="502"/>
      <c r="AT55" s="502" t="str">
        <f>IF(V55="","",V55)</f>
        <v/>
      </c>
      <c r="AU55" s="502"/>
      <c r="AV55" s="502"/>
      <c r="AW55" s="1157">
        <v>21</v>
      </c>
    </row>
    <row customHeight="1" ht="11.549999999999999">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454</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455</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415</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416</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418</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235</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236</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237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83</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378F254-D924-D3BD-0058-0.6BAEF2F9}"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PP108.OPEN.INFO.PRICE.COLDVSNA.EIAS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холодного водоснабжения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45833</v>
      </c>
      <c r="G11" s="79"/>
      <c r="H11" s="775" t="s">
        <v>22</v>
      </c>
      <c r="J11" s="878" t="s">
        <v>23</v>
      </c>
      <c r="Q11" s="76">
        <v>0</v>
      </c>
    </row>
    <row customHeight="1" ht="22.5">
      <c r="A12" s="2100"/>
      <c r="D12" s="77"/>
      <c r="E12" s="1167" t="s">
        <v>24</v>
      </c>
      <c r="F12" s="1734">
        <v>46022</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45831</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19.5">
      <c r="D24" s="77"/>
      <c r="E24" s="393" t="s">
        <v>44</v>
      </c>
      <c r="F24" s="218" t="s">
        <v>45</v>
      </c>
      <c r="G24" s="75"/>
      <c r="Q24" s="76">
        <v>0</v>
      </c>
    </row>
    <row customHeight="1" ht="22.5" hidden="1">
      <c r="D25" s="77"/>
      <c r="E25" s="78"/>
      <c r="F25" s="272" t="str">
        <f>"Изменение "&amp;IF(TEMPLATE_GROUP="P","тарифов","предложения по тарифам")</f>
        <v>Изменение тарифов</v>
      </c>
      <c r="G25" s="75"/>
      <c r="J25" s="877" t="s">
        <v>46</v>
      </c>
      <c r="Q25" s="76">
        <v>0</v>
      </c>
    </row>
    <row customHeight="1" ht="19.5" hidden="1">
      <c r="D26" s="77"/>
      <c r="E26" s="393" t="str">
        <f>"Дата "&amp;IF(TEMPLATE_GROUP="P","принятия решения","подачи заявления")&amp;" об изменении тарифов"</f>
        <v>Дата принятия решения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принятия решения об изменении тарифов</v>
      </c>
      <c r="F27" s="220"/>
      <c r="G27" s="75"/>
      <c r="Q27" s="76">
        <v>0</v>
      </c>
    </row>
    <row customHeight="1" ht="24.75" hidden="1">
      <c r="D28" s="77"/>
      <c r="E28" s="393" t="s">
        <v>47</v>
      </c>
      <c r="F28" s="220"/>
      <c r="G28" s="75"/>
      <c r="Q28" s="76">
        <v>0</v>
      </c>
    </row>
    <row customHeight="1" ht="19.5" hidden="1">
      <c r="D29" s="77"/>
      <c r="E29" s="393" t="s">
        <v>44</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48</v>
      </c>
      <c r="G31" s="778"/>
      <c r="Q31" s="76">
        <v>20</v>
      </c>
    </row>
    <row customHeight="1" ht="21" hidden="1">
      <c r="C32" s="80"/>
      <c r="D32" s="81"/>
      <c r="E32" s="394" t="s">
        <v>49</v>
      </c>
      <c r="F32" s="219"/>
      <c r="G32" s="778"/>
      <c r="Q32" s="76">
        <v>20</v>
      </c>
    </row>
    <row customHeight="1" ht="21">
      <c r="C33" s="80"/>
      <c r="D33" s="81"/>
      <c r="E33" s="393" t="s">
        <v>50</v>
      </c>
      <c r="F33" s="219" t="s">
        <v>51</v>
      </c>
      <c r="G33" s="778"/>
      <c r="Q33" s="76">
        <v>20</v>
      </c>
    </row>
    <row customHeight="1" ht="21">
      <c r="C34" s="80"/>
      <c r="D34" s="81"/>
      <c r="E34" s="393" t="s">
        <v>52</v>
      </c>
      <c r="F34" s="219" t="s">
        <v>53</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54</v>
      </c>
      <c r="F36" s="350"/>
      <c r="G36" s="79"/>
      <c r="Q36" s="76">
        <v>0</v>
      </c>
    </row>
    <row customHeight="1" ht="21">
      <c r="A37" s="881"/>
      <c r="D37" s="81"/>
      <c r="E37" s="393" t="s">
        <v>55</v>
      </c>
      <c r="F37" s="1212" t="s">
        <v>56</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57</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58</v>
      </c>
      <c r="F43" s="712" t="s">
        <v>19</v>
      </c>
      <c r="G43" s="75"/>
      <c r="I43" s="413"/>
      <c r="J43" s="878"/>
      <c r="Q43" s="411">
        <v>0</v>
      </c>
    </row>
    <row s="1637" customFormat="1" customHeight="1" ht="27" hidden="1">
      <c r="A44" s="786"/>
      <c r="B44" s="415"/>
      <c r="C44" s="410"/>
      <c r="D44" s="412"/>
      <c r="E44" s="1167" t="s">
        <v>59</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60</v>
      </c>
      <c r="F46" s="712" t="s">
        <v>19</v>
      </c>
      <c r="G46" s="75"/>
      <c r="H46" s="411"/>
      <c r="I46" s="413"/>
      <c r="J46" s="878"/>
      <c r="Q46" s="432">
        <v>0</v>
      </c>
    </row>
    <row s="1637" customFormat="1" customHeight="1" ht="24.75" hidden="1">
      <c r="A47" s="786"/>
      <c r="B47" s="415"/>
      <c r="C47" s="410"/>
      <c r="D47" s="412"/>
      <c r="E47" s="1167" t="s">
        <v>61</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t="s">
        <v>62</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63</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64</v>
      </c>
      <c r="F53" s="1050" t="s">
        <v>19</v>
      </c>
      <c r="G53" s="534"/>
      <c r="I53" s="536"/>
      <c r="J53" s="880"/>
      <c r="P53" s="537"/>
      <c r="Q53" s="535">
        <v>0</v>
      </c>
    </row>
    <row s="1637" customFormat="1" customHeight="1" ht="27" hidden="1">
      <c r="A54" s="788"/>
      <c r="B54" s="415"/>
      <c r="C54" s="532"/>
      <c r="D54" s="533"/>
      <c r="E54" s="393" t="s">
        <v>65</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66</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67</v>
      </c>
      <c r="F58" s="1050" t="s">
        <v>62</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68</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69</v>
      </c>
      <c r="F62" s="1673" t="s">
        <v>62</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70</v>
      </c>
      <c r="F64" s="218" t="s">
        <v>71</v>
      </c>
      <c r="G64" s="79"/>
      <c r="Q64" s="76">
        <v>20</v>
      </c>
    </row>
    <row customHeight="1" ht="21">
      <c r="A65" s="789"/>
      <c r="B65" s="101"/>
      <c r="D65" s="84"/>
      <c r="E65" s="393" t="s">
        <v>72</v>
      </c>
      <c r="F65" s="218" t="s">
        <v>73</v>
      </c>
      <c r="G65" s="79"/>
      <c r="Q65" s="76">
        <v>20</v>
      </c>
    </row>
    <row customHeight="1" ht="36.75">
      <c r="D66" s="77"/>
      <c r="E66" s="395" t="s">
        <v>74</v>
      </c>
      <c r="F66" s="1056"/>
      <c r="G66" s="75"/>
      <c r="Q66" s="76">
        <v>35</v>
      </c>
    </row>
    <row customHeight="1" ht="21">
      <c r="A67" s="789"/>
      <c r="D67" s="412"/>
      <c r="E67" s="393" t="s">
        <v>75</v>
      </c>
      <c r="F67" s="273" t="s">
        <v>76</v>
      </c>
      <c r="G67" s="79"/>
      <c r="Q67" s="76">
        <v>20</v>
      </c>
    </row>
    <row customHeight="1" ht="21">
      <c r="A68" s="789"/>
      <c r="B68" s="101"/>
      <c r="D68" s="84"/>
      <c r="E68" s="393" t="s">
        <v>77</v>
      </c>
      <c r="F68" s="273" t="s">
        <v>78</v>
      </c>
      <c r="G68" s="79"/>
      <c r="Q68" s="76">
        <v>20</v>
      </c>
    </row>
    <row customHeight="1" ht="21">
      <c r="A69" s="789"/>
      <c r="B69" s="101"/>
      <c r="D69" s="84"/>
      <c r="E69" s="393" t="s">
        <v>79</v>
      </c>
      <c r="F69" s="273" t="s">
        <v>80</v>
      </c>
      <c r="G69" s="79"/>
      <c r="Q69" s="76">
        <v>20</v>
      </c>
    </row>
    <row customHeight="1" ht="21">
      <c r="D70" s="412"/>
      <c r="E70" s="393" t="s">
        <v>81</v>
      </c>
      <c r="F70" s="273" t="s">
        <v>82</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83</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3D7C0D8-0EE7-AB7C-594C-0.56E4FDF7}"/>
    <hyperlink ref="H17" location="Титульный!H9" display="Как заполнить?" tooltip="Помощь по работе с полями отчётной формы" xr:uid="{9C300098-1013-AE23-6EBA-0.DDC00645}"/>
    <hyperlink ref="H39" location="Титульный!H9" display="Как заполнить?" tooltip="Помощь по работе с полями отчётной формы" xr:uid="{BFDF6572-4603-CB1A-EA19-0.E8DE560C}"/>
    <hyperlink ref="H62" location="Титульный!H9" display="Как заполнить?" tooltip="Помощь по работе с полями отчётной формы" xr:uid="{C13CBA35-6334-1B2F-18FD-0.C32A15E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5BC06-DC2D-6B97-E519-0.4BCF2F6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400</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401</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402</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403</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404</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405</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406</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407</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62</v>
      </c>
      <c r="Z8" s="2267"/>
      <c r="AA8" s="2109" t="s">
        <v>62</v>
      </c>
      <c r="AB8" s="2109" t="s">
        <v>19</v>
      </c>
      <c r="AC8" s="2328"/>
      <c r="AD8" s="2207">
        <v>1</v>
      </c>
      <c r="AE8" s="2329"/>
      <c r="AF8" s="2109" t="s">
        <v>19</v>
      </c>
      <c r="AG8" s="2328"/>
      <c r="AH8" s="2207">
        <v>1</v>
      </c>
      <c r="AI8" s="2329"/>
      <c r="AJ8" s="2109" t="s">
        <v>19</v>
      </c>
      <c r="AK8" s="313"/>
      <c r="AL8" s="1339">
        <v>1</v>
      </c>
      <c r="AM8" s="1400"/>
      <c r="AN8" s="753"/>
      <c r="AO8" s="1259"/>
      <c r="AP8" s="1736"/>
      <c r="AQ8" s="1461" t="s">
        <v>62</v>
      </c>
      <c r="AR8" s="1736"/>
      <c r="AS8" s="1461" t="s">
        <v>62</v>
      </c>
      <c r="AT8" s="1350"/>
      <c r="AU8" s="2255" t="s">
        <v>465</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466</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467</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468</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469</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235</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236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62</v>
      </c>
      <c r="AR19" s="1738"/>
      <c r="AS19" s="1462" t="s">
        <v>62</v>
      </c>
      <c r="BA19" s="1157">
        <v>0</v>
      </c>
    </row>
    <row customHeight="1" ht="14.25" hidden="1">
      <c r="AV20" s="498"/>
      <c r="AW20" s="498"/>
      <c r="AX20" s="498"/>
      <c r="AY20" s="498"/>
      <c r="AZ20" s="498"/>
      <c r="BA20" s="1157">
        <v>0</v>
      </c>
    </row>
    <row customHeight="1" ht="14.25" hidden="1">
      <c r="O21" s="1369" t="s">
        <v>419</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420</v>
      </c>
      <c r="P23" s="1510"/>
      <c r="Q23" s="1512"/>
      <c r="R23" s="1512"/>
      <c r="Y23" s="1509" t="s">
        <v>422</v>
      </c>
      <c r="AA23" s="1509" t="s">
        <v>423</v>
      </c>
      <c r="AB23" s="1509" t="s">
        <v>470</v>
      </c>
      <c r="AE23" s="1509" t="s">
        <v>471</v>
      </c>
      <c r="AF23" s="1509" t="s">
        <v>470</v>
      </c>
      <c r="AI23" s="1509" t="s">
        <v>472</v>
      </c>
      <c r="AJ23" s="1509" t="s">
        <v>470</v>
      </c>
      <c r="AM23" s="1509" t="s">
        <v>473</v>
      </c>
      <c r="AQ23" s="1509" t="s">
        <v>422</v>
      </c>
      <c r="AS23" s="1509" t="s">
        <v>423</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ГУП СК "Ставрополькрайводоканал"</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Региональная тарифная комиссия Ставропольского края</v>
      </c>
      <c r="W30" s="2253"/>
      <c r="X30" s="2253"/>
      <c r="Y30" s="2253"/>
      <c r="Z30" s="2253"/>
      <c r="AA30" s="328"/>
      <c r="AB30" s="2253" t="str">
        <f>IF(TITLE_NAME_OR_PR_CHANGE="",IF(TITLE_NAME_OR_PR="","",TITLE_NAME_OR_PR),TITLE_NAME_OR_PR_CHANGE)</f>
        <v>Региональная тарифная комиссия Ставропольского края</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425</v>
      </c>
      <c r="T31" s="2252"/>
      <c r="U31" s="1374"/>
      <c r="V31" s="2266" t="str">
        <f>IF(TITLE_DATE_PR_CHANGE="",IF(TITLE_DATE_PR="","",TITLE_DATE_PR),TITLE_DATE_PR_CHANGE)</f>
        <v>45831</v>
      </c>
      <c r="W31" s="2266"/>
      <c r="X31" s="2266"/>
      <c r="Y31" s="2266"/>
      <c r="Z31" s="2266"/>
      <c r="AA31" s="328"/>
      <c r="AB31" s="2266" t="str">
        <f>IF(TITLE_DATE_PR_CHANGE="",IF(TITLE_DATE_PR="","",TITLE_DATE_PR),TITLE_DATE_PR_CHANGE)</f>
        <v>45831</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53" t="str">
        <f>IF(TITLE_NUMBER_PR_CHANGE="",IF(TITLE_NUMBER_PR="","",TITLE_NUMBER_PR),TITLE_NUMBER_PR_CHANGE)</f>
        <v>34/1</v>
      </c>
      <c r="W32" s="2253"/>
      <c r="X32" s="2253"/>
      <c r="Y32" s="2253"/>
      <c r="Z32" s="2253"/>
      <c r="AA32" s="328"/>
      <c r="AB32" s="2253" t="str">
        <f>IF(TITLE_NUMBER_PR_CHANGE="",IF(TITLE_NUMBER_PR="","",TITLE_NUMBER_PR),TITLE_NUMBER_PR_CHANGE)</f>
        <v>34/1</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http://pravo.stavregion.ru/</v>
      </c>
      <c r="W33" s="2253"/>
      <c r="X33" s="2253"/>
      <c r="Y33" s="2253"/>
      <c r="Z33" s="2253"/>
      <c r="AA33" s="328"/>
      <c r="AB33" s="2253" t="str">
        <f>IF(TITLE_IST_PUB_CHANGE="",IF(TITLE_IST_PUB="","",TITLE_IST_PUB),TITLE_IST_PUB_CHANGE)</f>
        <v>http://pravo.stavregion.ru/</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425</v>
      </c>
      <c r="T35" s="2252"/>
      <c r="U35" s="1374"/>
      <c r="V35" s="2266" t="str">
        <f>IF(TITLE_DATE_PR_CHANGE="",IF(TITLE_DATE_PR="","",TITLE_DATE_PR),TITLE_DATE_PR_CHANGE)</f>
        <v>45831</v>
      </c>
      <c r="W35" s="2266"/>
      <c r="X35" s="2266"/>
      <c r="Y35" s="2266"/>
      <c r="Z35" s="2266"/>
      <c r="AA35" s="328"/>
      <c r="AB35" s="2266" t="str">
        <f>IF(TITLE_DATE_PR_CHANGE="",IF(TITLE_DATE_PR="","",TITLE_DATE_PR),TITLE_DATE_PR_CHANGE)</f>
        <v>45831</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53" t="str">
        <f>IF(TITLE_NUMBER_PR_CHANGE="",IF(TITLE_NUMBER_PR="","",TITLE_NUMBER_PR),TITLE_NUMBER_PR_CHANGE)</f>
        <v>34/1</v>
      </c>
      <c r="W36" s="2253"/>
      <c r="X36" s="2253"/>
      <c r="Y36" s="2253"/>
      <c r="Z36" s="2253"/>
      <c r="AA36" s="328"/>
      <c r="AB36" s="2253" t="str">
        <f>IF(TITLE_NUMBER_PR_CHANGE="",IF(TITLE_NUMBER_PR="","",TITLE_NUMBER_PR),TITLE_NUMBER_PR_CHANGE)</f>
        <v>34/1</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429</v>
      </c>
      <c r="AB37" s="328"/>
      <c r="AC37" s="328"/>
      <c r="AD37" s="328"/>
      <c r="AE37" s="328"/>
      <c r="AF37" s="328"/>
      <c r="AG37" s="328"/>
      <c r="AH37" s="328"/>
      <c r="AI37" s="328"/>
      <c r="AJ37" s="328"/>
      <c r="AK37" s="328"/>
      <c r="AL37" s="328"/>
      <c r="AM37" s="328"/>
      <c r="AN37" s="328"/>
      <c r="AO37" s="328"/>
      <c r="AP37" s="328"/>
      <c r="AQ37" s="328"/>
      <c r="AR37" s="328"/>
      <c r="AS37" s="280" t="s">
        <v>429</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304</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305</v>
      </c>
      <c r="BA39" s="1157">
        <v>14</v>
      </c>
    </row>
    <row customHeight="1" ht="14.699999999999998">
      <c r="Q40" s="293"/>
      <c r="R40" s="378"/>
      <c r="S40" s="2275" t="s">
        <v>89</v>
      </c>
      <c r="T40" s="2211" t="s">
        <v>474</v>
      </c>
      <c r="U40" s="303"/>
      <c r="V40" s="2277"/>
      <c r="W40" s="2277"/>
      <c r="X40" s="2277"/>
      <c r="Y40" s="2277"/>
      <c r="Z40" s="2278"/>
      <c r="AA40" s="2338" t="s">
        <v>432</v>
      </c>
      <c r="AB40" s="2330" t="s">
        <v>475</v>
      </c>
      <c r="AC40" s="2293"/>
      <c r="AD40" s="2293"/>
      <c r="AE40" s="2331"/>
      <c r="AF40" s="2293" t="s">
        <v>476</v>
      </c>
      <c r="AG40" s="2293"/>
      <c r="AH40" s="2293"/>
      <c r="AI40" s="2331"/>
      <c r="AJ40" s="2330" t="s">
        <v>477</v>
      </c>
      <c r="AK40" s="2293"/>
      <c r="AL40" s="2293"/>
      <c r="AM40" s="2331"/>
      <c r="AN40" s="2330" t="s">
        <v>431</v>
      </c>
      <c r="AO40" s="2293"/>
      <c r="AP40" s="2277"/>
      <c r="AQ40" s="2277"/>
      <c r="AR40" s="2278"/>
      <c r="AS40" s="2279" t="s">
        <v>432</v>
      </c>
      <c r="AT40" s="2282" t="s">
        <v>434</v>
      </c>
      <c r="AU40" s="2129"/>
      <c r="BA40" s="1157">
        <v>14</v>
      </c>
    </row>
    <row customHeight="1" ht="35.699999999999996">
      <c r="Q41" s="293"/>
      <c r="R41" s="378"/>
      <c r="S41" s="2275"/>
      <c r="T41" s="2211"/>
      <c r="U41" s="1033"/>
      <c r="V41" s="2129" t="s">
        <v>478</v>
      </c>
      <c r="W41" s="2129"/>
      <c r="X41" s="2296" t="s">
        <v>438</v>
      </c>
      <c r="Y41" s="2315"/>
      <c r="Z41" s="2316"/>
      <c r="AA41" s="2339"/>
      <c r="AB41" s="2332"/>
      <c r="AC41" s="2333"/>
      <c r="AD41" s="2333"/>
      <c r="AE41" s="2334"/>
      <c r="AF41" s="2333"/>
      <c r="AG41" s="2333"/>
      <c r="AH41" s="2333"/>
      <c r="AI41" s="2334"/>
      <c r="AJ41" s="2332"/>
      <c r="AK41" s="2333"/>
      <c r="AL41" s="2333"/>
      <c r="AM41" s="2333"/>
      <c r="AN41" s="2129" t="s">
        <v>478</v>
      </c>
      <c r="AO41" s="2129"/>
      <c r="AP41" s="2315" t="s">
        <v>438</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439</v>
      </c>
      <c r="F43" s="1366" t="s">
        <v>440</v>
      </c>
      <c r="G43" s="1366" t="s">
        <v>441</v>
      </c>
      <c r="H43" s="1366" t="s">
        <v>442</v>
      </c>
      <c r="I43" s="1366" t="s">
        <v>443</v>
      </c>
      <c r="J43" s="1366" t="s">
        <v>444</v>
      </c>
      <c r="K43" s="1366" t="s">
        <v>445</v>
      </c>
      <c r="L43" s="1366" t="s">
        <v>420</v>
      </c>
      <c r="Q43" s="293"/>
      <c r="R43" s="378"/>
      <c r="S43" s="2275"/>
      <c r="T43" s="2211"/>
      <c r="U43" s="304"/>
      <c r="V43" s="1332" t="s">
        <v>479</v>
      </c>
      <c r="W43" s="1332" t="s">
        <v>480</v>
      </c>
      <c r="X43" s="1340" t="s">
        <v>448</v>
      </c>
      <c r="Y43" s="2272" t="s">
        <v>449</v>
      </c>
      <c r="Z43" s="2273"/>
      <c r="AA43" s="2340"/>
      <c r="AB43" s="2335"/>
      <c r="AC43" s="2336"/>
      <c r="AD43" s="2336"/>
      <c r="AE43" s="2337"/>
      <c r="AF43" s="2336"/>
      <c r="AG43" s="2336"/>
      <c r="AH43" s="2336"/>
      <c r="AI43" s="2337"/>
      <c r="AJ43" s="2335"/>
      <c r="AK43" s="2336"/>
      <c r="AL43" s="2336"/>
      <c r="AM43" s="2337"/>
      <c r="AN43" s="1862" t="s">
        <v>479</v>
      </c>
      <c r="AO43" s="1862" t="s">
        <v>480</v>
      </c>
      <c r="AP43" s="1340" t="s">
        <v>448</v>
      </c>
      <c r="AQ43" s="2272" t="s">
        <v>449</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110</v>
      </c>
      <c r="T44" s="1257" t="s">
        <v>111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401</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402</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403</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404</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405</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406</v>
      </c>
      <c r="AW48" s="502"/>
      <c r="AX48" s="502" t="str">
        <f>IF(T48="","",T48)</f>
        <v>Источник тепловой энергии  </v>
      </c>
      <c r="AY48" s="502"/>
      <c r="AZ48" s="502"/>
      <c r="BA48" s="1157">
        <v>20</v>
      </c>
    </row>
    <row s="1644" customFormat="1" customHeight="1" ht="1.05">
      <c r="A49" s="1345" t="s">
        <v>199</v>
      </c>
      <c r="B49" s="1345" t="s">
        <v>200</v>
      </c>
      <c r="C49" s="1345" t="s">
        <v>201</v>
      </c>
      <c r="D49" s="1345" t="s">
        <v>202</v>
      </c>
      <c r="E49" s="2261"/>
      <c r="F49" s="2261"/>
      <c r="G49" s="2261"/>
      <c r="H49" s="2261"/>
      <c r="I49" s="2258" t="str">
        <f>S48&amp;".1"</f>
        <v>....1</v>
      </c>
      <c r="J49" s="1345"/>
      <c r="K49" s="1345"/>
      <c r="L49" s="1348" t="s">
        <v>407</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62</v>
      </c>
      <c r="Z51" s="1736"/>
      <c r="AA51" s="1461" t="s">
        <v>62</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62</v>
      </c>
      <c r="AR51" s="1736"/>
      <c r="AS51" s="1461" t="s">
        <v>62</v>
      </c>
      <c r="AT51" s="1350"/>
      <c r="AU51" s="2255" t="s">
        <v>481</v>
      </c>
      <c r="AV51" s="513">
        <f>STRCHECKDATE(V54:AT54)</f>
      </c>
      <c r="AW51" s="502"/>
      <c r="AX51" s="502" t="str">
        <f>IF(T51="","",T51)</f>
        <v/>
      </c>
      <c r="AY51" s="502"/>
      <c r="AZ51" s="502"/>
      <c r="BA51" s="1157">
        <v>21</v>
      </c>
    </row>
    <row customHeight="1" ht="11.549999999999999">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466</v>
      </c>
      <c r="AN52" s="1395"/>
      <c r="AO52" s="1498"/>
      <c r="AP52" s="1395"/>
      <c r="AQ52" s="1395"/>
      <c r="AR52" s="1395"/>
      <c r="AS52" s="1395"/>
      <c r="AT52" s="1392"/>
      <c r="AU52" s="2256"/>
      <c r="AW52" s="502"/>
      <c r="AX52" s="502"/>
      <c r="AY52" s="502"/>
      <c r="AZ52" s="502"/>
      <c r="BA52" s="1157">
        <v>11</v>
      </c>
    </row>
    <row customHeight="1" ht="11.549999999999999">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467</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468</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199</v>
      </c>
      <c r="B55" s="1365" t="s">
        <v>200</v>
      </c>
      <c r="C55" s="1365" t="s">
        <v>201</v>
      </c>
      <c r="D55" s="1365" t="s">
        <v>202</v>
      </c>
      <c r="E55" s="2261"/>
      <c r="F55" s="2261"/>
      <c r="G55" s="2261"/>
      <c r="H55" s="2261"/>
      <c r="I55" s="2288"/>
      <c r="J55" s="2258"/>
      <c r="K55" s="1365"/>
      <c r="L55" s="1366"/>
      <c r="P55" s="2259"/>
      <c r="Q55" s="2259"/>
      <c r="R55" s="358"/>
      <c r="S55" s="1280"/>
      <c r="T55" s="289" t="s">
        <v>469</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416</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418</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199</v>
      </c>
      <c r="B59" s="1345" t="s">
        <v>200</v>
      </c>
      <c r="C59" s="1316"/>
      <c r="D59" s="1316"/>
      <c r="E59" s="2261"/>
      <c r="F59" s="2260"/>
      <c r="G59" s="1316"/>
      <c r="H59" s="1316"/>
      <c r="I59" s="1316"/>
      <c r="J59" s="1316"/>
      <c r="K59" s="1316"/>
      <c r="L59" s="1341"/>
      <c r="M59" s="1323"/>
      <c r="N59" s="1323"/>
      <c r="P59" s="1318"/>
      <c r="Q59" s="1319"/>
      <c r="R59" s="1318"/>
      <c r="S59" s="1324"/>
      <c r="T59" s="1327" t="s">
        <v>235</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199</v>
      </c>
      <c r="B60" s="1345"/>
      <c r="C60" s="1345"/>
      <c r="D60" s="1345"/>
      <c r="E60" s="2261"/>
      <c r="F60" s="1345"/>
      <c r="G60" s="1345"/>
      <c r="H60" s="1345"/>
      <c r="I60" s="1345"/>
      <c r="J60" s="1345"/>
      <c r="K60" s="1345"/>
      <c r="L60" s="1348"/>
      <c r="M60" s="1323"/>
      <c r="N60" s="1323"/>
      <c r="O60" s="520"/>
      <c r="P60" s="382"/>
      <c r="Q60" s="1346"/>
      <c r="R60" s="382"/>
      <c r="S60" s="1324"/>
      <c r="T60" s="1327" t="s">
        <v>236</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199</v>
      </c>
      <c r="B61" s="1345"/>
      <c r="C61" s="1345"/>
      <c r="D61" s="1345"/>
      <c r="E61" s="2260"/>
      <c r="F61" s="1345"/>
      <c r="G61" s="1345"/>
      <c r="H61" s="1345"/>
      <c r="I61" s="1345"/>
      <c r="J61" s="1345"/>
      <c r="K61" s="1345"/>
      <c r="L61" s="1348"/>
      <c r="M61" s="1323"/>
      <c r="N61" s="1323"/>
      <c r="O61" s="520"/>
      <c r="P61" s="382"/>
      <c r="Q61" s="1346"/>
      <c r="R61" s="382"/>
      <c r="S61" s="1324"/>
      <c r="T61" s="1327" t="s">
        <v>236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237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83</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62C99-89CC-657F-61EC-0.0D20943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27">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62</v>
      </c>
      <c r="AA7" s="2267"/>
      <c r="AB7" s="2109" t="s">
        <v>62</v>
      </c>
      <c r="AC7" s="753"/>
      <c r="AD7" s="753"/>
      <c r="AE7" s="1259"/>
      <c r="AF7" s="2267"/>
      <c r="AG7" s="2109" t="s">
        <v>62</v>
      </c>
      <c r="AH7" s="2289"/>
      <c r="AI7" s="2109" t="s">
        <v>62</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235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62</v>
      </c>
      <c r="AH15" s="2269"/>
      <c r="AI15" s="2270" t="s">
        <v>62</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ГУП СК "Ставрополькрайводоканал"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тарифная комиссия Ставропольского края</v>
      </c>
      <c r="W27" s="2253"/>
      <c r="X27" s="2253"/>
      <c r="Y27" s="2253"/>
      <c r="Z27" s="2253"/>
      <c r="AA27" s="2253"/>
      <c r="AB27" s="328"/>
      <c r="AC27" s="2253" t="str">
        <f>IF(TITLE_NAME_OR_PR_CHANGE="",IF(TITLE_NAME_OR_PR="","",TITLE_NAME_OR_PR),TITLE_NAME_OR_PR_CHANGE)</f>
        <v>Региональная тарифная комиссия Ставропольского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45831</v>
      </c>
      <c r="W28" s="2266"/>
      <c r="X28" s="2266"/>
      <c r="Y28" s="2266"/>
      <c r="Z28" s="2266"/>
      <c r="AA28" s="2266"/>
      <c r="AB28" s="328"/>
      <c r="AC28" s="2266" t="str">
        <f>IF(TITLE_DATE_PR_CHANGE="",IF(TITLE_DATE_PR="","",TITLE_DATE_PR),TITLE_DATE_PR_CHANGE)</f>
        <v>45831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34/1</v>
      </c>
      <c r="W29" s="2253"/>
      <c r="X29" s="2253"/>
      <c r="Y29" s="2253"/>
      <c r="Z29" s="2253"/>
      <c r="AA29" s="2253"/>
      <c r="AB29" s="328"/>
      <c r="AC29" s="2253" t="str">
        <f>IF(TITLE_NUMBER_PR_CHANGE="",IF(TITLE_NUMBER_PR="","",TITLE_NUMBER_PR),TITLE_NUMBER_PR_CHANGE)</f>
        <v>34/1</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http://pravo.stavregion.ru/</v>
      </c>
      <c r="W30" s="2253"/>
      <c r="X30" s="2253"/>
      <c r="Y30" s="2253"/>
      <c r="Z30" s="2253"/>
      <c r="AA30" s="2253"/>
      <c r="AB30" s="328"/>
      <c r="AC30" s="2253" t="str">
        <f>IF(TITLE_IST_PUB_CHANGE="",IF(TITLE_IST_PUB="","",TITLE_IST_PUB),TITLE_IST_PUB_CHANGE)</f>
        <v>http://pravo.stavregion.ru/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45831</v>
      </c>
      <c r="W32" s="2266"/>
      <c r="X32" s="2266"/>
      <c r="Y32" s="2266"/>
      <c r="Z32" s="2266"/>
      <c r="AA32" s="2266"/>
      <c r="AB32" s="328"/>
      <c r="AC32" s="2266" t="str">
        <f>IF(TITLE_DATE_PR_CHANGE="",IF(TITLE_DATE_PR="","",TITLE_DATE_PR),TITLE_DATE_PR_CHANGE)</f>
        <v>45831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34/1</v>
      </c>
      <c r="W33" s="2253"/>
      <c r="X33" s="2253"/>
      <c r="Y33" s="2253"/>
      <c r="Z33" s="2253"/>
      <c r="AA33" s="2253"/>
      <c r="AB33" s="328"/>
      <c r="AC33" s="2253" t="str">
        <f>IF(TITLE_NUMBER_PR_CHANGE="",IF(TITLE_NUMBER_PR="","",TITLE_NUMBER_PR),TITLE_NUMBER_PR_CHANGE)</f>
        <v>34/1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354" t="s">
        <v>490</v>
      </c>
      <c r="W38" s="2264" t="s">
        <v>437</v>
      </c>
      <c r="X38" s="2265"/>
      <c r="Y38" s="2264" t="s">
        <v>438</v>
      </c>
      <c r="Z38" s="2271"/>
      <c r="AA38" s="2265"/>
      <c r="AB38" s="2280"/>
      <c r="AC38" s="1354" t="s">
        <v>490</v>
      </c>
      <c r="AD38" s="2264" t="s">
        <v>437</v>
      </c>
      <c r="AE38" s="2265"/>
      <c r="AF38" s="2264" t="s">
        <v>438</v>
      </c>
      <c r="AG38" s="2271"/>
      <c r="AH38" s="2265"/>
      <c r="AI38" s="2280"/>
      <c r="AJ38" s="2283"/>
      <c r="AK38" s="2129"/>
      <c r="AQ38" s="1157">
        <v>34</v>
      </c>
    </row>
    <row customHeight="1" ht="35.699999999999996">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354" t="s">
        <v>493</v>
      </c>
      <c r="W39" s="1224" t="s">
        <v>494</v>
      </c>
      <c r="X39" s="1224" t="s">
        <v>495</v>
      </c>
      <c r="Y39" s="1359" t="s">
        <v>448</v>
      </c>
      <c r="Z39" s="2272" t="s">
        <v>449</v>
      </c>
      <c r="AA39" s="2273"/>
      <c r="AB39" s="2281"/>
      <c r="AC39" s="1354" t="s">
        <v>493</v>
      </c>
      <c r="AD39" s="1224" t="s">
        <v>494</v>
      </c>
      <c r="AE39" s="1224" t="s">
        <v>495</v>
      </c>
      <c r="AF39" s="1359" t="s">
        <v>448</v>
      </c>
      <c r="AG39" s="2272" t="s">
        <v>449</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225</v>
      </c>
      <c r="B42" s="1365" t="s">
        <v>226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225</v>
      </c>
      <c r="B44" s="1365" t="s">
        <v>226</v>
      </c>
      <c r="C44" s="1365" t="s">
        <v>227</v>
      </c>
      <c r="D44" s="1365" t="s">
        <v>496</v>
      </c>
      <c r="E44" s="2261"/>
      <c r="F44" s="2261"/>
      <c r="G44" s="2261"/>
      <c r="H44" s="2261"/>
      <c r="I44" s="2258" t="str">
        <f>S43&amp;".1"</f>
        <v>...1</v>
      </c>
      <c r="J44" s="1365"/>
      <c r="K44" s="1365"/>
      <c r="L44" s="1366"/>
      <c r="P44" s="2259">
        <v>1</v>
      </c>
      <c r="Q44" s="1356"/>
      <c r="R44" s="358"/>
      <c r="S44" s="1360"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225</v>
      </c>
      <c r="B45" s="1365" t="s">
        <v>226</v>
      </c>
      <c r="C45" s="1365" t="s">
        <v>227</v>
      </c>
      <c r="D45" s="1365" t="s">
        <v>496</v>
      </c>
      <c r="E45" s="2261"/>
      <c r="F45" s="2261"/>
      <c r="G45" s="2261"/>
      <c r="H45" s="2261"/>
      <c r="I45" s="2288"/>
      <c r="J45" s="2258" t="str">
        <f>I44&amp;".1"</f>
        <v>...1.1</v>
      </c>
      <c r="K45" s="1365"/>
      <c r="L45" s="1366" t="s">
        <v>410</v>
      </c>
      <c r="P45" s="2259"/>
      <c r="Q45" s="2259">
        <v>1</v>
      </c>
      <c r="R45" s="359"/>
      <c r="S45" s="1360"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225</v>
      </c>
      <c r="B46" s="1365" t="s">
        <v>226</v>
      </c>
      <c r="C46" s="1365" t="s">
        <v>227</v>
      </c>
      <c r="D46" s="1365" t="s">
        <v>496</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62</v>
      </c>
      <c r="AA46" s="2269"/>
      <c r="AB46" s="2270" t="s">
        <v>62</v>
      </c>
      <c r="AC46" s="753"/>
      <c r="AD46" s="753"/>
      <c r="AE46" s="1259"/>
      <c r="AF46" s="2267"/>
      <c r="AG46" s="2109" t="s">
        <v>62</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225</v>
      </c>
      <c r="B47" s="1365" t="s">
        <v>226</v>
      </c>
      <c r="C47" s="1365" t="s">
        <v>227</v>
      </c>
      <c r="D47" s="1365" t="s">
        <v>496</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225</v>
      </c>
      <c r="B48" s="1365" t="s">
        <v>226</v>
      </c>
      <c r="C48" s="1365" t="s">
        <v>227</v>
      </c>
      <c r="D48" s="1365" t="s">
        <v>496</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225</v>
      </c>
      <c r="B49" s="1365" t="s">
        <v>226</v>
      </c>
      <c r="C49" s="1365" t="s">
        <v>227</v>
      </c>
      <c r="D49" s="1365" t="s">
        <v>496</v>
      </c>
      <c r="E49" s="2261"/>
      <c r="F49" s="2261"/>
      <c r="G49" s="2261"/>
      <c r="H49" s="2261"/>
      <c r="I49" s="2258"/>
      <c r="J49" s="1365"/>
      <c r="K49" s="1365"/>
      <c r="L49" s="1366"/>
      <c r="P49" s="2259"/>
      <c r="Q49" s="1356"/>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225</v>
      </c>
      <c r="B50" s="1365" t="s">
        <v>226</v>
      </c>
      <c r="C50" s="1365" t="s">
        <v>227</v>
      </c>
      <c r="D50" s="1365" t="s">
        <v>496</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225</v>
      </c>
      <c r="B51" s="1345" t="s">
        <v>226</v>
      </c>
      <c r="C51" s="1316"/>
      <c r="D51" s="1316"/>
      <c r="E51" s="2261"/>
      <c r="F51" s="2260"/>
      <c r="G51" s="1316"/>
      <c r="H51" s="1316"/>
      <c r="I51" s="1316"/>
      <c r="J51" s="1316"/>
      <c r="K51" s="1316"/>
      <c r="L51" s="1428"/>
      <c r="M51" s="1323"/>
      <c r="N51" s="1323"/>
      <c r="P51" s="1318"/>
      <c r="Q51" s="1319"/>
      <c r="R51" s="1318"/>
      <c r="S51" s="1324"/>
      <c r="T51" s="1327" t="s">
        <v>235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225</v>
      </c>
      <c r="B52" s="1345"/>
      <c r="C52" s="1345"/>
      <c r="D52" s="1345"/>
      <c r="E52" s="2260"/>
      <c r="F52" s="1345"/>
      <c r="G52" s="1345"/>
      <c r="H52" s="1345"/>
      <c r="I52" s="1345"/>
      <c r="J52" s="1345"/>
      <c r="K52" s="1345"/>
      <c r="L52" s="1348"/>
      <c r="M52" s="1323"/>
      <c r="N52" s="1323"/>
      <c r="O52" s="520"/>
      <c r="P52" s="382"/>
      <c r="Q52" s="1346"/>
      <c r="R52" s="382"/>
      <c r="S52" s="1324"/>
      <c r="T52" s="1327" t="s">
        <v>236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237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7A3BBB-7C95-8A9D-D5CE-0.875E61C8}" mc:Ignorable="x14ac xr xr2 xr3">
  <sheetPr>
    <tabColor theme="6" tint="0.4"/>
  </sheetPr>
  <dimension ref="A1:AX62"/>
  <sheetViews>
    <sheetView topLeftCell="A1" showGridLines="0" zoomScale="90" workbookViewId="0">
      <selection activeCell="AO52" sqref="AO52"/>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customWidth="1"/>
    <col min="37" max="38" style="66" width="0" customWidth="1"/>
    <col min="42" max="42" style="66" width="10.57421875" hidden="1"/>
    <col min="43" max="43" style="1637" width="4.00390625" customWidth="1"/>
    <col min="44" max="44" style="1637" width="115.00390625" customWidth="1"/>
    <col min="45" max="49" style="1644" width="10.00390625" customWidth="1"/>
    <col min="50" max="50" style="1637" width="10.57421875" hidden="1"/>
  </cols>
  <sheetData>
    <row customHeight="1" ht="22.5" hidden="1">
      <c r="X1" s="329"/>
      <c r="Y1" s="329"/>
      <c r="AE1" s="329"/>
      <c r="AF1" s="329"/>
      <c r="AJ1" s="1637"/>
      <c r="AK1" s="2649"/>
      <c r="AL1" s="2649"/>
      <c r="AM1" s="1637"/>
      <c r="AN1" s="1637"/>
      <c r="AO1" s="1637"/>
      <c r="AP1" s="2649"/>
      <c r="AX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4"/>
      <c r="AK2" s="2650"/>
      <c r="AL2" s="2650"/>
      <c r="AM2" s="2245"/>
      <c r="AN2" s="2245"/>
      <c r="AO2" s="2245"/>
      <c r="AP2" s="2651"/>
      <c r="AQ2" s="2246"/>
      <c r="AR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02"/>
      <c r="AU2" s="502" t="str">
        <f>IF(T2="","",T2)</f>
        <v>Наименование тарифа</v>
      </c>
      <c r="AV2" s="502"/>
      <c r="AW2" s="502"/>
      <c r="AX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4"/>
      <c r="AK3" s="2650"/>
      <c r="AL3" s="2650"/>
      <c r="AM3" s="2245"/>
      <c r="AN3" s="2245"/>
      <c r="AO3" s="2245"/>
      <c r="AP3" s="2651"/>
      <c r="AQ3" s="2246"/>
      <c r="AR3" s="1260" t="s">
        <v>402</v>
      </c>
      <c r="AT3" s="502"/>
      <c r="AU3" s="502" t="str">
        <f>IF(T3="","",T3)</f>
        <v>Территория действия тарифа</v>
      </c>
      <c r="AV3" s="502"/>
      <c r="AW3" s="502"/>
      <c r="AX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4"/>
      <c r="AK4" s="2650"/>
      <c r="AL4" s="2650"/>
      <c r="AM4" s="2245"/>
      <c r="AN4" s="2245"/>
      <c r="AO4" s="2245"/>
      <c r="AP4" s="2651"/>
      <c r="AQ4" s="2246"/>
      <c r="AR4" s="1260" t="s">
        <v>483</v>
      </c>
      <c r="AT4" s="502"/>
      <c r="AU4" s="502" t="str">
        <f>IF(T4="","",T4)</f>
        <v>Наименование централизованной системы холодного водоснабжения</v>
      </c>
      <c r="AV4" s="502"/>
      <c r="AW4" s="502"/>
      <c r="AX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2"/>
      <c r="AK5" s="2652"/>
      <c r="AL5" s="2652"/>
      <c r="AM5" s="2353"/>
      <c r="AN5" s="2353"/>
      <c r="AO5" s="2353"/>
      <c r="AP5" s="2653"/>
      <c r="AQ5" s="2357"/>
      <c r="AR5" s="1260" t="s">
        <v>485</v>
      </c>
      <c r="AT5" s="502"/>
      <c r="AU5" s="502" t="str">
        <f>IF(T5="","",T5)</f>
        <v>Наименование признака дифференциации</v>
      </c>
      <c r="AV5" s="502"/>
      <c r="AW5" s="502"/>
      <c r="AX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7"/>
      <c r="AK6" s="2654"/>
      <c r="AL6" s="2654"/>
      <c r="AM6" s="2248"/>
      <c r="AN6" s="2248"/>
      <c r="AO6" s="2248"/>
      <c r="AP6" s="2655"/>
      <c r="AQ6" s="2249"/>
      <c r="AR6" s="1309" t="s">
        <v>486</v>
      </c>
      <c r="AT6" s="502"/>
      <c r="AU6" s="502" t="str">
        <f>IF(T6="","",T6)</f>
        <v>Группа потребителей</v>
      </c>
      <c r="AV6" s="502"/>
      <c r="AW6" s="502"/>
      <c r="AX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62</v>
      </c>
      <c r="AA7" s="2267"/>
      <c r="AB7" s="2109" t="s">
        <v>62</v>
      </c>
      <c r="AC7" s="753"/>
      <c r="AD7" s="753"/>
      <c r="AE7" s="1259"/>
      <c r="AF7" s="2267"/>
      <c r="AG7" s="2109" t="s">
        <v>62</v>
      </c>
      <c r="AH7" s="2289"/>
      <c r="AI7" s="2109" t="s">
        <v>62</v>
      </c>
      <c r="AJ7" s="753"/>
      <c r="AK7" s="2656"/>
      <c r="AL7" s="2657"/>
      <c r="AM7" s="2604"/>
      <c r="AN7" s="2109" t="s">
        <v>62</v>
      </c>
      <c r="AO7" s="2604"/>
      <c r="AP7" s="2658" t="s">
        <v>62</v>
      </c>
      <c r="AQ7" s="1440"/>
      <c r="AR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3">
        <f>STRCHECKDATE(V8:AQ8)</f>
      </c>
      <c r="AT7" s="502"/>
      <c r="AU7" s="502" t="str">
        <f>IF(T7="","",T7)</f>
        <v/>
      </c>
      <c r="AV7" s="502"/>
      <c r="AW7" s="502"/>
      <c r="AX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327"/>
      <c r="AK8" s="2659"/>
      <c r="AL8" s="2660" t="str">
        <f>AM7&amp;"-"&amp;AO7</f>
        <v>-</v>
      </c>
      <c r="AM8" s="2311"/>
      <c r="AN8" s="2109"/>
      <c r="AO8" s="2311"/>
      <c r="AP8" s="2109"/>
      <c r="AQ8" s="1441"/>
      <c r="AR8" s="2351"/>
      <c r="AT8" s="502"/>
      <c r="AU8" s="502" t="str">
        <f>IF(T8="","",T8)</f>
        <v/>
      </c>
      <c r="AV8" s="502"/>
      <c r="AW8" s="502"/>
      <c r="AX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2642"/>
      <c r="AK9" s="2661"/>
      <c r="AL9" s="2661"/>
      <c r="AM9" s="2642"/>
      <c r="AN9" s="2642"/>
      <c r="AO9" s="2642"/>
      <c r="AP9" s="2661"/>
      <c r="AQ9" s="369"/>
      <c r="AR9" s="1260" t="s">
        <v>488</v>
      </c>
      <c r="AT9" s="502"/>
      <c r="AU9" s="502" t="str">
        <f>IF(T9="","",T9)</f>
        <v>Добавить значение признака дифференциации</v>
      </c>
      <c r="AV9" s="502"/>
      <c r="AW9" s="502"/>
      <c r="AX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2642"/>
      <c r="AK10" s="2661"/>
      <c r="AL10" s="2661"/>
      <c r="AM10" s="2642"/>
      <c r="AN10" s="2642"/>
      <c r="AO10" s="2642"/>
      <c r="AP10" s="2662"/>
      <c r="AQ10" s="369"/>
      <c r="AR10" s="1442"/>
      <c r="AT10" s="502"/>
      <c r="AU10" s="502" t="str">
        <f>IF(T10="","",T10)</f>
        <v>Добавить группу потребителей</v>
      </c>
      <c r="AV10" s="502"/>
      <c r="AW10" s="502"/>
      <c r="AX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2642"/>
      <c r="AK11" s="2661"/>
      <c r="AL11" s="2661"/>
      <c r="AM11" s="2642"/>
      <c r="AN11" s="2642"/>
      <c r="AO11" s="2642"/>
      <c r="AP11" s="2662"/>
      <c r="AQ11" s="369"/>
      <c r="AR11" s="305"/>
      <c r="AT11" s="502"/>
      <c r="AU11" s="502" t="str">
        <f>IF(T11="","",T11)</f>
        <v>Добавить наименование признака дифференциации</v>
      </c>
      <c r="AV11" s="502"/>
      <c r="AW11" s="502"/>
      <c r="AX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235</v>
      </c>
      <c r="U12" s="1326"/>
      <c r="V12" s="1326"/>
      <c r="W12" s="1326"/>
      <c r="X12" s="1326"/>
      <c r="Y12" s="1326"/>
      <c r="Z12" s="1326"/>
      <c r="AA12" s="1326"/>
      <c r="AB12" s="1326"/>
      <c r="AC12" s="1326"/>
      <c r="AD12" s="1326"/>
      <c r="AE12" s="1326"/>
      <c r="AF12" s="1326"/>
      <c r="AG12" s="1326"/>
      <c r="AH12" s="1326"/>
      <c r="AI12" s="1326"/>
      <c r="AJ12" s="1326"/>
      <c r="AK12" s="2663"/>
      <c r="AL12" s="2663"/>
      <c r="AM12" s="1326"/>
      <c r="AN12" s="1326"/>
      <c r="AO12" s="1326"/>
      <c r="AP12" s="2663"/>
      <c r="AQ12" s="1326"/>
      <c r="AR12" s="1326"/>
      <c r="AT12" s="791"/>
      <c r="AU12" s="791" t="str">
        <f>IF(T12="","",T12)</f>
        <v>Добавить централизованную систему для дифференциации</v>
      </c>
      <c r="AV12" s="791"/>
      <c r="AW12" s="791"/>
      <c r="AX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236</v>
      </c>
      <c r="U13" s="1326"/>
      <c r="V13" s="1326"/>
      <c r="W13" s="1326"/>
      <c r="X13" s="1326"/>
      <c r="Y13" s="1326"/>
      <c r="Z13" s="1326"/>
      <c r="AA13" s="1326"/>
      <c r="AB13" s="1326"/>
      <c r="AC13" s="1326"/>
      <c r="AD13" s="1326"/>
      <c r="AE13" s="1326"/>
      <c r="AF13" s="1326"/>
      <c r="AG13" s="1326"/>
      <c r="AH13" s="1326"/>
      <c r="AI13" s="1326"/>
      <c r="AJ13" s="1326"/>
      <c r="AK13" s="2663"/>
      <c r="AL13" s="2663"/>
      <c r="AM13" s="1326"/>
      <c r="AN13" s="1326"/>
      <c r="AO13" s="1326"/>
      <c r="AP13" s="2663"/>
      <c r="AQ13" s="1326"/>
      <c r="AR13" s="1326"/>
      <c r="AT13" s="502"/>
      <c r="AU13" s="502" t="str">
        <f>IF(T13="","",T13)</f>
        <v>Добавить территорию для дифференциации</v>
      </c>
      <c r="AV13" s="502"/>
      <c r="AW13" s="502"/>
      <c r="AX13" s="513">
        <v>0</v>
      </c>
    </row>
    <row customHeight="1" ht="14.25" hidden="1">
      <c r="AB14" s="329"/>
      <c r="AI14" s="329"/>
      <c r="AJ14" s="1637"/>
      <c r="AK14" s="2649"/>
      <c r="AL14" s="2649"/>
      <c r="AM14" s="1637"/>
      <c r="AN14" s="1637"/>
      <c r="AO14" s="1637"/>
      <c r="AP14" s="2649"/>
      <c r="AX14" s="1157">
        <v>0</v>
      </c>
    </row>
    <row customHeight="1" ht="14.25" hidden="1">
      <c r="AC15" s="1362"/>
      <c r="AD15" s="1362"/>
      <c r="AE15" s="1363"/>
      <c r="AF15" s="2269"/>
      <c r="AG15" s="2270" t="s">
        <v>62</v>
      </c>
      <c r="AH15" s="2269"/>
      <c r="AI15" s="2270" t="s">
        <v>62</v>
      </c>
      <c r="AJ15" s="1637"/>
      <c r="AK15" s="2649"/>
      <c r="AL15" s="2649"/>
      <c r="AM15" s="1637"/>
      <c r="AN15" s="1637"/>
      <c r="AO15" s="1637"/>
      <c r="AP15" s="2649"/>
      <c r="AX15" s="1157">
        <v>0</v>
      </c>
    </row>
    <row customHeight="1" ht="14.25" hidden="1">
      <c r="AC16" s="1362"/>
      <c r="AD16" s="1362"/>
      <c r="AE16" s="330" t="str">
        <f>AF15&amp;"-"&amp;AH15</f>
        <v>-</v>
      </c>
      <c r="AF16" s="2270"/>
      <c r="AG16" s="2270"/>
      <c r="AH16" s="2270"/>
      <c r="AI16" s="2270"/>
      <c r="AJ16" s="1637"/>
      <c r="AK16" s="2649"/>
      <c r="AL16" s="2649"/>
      <c r="AM16" s="1637"/>
      <c r="AN16" s="1637"/>
      <c r="AO16" s="1637"/>
      <c r="AP16" s="2649"/>
      <c r="AX16" s="1157">
        <v>0</v>
      </c>
    </row>
    <row customHeight="1" ht="14.25" hidden="1">
      <c r="AI17" s="329"/>
      <c r="AJ17" s="1637"/>
      <c r="AK17" s="2649"/>
      <c r="AL17" s="2649"/>
      <c r="AM17" s="1637"/>
      <c r="AN17" s="1637"/>
      <c r="AO17" s="1637"/>
      <c r="AP17" s="2649"/>
      <c r="AX17" s="1157">
        <v>0</v>
      </c>
    </row>
    <row s="1368" customFormat="1" customHeight="1" ht="22.5" hidden="1">
      <c r="L18" s="1449"/>
      <c r="M18" s="1364"/>
      <c r="N18" s="1364"/>
      <c r="O18" s="1369" t="s">
        <v>419</v>
      </c>
      <c r="P18" s="1364"/>
      <c r="Q18" s="1373"/>
      <c r="R18" s="1373"/>
      <c r="S18" s="731"/>
      <c r="Y18" s="1369"/>
      <c r="AA18" s="1369"/>
      <c r="AB18" s="1368"/>
      <c r="AF18" s="1369"/>
      <c r="AH18" s="1369"/>
      <c r="AI18" s="1368"/>
      <c r="AJ18" s="1368"/>
      <c r="AK18" s="2664"/>
      <c r="AL18" s="2664"/>
      <c r="AM18" s="1369"/>
      <c r="AN18" s="1368"/>
      <c r="AO18" s="1369"/>
      <c r="AP18" s="2664"/>
      <c r="AS18" s="513"/>
      <c r="AT18" s="513"/>
      <c r="AU18" s="513"/>
      <c r="AV18" s="513"/>
      <c r="AW18" s="513"/>
      <c r="AX18" s="1162">
        <v>0</v>
      </c>
    </row>
    <row s="1368" customFormat="1" customHeight="1" ht="14.25" hidden="1">
      <c r="L19" s="1449"/>
      <c r="M19" s="1364"/>
      <c r="N19" s="1364"/>
      <c r="O19" s="1364"/>
      <c r="P19" s="1364"/>
      <c r="Q19" s="1373"/>
      <c r="R19" s="1373"/>
      <c r="S19" s="731"/>
      <c r="AB19" s="1368"/>
      <c r="AI19" s="1368"/>
      <c r="AJ19" s="1368"/>
      <c r="AK19" s="2664"/>
      <c r="AL19" s="2664"/>
      <c r="AM19" s="1368"/>
      <c r="AN19" s="1368"/>
      <c r="AO19" s="1368"/>
      <c r="AP19" s="2664"/>
      <c r="AS19" s="513"/>
      <c r="AT19" s="513"/>
      <c r="AU19" s="513"/>
      <c r="AV19" s="513"/>
      <c r="AW19" s="513"/>
      <c r="AX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J20" s="1368"/>
      <c r="AK20" s="2664"/>
      <c r="AL20" s="2664"/>
      <c r="AM20" s="1368"/>
      <c r="AN20" s="1372" t="s">
        <v>422</v>
      </c>
      <c r="AO20" s="1368"/>
      <c r="AP20" s="2665" t="s">
        <v>423</v>
      </c>
      <c r="AX20" s="1162">
        <v>0</v>
      </c>
    </row>
    <row customHeight="1" ht="14.25" hidden="1">
      <c r="O21" s="1366"/>
      <c r="AJ21" s="1637"/>
      <c r="AK21" s="2649"/>
      <c r="AL21" s="2649"/>
      <c r="AM21" s="1637"/>
      <c r="AN21" s="1637"/>
      <c r="AO21" s="1637"/>
      <c r="AP21" s="2649"/>
      <c r="AX21" s="1157">
        <v>0</v>
      </c>
    </row>
    <row customHeight="1" ht="14.25" hidden="1">
      <c r="O22" s="1366"/>
      <c r="AJ22" s="1637"/>
      <c r="AK22" s="2649"/>
      <c r="AL22" s="2649"/>
      <c r="AM22" s="1637"/>
      <c r="AN22" s="1637"/>
      <c r="AO22" s="1637"/>
      <c r="AP22" s="2649"/>
      <c r="AX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J23" s="1637"/>
      <c r="AK23" s="2649"/>
      <c r="AL23" s="2649"/>
      <c r="AM23" s="1637"/>
      <c r="AN23" s="1637"/>
      <c r="AO23" s="1637"/>
      <c r="AP23" s="2649"/>
      <c r="AX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J24" s="2250"/>
      <c r="AK24" s="2666"/>
      <c r="AL24" s="2666"/>
      <c r="AM24" s="2250"/>
      <c r="AN24" s="2250"/>
      <c r="AO24" s="2250"/>
      <c r="AP24" s="2666"/>
      <c r="AX24" s="1157">
        <v>14</v>
      </c>
    </row>
    <row customHeight="1" ht="14.699999999999998">
      <c r="Q25" s="378"/>
      <c r="R25" s="378"/>
      <c r="S25" s="2251" t="str">
        <f>IF(org=0,"Не определено",org)</f>
        <v>ГУП СК "Ставрополькрайводоканал"</v>
      </c>
      <c r="T25" s="2251"/>
      <c r="U25" s="2251"/>
      <c r="V25" s="2251"/>
      <c r="W25" s="2251"/>
      <c r="X25" s="2251"/>
      <c r="Y25" s="2251"/>
      <c r="Z25" s="2251"/>
      <c r="AA25" s="2251"/>
      <c r="AB25" s="2251"/>
      <c r="AC25" s="2251"/>
      <c r="AD25" s="2251"/>
      <c r="AE25" s="2251"/>
      <c r="AF25" s="2251"/>
      <c r="AG25" s="2251"/>
      <c r="AH25" s="2251"/>
      <c r="AI25" s="1245"/>
      <c r="AJ25" s="2251"/>
      <c r="AK25" s="2667"/>
      <c r="AL25" s="2667"/>
      <c r="AM25" s="2251"/>
      <c r="AN25" s="2251"/>
      <c r="AO25" s="2251"/>
      <c r="AP25" s="2667"/>
      <c r="AX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2668"/>
      <c r="AL26" s="2668"/>
      <c r="AM26" s="324"/>
      <c r="AN26" s="324"/>
      <c r="AO26" s="324"/>
      <c r="AP26" s="2668"/>
      <c r="AQ26" s="511"/>
      <c r="AX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тарифная комиссия Ставропольского края</v>
      </c>
      <c r="W27" s="2253"/>
      <c r="X27" s="2253"/>
      <c r="Y27" s="2253"/>
      <c r="Z27" s="2253"/>
      <c r="AA27" s="2253"/>
      <c r="AB27" s="328"/>
      <c r="AC27" s="2253" t="str">
        <f>IF(TITLE_NAME_OR_PR_CHANGE="",IF(TITLE_NAME_OR_PR="","",TITLE_NAME_OR_PR),TITLE_NAME_OR_PR_CHANGE)</f>
        <v>Региональная тарифная комиссия Ставропольского края</v>
      </c>
      <c r="AD27" s="2253"/>
      <c r="AE27" s="2253"/>
      <c r="AF27" s="2253"/>
      <c r="AG27" s="2253"/>
      <c r="AH27" s="2253"/>
      <c r="AI27" s="328"/>
      <c r="AJ27" s="2253" t="str">
        <f>IF(TITLE_NAME_OR_PR_CHANGE="",IF(TITLE_NAME_OR_PR="","",TITLE_NAME_OR_PR),TITLE_NAME_OR_PR_CHANGE)</f>
        <v>Региональная тарифная комиссия Ставропольского края</v>
      </c>
      <c r="AK27" s="2669"/>
      <c r="AL27" s="2669"/>
      <c r="AM27" s="2253"/>
      <c r="AN27" s="2253"/>
      <c r="AO27" s="2253"/>
      <c r="AP27" s="2649"/>
      <c r="AQ27" s="328"/>
      <c r="AR27" s="282"/>
      <c r="AS27" s="370"/>
      <c r="AT27" s="370"/>
      <c r="AU27" s="370"/>
      <c r="AV27" s="370"/>
      <c r="AW27" s="370"/>
      <c r="AX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45831</v>
      </c>
      <c r="W28" s="2266"/>
      <c r="X28" s="2266"/>
      <c r="Y28" s="2266"/>
      <c r="Z28" s="2266"/>
      <c r="AA28" s="2266"/>
      <c r="AB28" s="328"/>
      <c r="AC28" s="2266" t="str">
        <f>IF(TITLE_DATE_PR_CHANGE="",IF(TITLE_DATE_PR="","",TITLE_DATE_PR),TITLE_DATE_PR_CHANGE)</f>
        <v>45831</v>
      </c>
      <c r="AD28" s="2266"/>
      <c r="AE28" s="2266"/>
      <c r="AF28" s="2266"/>
      <c r="AG28" s="2266"/>
      <c r="AH28" s="2266"/>
      <c r="AI28" s="328"/>
      <c r="AJ28" s="2266" t="str">
        <f>IF(TITLE_DATE_PR_CHANGE="",IF(TITLE_DATE_PR="","",TITLE_DATE_PR),TITLE_DATE_PR_CHANGE)</f>
        <v>45831</v>
      </c>
      <c r="AK28" s="2670"/>
      <c r="AL28" s="2670"/>
      <c r="AM28" s="2266"/>
      <c r="AN28" s="2266"/>
      <c r="AO28" s="2266"/>
      <c r="AP28" s="2649"/>
      <c r="AQ28" s="328"/>
      <c r="AR28" s="282"/>
      <c r="AS28" s="370"/>
      <c r="AT28" s="370"/>
      <c r="AU28" s="370"/>
      <c r="AV28" s="370"/>
      <c r="AW28" s="370"/>
      <c r="AX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34/1</v>
      </c>
      <c r="W29" s="2253"/>
      <c r="X29" s="2253"/>
      <c r="Y29" s="2253"/>
      <c r="Z29" s="2253"/>
      <c r="AA29" s="2253"/>
      <c r="AB29" s="328"/>
      <c r="AC29" s="2253" t="str">
        <f>IF(TITLE_NUMBER_PR_CHANGE="",IF(TITLE_NUMBER_PR="","",TITLE_NUMBER_PR),TITLE_NUMBER_PR_CHANGE)</f>
        <v>34/1</v>
      </c>
      <c r="AD29" s="2253"/>
      <c r="AE29" s="2253"/>
      <c r="AF29" s="2253"/>
      <c r="AG29" s="2253"/>
      <c r="AH29" s="2253"/>
      <c r="AI29" s="328"/>
      <c r="AJ29" s="2253" t="str">
        <f>IF(TITLE_NUMBER_PR_CHANGE="",IF(TITLE_NUMBER_PR="","",TITLE_NUMBER_PR),TITLE_NUMBER_PR_CHANGE)</f>
        <v>34/1</v>
      </c>
      <c r="AK29" s="2669"/>
      <c r="AL29" s="2669"/>
      <c r="AM29" s="2253"/>
      <c r="AN29" s="2253"/>
      <c r="AO29" s="2253"/>
      <c r="AP29" s="2649"/>
      <c r="AQ29" s="328"/>
      <c r="AR29" s="282"/>
      <c r="AS29" s="370"/>
      <c r="AT29" s="370"/>
      <c r="AU29" s="370"/>
      <c r="AV29" s="370"/>
      <c r="AW29" s="370"/>
      <c r="AX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http://pravo.stavregion.ru/</v>
      </c>
      <c r="W30" s="2253"/>
      <c r="X30" s="2253"/>
      <c r="Y30" s="2253"/>
      <c r="Z30" s="2253"/>
      <c r="AA30" s="2253"/>
      <c r="AB30" s="328"/>
      <c r="AC30" s="2253" t="str">
        <f>IF(TITLE_IST_PUB_CHANGE="",IF(TITLE_IST_PUB="","",TITLE_IST_PUB),TITLE_IST_PUB_CHANGE)</f>
        <v>http://pravo.stavregion.ru/</v>
      </c>
      <c r="AD30" s="2253"/>
      <c r="AE30" s="2253"/>
      <c r="AF30" s="2253"/>
      <c r="AG30" s="2253"/>
      <c r="AH30" s="2253"/>
      <c r="AI30" s="328"/>
      <c r="AJ30" s="2253" t="str">
        <f>IF(TITLE_IST_PUB_CHANGE="",IF(TITLE_IST_PUB="","",TITLE_IST_PUB),TITLE_IST_PUB_CHANGE)</f>
        <v>http://pravo.stavregion.ru/</v>
      </c>
      <c r="AK30" s="2669"/>
      <c r="AL30" s="2669"/>
      <c r="AM30" s="2253"/>
      <c r="AN30" s="2253"/>
      <c r="AO30" s="2253"/>
      <c r="AP30" s="2649"/>
      <c r="AQ30" s="328"/>
      <c r="AR30" s="282"/>
      <c r="AS30" s="370"/>
      <c r="AT30" s="370"/>
      <c r="AU30" s="370"/>
      <c r="AV30" s="370"/>
      <c r="AW30" s="370"/>
      <c r="AX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2668"/>
      <c r="AL31" s="2668"/>
      <c r="AM31" s="324"/>
      <c r="AN31" s="324"/>
      <c r="AO31" s="324"/>
      <c r="AP31" s="2668"/>
      <c r="AQ31" s="511"/>
      <c r="AX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45831</v>
      </c>
      <c r="W32" s="2266"/>
      <c r="X32" s="2266"/>
      <c r="Y32" s="2266"/>
      <c r="Z32" s="2266"/>
      <c r="AA32" s="2266"/>
      <c r="AB32" s="328"/>
      <c r="AC32" s="2266" t="str">
        <f>IF(TITLE_DATE_PR_CHANGE="",IF(TITLE_DATE_PR="","",TITLE_DATE_PR),TITLE_DATE_PR_CHANGE)</f>
        <v>45831</v>
      </c>
      <c r="AD32" s="2266"/>
      <c r="AE32" s="2266"/>
      <c r="AF32" s="2266"/>
      <c r="AG32" s="2266"/>
      <c r="AH32" s="2266"/>
      <c r="AI32" s="328"/>
      <c r="AJ32" s="2266" t="str">
        <f>IF(TITLE_DATE_PR_CHANGE="",IF(TITLE_DATE_PR="","",TITLE_DATE_PR),TITLE_DATE_PR_CHANGE)</f>
        <v>45831</v>
      </c>
      <c r="AK32" s="2670"/>
      <c r="AL32" s="2670"/>
      <c r="AM32" s="2266"/>
      <c r="AN32" s="2266"/>
      <c r="AO32" s="2266"/>
      <c r="AP32" s="2649"/>
      <c r="AQ32" s="328"/>
      <c r="AR32" s="282"/>
      <c r="AS32" s="370"/>
      <c r="AT32" s="370"/>
      <c r="AU32" s="370"/>
      <c r="AV32" s="370"/>
      <c r="AW32" s="370"/>
      <c r="AX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34/1</v>
      </c>
      <c r="W33" s="2253"/>
      <c r="X33" s="2253"/>
      <c r="Y33" s="2253"/>
      <c r="Z33" s="2253"/>
      <c r="AA33" s="2253"/>
      <c r="AB33" s="328"/>
      <c r="AC33" s="2253" t="str">
        <f>IF(TITLE_NUMBER_PR_CHANGE="",IF(TITLE_NUMBER_PR="","",TITLE_NUMBER_PR),TITLE_NUMBER_PR_CHANGE)</f>
        <v>34/1</v>
      </c>
      <c r="AD33" s="2253"/>
      <c r="AE33" s="2253"/>
      <c r="AF33" s="2253"/>
      <c r="AG33" s="2253"/>
      <c r="AH33" s="2253"/>
      <c r="AI33" s="328"/>
      <c r="AJ33" s="2253" t="str">
        <f>IF(TITLE_NUMBER_PR_CHANGE="",IF(TITLE_NUMBER_PR="","",TITLE_NUMBER_PR),TITLE_NUMBER_PR_CHANGE)</f>
        <v>34/1</v>
      </c>
      <c r="AK33" s="2669"/>
      <c r="AL33" s="2669"/>
      <c r="AM33" s="2253"/>
      <c r="AN33" s="2253"/>
      <c r="AO33" s="2253"/>
      <c r="AP33" s="2649"/>
      <c r="AQ33" s="328"/>
      <c r="AR33" s="282"/>
      <c r="AS33" s="370"/>
      <c r="AT33" s="370"/>
      <c r="AU33" s="370"/>
      <c r="AV33" s="370"/>
      <c r="AW33" s="370"/>
      <c r="AX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J34" s="1637"/>
      <c r="AK34" s="2649"/>
      <c r="AL34" s="2649"/>
      <c r="AM34" s="1637"/>
      <c r="AN34" s="1637"/>
      <c r="AO34" s="1637"/>
      <c r="AP34" s="2671" t="s">
        <v>429</v>
      </c>
      <c r="AS34" s="370"/>
      <c r="AT34" s="370"/>
      <c r="AU34" s="370"/>
      <c r="AV34" s="370"/>
      <c r="AW34" s="370"/>
      <c r="AX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t="s">
        <v>497</v>
      </c>
      <c r="AK35" s="2672"/>
      <c r="AL35" s="2672"/>
      <c r="AM35" s="2254"/>
      <c r="AN35" s="2254"/>
      <c r="AO35" s="2254"/>
      <c r="AP35" s="2672"/>
      <c r="AX35" s="1157">
        <v>14</v>
      </c>
    </row>
    <row customHeight="1" ht="15">
      <c r="Q36" s="378"/>
      <c r="R36" s="378"/>
      <c r="S36" s="2129" t="s">
        <v>304</v>
      </c>
      <c r="T36" s="2129"/>
      <c r="U36" s="2129"/>
      <c r="V36" s="2129"/>
      <c r="W36" s="2129"/>
      <c r="X36" s="2129"/>
      <c r="Y36" s="2129"/>
      <c r="Z36" s="2129"/>
      <c r="AA36" s="2129"/>
      <c r="AB36" s="2129"/>
      <c r="AC36" s="2129"/>
      <c r="AD36" s="2129"/>
      <c r="AE36" s="2129"/>
      <c r="AF36" s="2129"/>
      <c r="AG36" s="2129"/>
      <c r="AH36" s="2129"/>
      <c r="AI36" s="2129"/>
      <c r="AJ36" s="2314" t="s">
        <v>304</v>
      </c>
      <c r="AK36" s="2673"/>
      <c r="AL36" s="2673"/>
      <c r="AM36" s="2314"/>
      <c r="AN36" s="2314"/>
      <c r="AO36" s="2314"/>
      <c r="AP36" s="2673"/>
      <c r="AQ36" s="2129"/>
      <c r="AR36" s="2129"/>
      <c r="AX36" s="1157"/>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401" t="s">
        <v>431</v>
      </c>
      <c r="AK37" s="2674"/>
      <c r="AL37" s="2674"/>
      <c r="AM37" s="2402"/>
      <c r="AN37" s="2402"/>
      <c r="AO37" s="2403"/>
      <c r="AP37" s="2675" t="s">
        <v>432</v>
      </c>
      <c r="AQ37" s="2282" t="s">
        <v>434</v>
      </c>
      <c r="AR37" s="2129"/>
      <c r="AX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62" t="s">
        <v>490</v>
      </c>
      <c r="AK38" s="2676" t="s">
        <v>437</v>
      </c>
      <c r="AL38" s="2677"/>
      <c r="AM38" s="2264" t="s">
        <v>438</v>
      </c>
      <c r="AN38" s="2271"/>
      <c r="AO38" s="2265"/>
      <c r="AP38" s="2678"/>
      <c r="AQ38" s="2283"/>
      <c r="AR38" s="2129"/>
      <c r="AX38" s="1157">
        <v>34</v>
      </c>
    </row>
    <row customHeight="1" ht="35.699999999999996">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62" t="s">
        <v>493</v>
      </c>
      <c r="AK39" s="2679" t="s">
        <v>494</v>
      </c>
      <c r="AL39" s="2679" t="s">
        <v>495</v>
      </c>
      <c r="AM39" s="2579" t="s">
        <v>448</v>
      </c>
      <c r="AN39" s="2272" t="s">
        <v>449</v>
      </c>
      <c r="AO39" s="2273"/>
      <c r="AP39" s="2680"/>
      <c r="AQ39" s="2284"/>
      <c r="AR39" s="2129"/>
      <c r="AX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2274">
        <f>OFFSET(AJ40,0,-1)+1</f>
        <v>15</v>
      </c>
      <c r="AK40" s="2681">
        <f>OFFSET(AK40,0,-1)+1</f>
        <v>16</v>
      </c>
      <c r="AL40" s="2681">
        <f>OFFSET(AL40,0,-1)+1</f>
        <v>17</v>
      </c>
      <c r="AM40" s="2274">
        <f>OFFSET(AM40,0,-1)+1</f>
        <v>18</v>
      </c>
      <c r="AN40" s="2274">
        <f>OFFSET(AN40,0,-1)+1</f>
        <v>19</v>
      </c>
      <c r="AO40" s="2274"/>
      <c r="AP40" s="2681">
        <f>OFFSET(AP40,0,-2)+1</f>
        <v>20</v>
      </c>
      <c r="AQ40" s="1247">
        <f>OFFSET(AQ40,0,-1)</f>
        <v>20</v>
      </c>
      <c r="AR40" s="1453">
        <f>OFFSET(AR40,0,-1)+1</f>
        <v>21</v>
      </c>
      <c r="AS40" s="513"/>
      <c r="AT40" s="513"/>
      <c r="AU40" s="513"/>
      <c r="AV40" s="513"/>
      <c r="AW40" s="513"/>
      <c r="AX40" s="498">
        <v>0</v>
      </c>
    </row>
    <row customHeight="1" ht="24">
      <c r="A41" s="1365" t="s">
        <v>232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1</v>
      </c>
      <c r="T41" s="300" t="s">
        <v>124</v>
      </c>
      <c r="U41" s="302"/>
      <c r="V41" s="2244"/>
      <c r="W41" s="2245"/>
      <c r="X41" s="2245"/>
      <c r="Y41" s="2245"/>
      <c r="Z41" s="2245"/>
      <c r="AA41" s="2245"/>
      <c r="AB41" s="2246"/>
      <c r="AC41" s="2244" t="str">
        <f>INDEX(PT_DIFFERENTIATION_NTAR,MATCH(A41,PT_DIFFERENTIATION_NTAR_ID,0))</f>
        <v>Тариф на техническую воду для потребителей, присоединенных к централизованной системе технического водоснабжения поселка Горного Предгорного муниципального округа</v>
      </c>
      <c r="AD41" s="2245"/>
      <c r="AE41" s="2245"/>
      <c r="AF41" s="2245"/>
      <c r="AG41" s="2245"/>
      <c r="AH41" s="2245"/>
      <c r="AI41" s="2245"/>
      <c r="AJ41" s="2244"/>
      <c r="AK41" s="2650"/>
      <c r="AL41" s="2650"/>
      <c r="AM41" s="2245"/>
      <c r="AN41" s="2245"/>
      <c r="AO41" s="2245"/>
      <c r="AP41" s="2651"/>
      <c r="AQ41" s="2246"/>
      <c r="AR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02"/>
      <c r="AU41" s="502" t="str">
        <f>IF(T41="","",T41)</f>
        <v>Наименование тарифа</v>
      </c>
      <c r="AV41" s="502"/>
      <c r="AW41" s="502"/>
      <c r="AX41" s="1157">
        <v>23</v>
      </c>
    </row>
    <row customHeight="1" ht="24">
      <c r="A42" s="1365" t="s">
        <v>232</v>
      </c>
      <c r="B42" s="1365" t="s">
        <v>233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1.1</v>
      </c>
      <c r="T42" s="310" t="s">
        <v>401</v>
      </c>
      <c r="U42" s="302"/>
      <c r="V42" s="2244"/>
      <c r="W42" s="2245"/>
      <c r="X42" s="2245"/>
      <c r="Y42" s="2245"/>
      <c r="Z42" s="2245"/>
      <c r="AA42" s="2245"/>
      <c r="AB42" s="2246"/>
      <c r="AC42" s="2244" t="str">
        <f>INDEX(PT_DIFFERENTIATION_TER,MATCH(B42,PT_DIFFERENTIATION_TER_ID,0))</f>
        <v>Территория 1</v>
      </c>
      <c r="AD42" s="2245"/>
      <c r="AE42" s="2245"/>
      <c r="AF42" s="2245"/>
      <c r="AG42" s="2245"/>
      <c r="AH42" s="2245"/>
      <c r="AI42" s="2245"/>
      <c r="AJ42" s="2244"/>
      <c r="AK42" s="2650"/>
      <c r="AL42" s="2650"/>
      <c r="AM42" s="2245"/>
      <c r="AN42" s="2245"/>
      <c r="AO42" s="2245"/>
      <c r="AP42" s="2651"/>
      <c r="AQ42" s="2246"/>
      <c r="AR42" s="1260" t="s">
        <v>402</v>
      </c>
      <c r="AT42" s="502"/>
      <c r="AU42" s="502" t="str">
        <f>IF(T42="","",T42)</f>
        <v>Территория действия тарифа</v>
      </c>
      <c r="AV42" s="502"/>
      <c r="AW42" s="502"/>
      <c r="AX42" s="1157">
        <v>23</v>
      </c>
    </row>
    <row customHeight="1" ht="24">
      <c r="A43" s="1365" t="s">
        <v>232</v>
      </c>
      <c r="B43" s="1365" t="s">
        <v>233</v>
      </c>
      <c r="C43" s="1365" t="s">
        <v>234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1.1.1</v>
      </c>
      <c r="T43" s="311" t="s">
        <v>482</v>
      </c>
      <c r="U43" s="302"/>
      <c r="V43" s="2244"/>
      <c r="W43" s="2245"/>
      <c r="X43" s="2245"/>
      <c r="Y43" s="2245"/>
      <c r="Z43" s="2245"/>
      <c r="AA43" s="2245"/>
      <c r="AB43" s="2246"/>
      <c r="AC43" s="2244" t="str">
        <f>INDEX(PT_DIFFERENTIATION_CS,MATCH(C43,PT_DIFFERENTIATION_CS_ID,0))</f>
        <v>без дифференциации</v>
      </c>
      <c r="AD43" s="2245"/>
      <c r="AE43" s="2245"/>
      <c r="AF43" s="2245"/>
      <c r="AG43" s="2245"/>
      <c r="AH43" s="2245"/>
      <c r="AI43" s="2245"/>
      <c r="AJ43" s="2244"/>
      <c r="AK43" s="2650"/>
      <c r="AL43" s="2650"/>
      <c r="AM43" s="2245"/>
      <c r="AN43" s="2245"/>
      <c r="AO43" s="2245"/>
      <c r="AP43" s="2651"/>
      <c r="AQ43" s="2246"/>
      <c r="AR43" s="1260" t="s">
        <v>483</v>
      </c>
      <c r="AT43" s="502"/>
      <c r="AU43" s="502" t="str">
        <f>IF(T43="","",T43)</f>
        <v>Наименование централизованной системы холодного водоснабжения</v>
      </c>
      <c r="AV43" s="502"/>
      <c r="AW43" s="502"/>
      <c r="AX43" s="1157">
        <v>23</v>
      </c>
    </row>
    <row customHeight="1" ht="24">
      <c r="A44" s="1365" t="s">
        <v>232</v>
      </c>
      <c r="B44" s="1365" t="s">
        <v>233</v>
      </c>
      <c r="C44" s="1365" t="s">
        <v>234</v>
      </c>
      <c r="D44" s="1365" t="s">
        <v>498</v>
      </c>
      <c r="E44" s="2261"/>
      <c r="F44" s="2261"/>
      <c r="G44" s="2261"/>
      <c r="H44" s="2261"/>
      <c r="I44" s="2258" t="str">
        <f>S43&amp;".1"</f>
        <v>1.1.1.1</v>
      </c>
      <c r="J44" s="1365"/>
      <c r="K44" s="1365"/>
      <c r="L44" s="1366"/>
      <c r="P44" s="2259">
        <v>1</v>
      </c>
      <c r="Q44" s="1452"/>
      <c r="R44" s="358"/>
      <c r="S44" s="1459" t="str">
        <f>$I44</f>
        <v>1.1.1.1</v>
      </c>
      <c r="T44" s="287" t="s">
        <v>484</v>
      </c>
      <c r="U44" s="302"/>
      <c r="V44" s="2352"/>
      <c r="W44" s="2353"/>
      <c r="X44" s="2353"/>
      <c r="Y44" s="2353"/>
      <c r="Z44" s="2353"/>
      <c r="AA44" s="2353"/>
      <c r="AB44" s="2354"/>
      <c r="AC44" s="2355"/>
      <c r="AD44" s="2356"/>
      <c r="AE44" s="2356"/>
      <c r="AF44" s="2356"/>
      <c r="AG44" s="2356"/>
      <c r="AH44" s="2356"/>
      <c r="AI44" s="2356"/>
      <c r="AJ44" s="2352"/>
      <c r="AK44" s="2652"/>
      <c r="AL44" s="2652"/>
      <c r="AM44" s="2353"/>
      <c r="AN44" s="2353"/>
      <c r="AO44" s="2353"/>
      <c r="AP44" s="2653"/>
      <c r="AQ44" s="2357"/>
      <c r="AR44" s="1260" t="s">
        <v>485</v>
      </c>
      <c r="AT44" s="502"/>
      <c r="AU44" s="502" t="str">
        <f>IF(T44="","",T44)</f>
        <v>Наименование признака дифференциации</v>
      </c>
      <c r="AV44" s="502"/>
      <c r="AW44" s="502"/>
      <c r="AX44" s="1157">
        <v>23</v>
      </c>
    </row>
    <row customHeight="1" ht="24">
      <c r="A45" s="1365" t="s">
        <v>232</v>
      </c>
      <c r="B45" s="1365" t="s">
        <v>233</v>
      </c>
      <c r="C45" s="1365" t="s">
        <v>234</v>
      </c>
      <c r="D45" s="1365" t="s">
        <v>498</v>
      </c>
      <c r="E45" s="2261"/>
      <c r="F45" s="2261"/>
      <c r="G45" s="2261"/>
      <c r="H45" s="2261"/>
      <c r="I45" s="2288"/>
      <c r="J45" s="2258" t="str">
        <f>I44&amp;".1"</f>
        <v>1.1.1.1.1</v>
      </c>
      <c r="K45" s="1365"/>
      <c r="L45" s="1366" t="s">
        <v>410</v>
      </c>
      <c r="P45" s="2259"/>
      <c r="Q45" s="2259">
        <v>1</v>
      </c>
      <c r="R45" s="359"/>
      <c r="S45" s="1459" t="str">
        <f>$J45</f>
        <v>1.1.1.1.1</v>
      </c>
      <c r="T45" s="288" t="s">
        <v>411</v>
      </c>
      <c r="U45" s="302"/>
      <c r="V45" s="2247"/>
      <c r="W45" s="2248"/>
      <c r="X45" s="2248"/>
      <c r="Y45" s="2248"/>
      <c r="Z45" s="2248"/>
      <c r="AA45" s="2248"/>
      <c r="AB45" s="2249"/>
      <c r="AC45" s="2247" t="s">
        <v>499</v>
      </c>
      <c r="AD45" s="2248"/>
      <c r="AE45" s="2248"/>
      <c r="AF45" s="2248"/>
      <c r="AG45" s="2248"/>
      <c r="AH45" s="2248"/>
      <c r="AI45" s="2248"/>
      <c r="AJ45" s="2247"/>
      <c r="AK45" s="2654"/>
      <c r="AL45" s="2654"/>
      <c r="AM45" s="2248"/>
      <c r="AN45" s="2248"/>
      <c r="AO45" s="2248"/>
      <c r="AP45" s="2655"/>
      <c r="AQ45" s="2249"/>
      <c r="AR45" s="1309" t="s">
        <v>486</v>
      </c>
      <c r="AT45" s="502"/>
      <c r="AU45" s="502" t="str">
        <f>IF(T45="","",T45)</f>
        <v>Группа потребителей</v>
      </c>
      <c r="AV45" s="502"/>
      <c r="AW45" s="502"/>
      <c r="AX45" s="1157">
        <v>23</v>
      </c>
    </row>
    <row customHeight="1" ht="24">
      <c r="A46" s="1365" t="s">
        <v>232</v>
      </c>
      <c r="B46" s="1365" t="s">
        <v>233</v>
      </c>
      <c r="C46" s="1365" t="s">
        <v>234</v>
      </c>
      <c r="D46" s="1365" t="s">
        <v>498</v>
      </c>
      <c r="E46" s="2261"/>
      <c r="F46" s="2261"/>
      <c r="G46" s="2261"/>
      <c r="H46" s="2261"/>
      <c r="I46" s="2288"/>
      <c r="J46" s="2288"/>
      <c r="K46" s="2258" t="str">
        <f>J45&amp;".1"</f>
        <v>1.1.1.1.1.1</v>
      </c>
      <c r="L46" s="1366"/>
      <c r="P46" s="2259"/>
      <c r="Q46" s="2259"/>
      <c r="R46" s="359">
        <v>1</v>
      </c>
      <c r="S46" s="1459" t="str">
        <f>$K46</f>
        <v>1.1.1.1.1.1</v>
      </c>
      <c r="T46" s="1439" t="s">
        <v>500</v>
      </c>
      <c r="U46" s="302"/>
      <c r="V46" s="753"/>
      <c r="W46" s="753"/>
      <c r="X46" s="1259"/>
      <c r="Y46" s="2267"/>
      <c r="Z46" s="2109" t="s">
        <v>62</v>
      </c>
      <c r="AA46" s="2267"/>
      <c r="AB46" s="2109" t="s">
        <v>62</v>
      </c>
      <c r="AC46" s="753">
        <v>66.23</v>
      </c>
      <c r="AD46" s="753"/>
      <c r="AE46" s="1259"/>
      <c r="AF46" s="2604">
        <v>45833</v>
      </c>
      <c r="AG46" s="2109" t="s">
        <v>62</v>
      </c>
      <c r="AH46" s="2289">
        <v>45838</v>
      </c>
      <c r="AI46" s="2109" t="s">
        <v>62</v>
      </c>
      <c r="AJ46" s="753">
        <v>73</v>
      </c>
      <c r="AK46" s="2656"/>
      <c r="AL46" s="2657"/>
      <c r="AM46" s="2604">
        <v>45839</v>
      </c>
      <c r="AN46" s="2109" t="s">
        <v>62</v>
      </c>
      <c r="AO46" s="2604">
        <v>46022</v>
      </c>
      <c r="AP46" s="2109" t="s">
        <v>62</v>
      </c>
      <c r="AQ46" s="1440"/>
      <c r="AR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3">
        <f>STRCHECKDATE(V47:AQ47)</f>
      </c>
      <c r="AT46" s="502"/>
      <c r="AU46" s="502" t="str">
        <f>IF(T46="","",T46)</f>
        <v>Тариф для населения, руб. за 1 куб. метр с НДС</v>
      </c>
      <c r="AV46" s="502"/>
      <c r="AW46" s="502"/>
      <c r="AX46" s="1157">
        <v>23</v>
      </c>
    </row>
    <row customHeight="1" ht="0">
      <c r="A47" s="1365" t="s">
        <v>232</v>
      </c>
      <c r="B47" s="1365" t="s">
        <v>233</v>
      </c>
      <c r="C47" s="1365" t="s">
        <v>234</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45833-45838</v>
      </c>
      <c r="AF47" s="2268"/>
      <c r="AG47" s="2109"/>
      <c r="AH47" s="2290"/>
      <c r="AI47" s="2109"/>
      <c r="AJ47" s="327"/>
      <c r="AK47" s="2659"/>
      <c r="AL47" s="330" t="str">
        <f>AM46&amp;"-"&amp;AO46</f>
        <v>45839-46022</v>
      </c>
      <c r="AM47" s="2311"/>
      <c r="AN47" s="2109"/>
      <c r="AO47" s="2311"/>
      <c r="AP47" s="2109"/>
      <c r="AQ47" s="1441"/>
      <c r="AR47" s="2351"/>
      <c r="AT47" s="502"/>
      <c r="AU47" s="502" t="str">
        <f>IF(T47="","",T47)</f>
        <v/>
      </c>
      <c r="AV47" s="502"/>
      <c r="AW47" s="502"/>
      <c r="AX47" s="1157">
        <v>0</v>
      </c>
    </row>
    <row customHeight="1" ht="21">
      <c r="A48" s="1365" t="s">
        <v>232</v>
      </c>
      <c r="B48" s="1365" t="s">
        <v>233</v>
      </c>
      <c r="C48" s="1365" t="s">
        <v>234</v>
      </c>
      <c r="D48" s="1365" t="s">
        <v>498</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2642"/>
      <c r="AK48" s="2661"/>
      <c r="AL48" s="2661"/>
      <c r="AM48" s="2642"/>
      <c r="AN48" s="2642"/>
      <c r="AO48" s="2642"/>
      <c r="AP48" s="2661"/>
      <c r="AQ48" s="369"/>
      <c r="AR48" s="1260" t="s">
        <v>488</v>
      </c>
      <c r="AT48" s="502"/>
      <c r="AU48" s="502" t="str">
        <f>IF(T48="","",T48)</f>
        <v>Добавить значение признака дифференциации</v>
      </c>
      <c r="AV48" s="502"/>
      <c r="AW48" s="502"/>
      <c r="AX48" s="1157">
        <v>20</v>
      </c>
    </row>
    <row s="1852" customFormat="1" customHeight="1" ht="23.25">
      <c r="A49" s="1365"/>
      <c r="B49" s="1365"/>
      <c r="C49" s="1365"/>
      <c r="D49" s="1365"/>
      <c r="E49" s="2261"/>
      <c r="F49" s="2261"/>
      <c r="G49" s="2261"/>
      <c r="H49" s="2261"/>
      <c r="I49" s="2288"/>
      <c r="J49" s="2258" t="str">
        <f>I44&amp;".2"</f>
        <v>1.1.1.1.2</v>
      </c>
      <c r="K49" s="1365"/>
      <c r="L49" s="1371" t="s">
        <v>410</v>
      </c>
      <c r="M49" s="1778"/>
      <c r="N49" s="1778"/>
      <c r="O49" s="1778"/>
      <c r="P49" s="2376"/>
      <c r="Q49" s="685" t="s">
        <v>497</v>
      </c>
      <c r="R49" s="359"/>
      <c r="S49" s="2275" t="str">
        <f>$J49</f>
        <v>1.1.1.1.2</v>
      </c>
      <c r="T49" s="288" t="s">
        <v>411</v>
      </c>
      <c r="U49" s="302"/>
      <c r="V49" s="2247"/>
      <c r="W49" s="2248"/>
      <c r="X49" s="2248"/>
      <c r="Y49" s="2248"/>
      <c r="Z49" s="2248"/>
      <c r="AA49" s="2248"/>
      <c r="AB49" s="2249"/>
      <c r="AC49" s="2247" t="s">
        <v>501</v>
      </c>
      <c r="AD49" s="2248"/>
      <c r="AE49" s="2248"/>
      <c r="AF49" s="2248"/>
      <c r="AG49" s="2248"/>
      <c r="AH49" s="2248"/>
      <c r="AI49" s="2248"/>
      <c r="AJ49" s="2247"/>
      <c r="AK49" s="2654"/>
      <c r="AL49" s="2654"/>
      <c r="AM49" s="2248"/>
      <c r="AN49" s="2248"/>
      <c r="AO49" s="2248"/>
      <c r="AP49" s="2655"/>
      <c r="AQ49" s="2249"/>
      <c r="AR49" s="1309" t="s">
        <v>486</v>
      </c>
      <c r="AS49" s="1644"/>
      <c r="AT49" s="1626"/>
      <c r="AU49" s="1626" t="str">
        <f>IF(T49="","",T49)</f>
        <v>Группа потребителей</v>
      </c>
      <c r="AV49" s="1626"/>
      <c r="AW49" s="1626"/>
      <c r="AX49" s="1637">
        <v>0</v>
      </c>
    </row>
    <row s="1852" customFormat="1" customHeight="1" ht="23.25">
      <c r="A50" s="1365"/>
      <c r="B50" s="1365"/>
      <c r="C50" s="1365"/>
      <c r="D50" s="1365"/>
      <c r="E50" s="2261"/>
      <c r="F50" s="2261"/>
      <c r="G50" s="2261"/>
      <c r="H50" s="2261"/>
      <c r="I50" s="2288"/>
      <c r="J50" s="2288" t="str">
        <f>I44&amp;".1"</f>
        <v>1.1.1.1.1</v>
      </c>
      <c r="K50" s="2258" t="str">
        <f>J49&amp;".1"</f>
        <v>1.1.1.1.2.1</v>
      </c>
      <c r="L50" s="1371"/>
      <c r="M50" s="1778"/>
      <c r="N50" s="1778"/>
      <c r="O50" s="1778"/>
      <c r="P50" s="2376"/>
      <c r="Q50" s="2376"/>
      <c r="R50" s="359">
        <v>1</v>
      </c>
      <c r="S50" s="2275" t="str">
        <f>$K50</f>
        <v>1.1.1.1.2.1</v>
      </c>
      <c r="T50" s="1439" t="s">
        <v>502</v>
      </c>
      <c r="U50" s="302"/>
      <c r="V50" s="753"/>
      <c r="W50" s="753"/>
      <c r="X50" s="1259"/>
      <c r="Y50" s="2604"/>
      <c r="Z50" s="2109" t="s">
        <v>62</v>
      </c>
      <c r="AA50" s="2604"/>
      <c r="AB50" s="2109" t="s">
        <v>62</v>
      </c>
      <c r="AC50" s="753">
        <v>55.19</v>
      </c>
      <c r="AD50" s="753"/>
      <c r="AE50" s="1259"/>
      <c r="AF50" s="2604">
        <v>45833</v>
      </c>
      <c r="AG50" s="2109" t="s">
        <v>62</v>
      </c>
      <c r="AH50" s="2289">
        <v>45838</v>
      </c>
      <c r="AI50" s="2109" t="s">
        <v>62</v>
      </c>
      <c r="AJ50" s="753">
        <v>60.83</v>
      </c>
      <c r="AK50" s="753"/>
      <c r="AL50" s="1259"/>
      <c r="AM50" s="2604">
        <v>45839</v>
      </c>
      <c r="AN50" s="2109" t="s">
        <v>62</v>
      </c>
      <c r="AO50" s="2604">
        <v>46022</v>
      </c>
      <c r="AP50" s="2109" t="s">
        <v>62</v>
      </c>
      <c r="AQ50" s="1440"/>
      <c r="AR50"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1644">
        <f>STRCHECKDATE(V51:AQ51)</f>
      </c>
      <c r="AT50" s="1626"/>
      <c r="AU50" s="1626" t="str">
        <f>IF(T50="","",T50)</f>
        <v>Тариф, руб. за 1 куб. метр без НДС</v>
      </c>
      <c r="AV50" s="1626"/>
      <c r="AW50" s="1626"/>
      <c r="AX50" s="1637">
        <v>0</v>
      </c>
    </row>
    <row s="1852" customFormat="1" customHeight="1" ht="14.25">
      <c r="A51" s="1365"/>
      <c r="B51" s="1365"/>
      <c r="C51" s="1365"/>
      <c r="D51" s="1365"/>
      <c r="E51" s="2261"/>
      <c r="F51" s="2261"/>
      <c r="G51" s="2261"/>
      <c r="H51" s="2261"/>
      <c r="I51" s="2288"/>
      <c r="J51" s="2288" t="str">
        <f>I44&amp;".1"</f>
        <v>1.1.1.1.1</v>
      </c>
      <c r="K51" s="2258"/>
      <c r="L51" s="1371"/>
      <c r="M51" s="1778"/>
      <c r="N51" s="1778"/>
      <c r="O51" s="1778"/>
      <c r="P51" s="2376"/>
      <c r="Q51" s="2376"/>
      <c r="R51" s="359"/>
      <c r="S51" s="2515"/>
      <c r="T51" s="302"/>
      <c r="U51" s="302"/>
      <c r="V51" s="327"/>
      <c r="W51" s="327"/>
      <c r="X51" s="330" t="str">
        <f>Y50&amp;"-"&amp;AA50</f>
        <v>-</v>
      </c>
      <c r="Y51" s="2311"/>
      <c r="Z51" s="2109"/>
      <c r="AA51" s="2311"/>
      <c r="AB51" s="2109"/>
      <c r="AC51" s="327"/>
      <c r="AD51" s="327"/>
      <c r="AE51" s="330" t="str">
        <f>AF50&amp;"-"&amp;AH50</f>
        <v>45833-45838</v>
      </c>
      <c r="AF51" s="2311"/>
      <c r="AG51" s="2109"/>
      <c r="AH51" s="2290"/>
      <c r="AI51" s="2109"/>
      <c r="AJ51" s="327"/>
      <c r="AK51" s="327"/>
      <c r="AL51" s="330" t="str">
        <f>AM50&amp;"-"&amp;AO50</f>
        <v>45839-46022</v>
      </c>
      <c r="AM51" s="2311"/>
      <c r="AN51" s="2109"/>
      <c r="AO51" s="2311"/>
      <c r="AP51" s="2109"/>
      <c r="AQ51" s="1441"/>
      <c r="AR51" s="2351"/>
      <c r="AS51" s="1644"/>
      <c r="AT51" s="1626"/>
      <c r="AU51" s="1626" t="str">
        <f>IF(T51="","",T51)</f>
        <v/>
      </c>
      <c r="AV51" s="1626"/>
      <c r="AW51" s="1626"/>
      <c r="AX51" s="1637">
        <v>0</v>
      </c>
    </row>
    <row s="1852" customFormat="1" customHeight="1" ht="21">
      <c r="A52" s="1365"/>
      <c r="B52" s="1365"/>
      <c r="C52" s="1365"/>
      <c r="D52" s="1365"/>
      <c r="E52" s="2261"/>
      <c r="F52" s="2261"/>
      <c r="G52" s="2261"/>
      <c r="H52" s="2261"/>
      <c r="I52" s="2288"/>
      <c r="J52" s="2258" t="str">
        <f>I44&amp;".1"</f>
        <v>1.1.1.1.1</v>
      </c>
      <c r="K52" s="1365"/>
      <c r="L52" s="1371"/>
      <c r="M52" s="1778"/>
      <c r="N52" s="1778"/>
      <c r="O52" s="1778"/>
      <c r="P52" s="2376"/>
      <c r="Q52" s="2376"/>
      <c r="R52" s="358"/>
      <c r="S52" s="2644"/>
      <c r="T52" s="2645" t="s">
        <v>487</v>
      </c>
      <c r="U52" s="2646"/>
      <c r="V52" s="2646"/>
      <c r="W52" s="2646"/>
      <c r="X52" s="2646"/>
      <c r="Y52" s="2646"/>
      <c r="Z52" s="2646"/>
      <c r="AA52" s="2646"/>
      <c r="AB52" s="2646"/>
      <c r="AC52" s="2646"/>
      <c r="AD52" s="2646"/>
      <c r="AE52" s="2646"/>
      <c r="AF52" s="2646"/>
      <c r="AG52" s="2646"/>
      <c r="AH52" s="2646"/>
      <c r="AI52" s="2646"/>
      <c r="AJ52" s="2647"/>
      <c r="AK52" s="2682"/>
      <c r="AL52" s="2682"/>
      <c r="AM52" s="2647"/>
      <c r="AN52" s="2647"/>
      <c r="AO52" s="2647"/>
      <c r="AP52" s="2682"/>
      <c r="AQ52" s="2646"/>
      <c r="AR52" s="1260" t="s">
        <v>488</v>
      </c>
      <c r="AS52" s="1644"/>
      <c r="AT52" s="1626"/>
      <c r="AU52" s="1626" t="str">
        <f>IF(T52="","",T52)</f>
        <v>Добавить значение признака дифференциации</v>
      </c>
      <c r="AV52" s="1626"/>
      <c r="AW52" s="1626"/>
      <c r="AX52" s="1637">
        <v>0</v>
      </c>
    </row>
    <row customHeight="1" ht="22.049999999999997">
      <c r="A53" s="1365" t="s">
        <v>232</v>
      </c>
      <c r="B53" s="1365" t="s">
        <v>233</v>
      </c>
      <c r="C53" s="1365" t="s">
        <v>234</v>
      </c>
      <c r="D53" s="1365" t="s">
        <v>498</v>
      </c>
      <c r="E53" s="2261"/>
      <c r="F53" s="2261"/>
      <c r="G53" s="2261"/>
      <c r="H53" s="2261"/>
      <c r="I53" s="2258"/>
      <c r="J53" s="1365"/>
      <c r="K53" s="1365"/>
      <c r="L53" s="1366"/>
      <c r="P53" s="2259"/>
      <c r="Q53" s="1452"/>
      <c r="R53" s="358"/>
      <c r="S53" s="1280"/>
      <c r="T53" s="367" t="s">
        <v>416</v>
      </c>
      <c r="U53" s="369"/>
      <c r="V53" s="369"/>
      <c r="W53" s="369"/>
      <c r="X53" s="369"/>
      <c r="Y53" s="369"/>
      <c r="Z53" s="369"/>
      <c r="AA53" s="369"/>
      <c r="AB53" s="368"/>
      <c r="AC53" s="369"/>
      <c r="AD53" s="369"/>
      <c r="AE53" s="369"/>
      <c r="AF53" s="369"/>
      <c r="AG53" s="369"/>
      <c r="AH53" s="369"/>
      <c r="AI53" s="368"/>
      <c r="AJ53" s="2642"/>
      <c r="AK53" s="2661"/>
      <c r="AL53" s="2661"/>
      <c r="AM53" s="2642"/>
      <c r="AN53" s="2642"/>
      <c r="AO53" s="2642"/>
      <c r="AP53" s="2662"/>
      <c r="AQ53" s="369"/>
      <c r="AR53" s="1442"/>
      <c r="AT53" s="502"/>
      <c r="AU53" s="502" t="str">
        <f>IF(T53="","",T53)</f>
        <v>Добавить группу потребителей</v>
      </c>
      <c r="AV53" s="502"/>
      <c r="AW53" s="502"/>
      <c r="AX53" s="1157">
        <v>21</v>
      </c>
    </row>
    <row customHeight="1" ht="22.049999999999997">
      <c r="A54" s="1365" t="s">
        <v>232</v>
      </c>
      <c r="B54" s="1365" t="s">
        <v>233</v>
      </c>
      <c r="C54" s="1365" t="s">
        <v>234</v>
      </c>
      <c r="D54" s="1365" t="s">
        <v>498</v>
      </c>
      <c r="E54" s="2261"/>
      <c r="F54" s="2261"/>
      <c r="G54" s="2261"/>
      <c r="H54" s="2260"/>
      <c r="I54" s="1365"/>
      <c r="J54" s="1365"/>
      <c r="K54" s="1365"/>
      <c r="L54" s="1366"/>
      <c r="M54" s="1367"/>
      <c r="N54" s="1367"/>
      <c r="O54" s="539"/>
      <c r="P54" s="362"/>
      <c r="Q54" s="377"/>
      <c r="R54" s="357"/>
      <c r="S54" s="1280"/>
      <c r="T54" s="374" t="s">
        <v>489</v>
      </c>
      <c r="U54" s="369"/>
      <c r="V54" s="369"/>
      <c r="W54" s="369"/>
      <c r="X54" s="369"/>
      <c r="Y54" s="369"/>
      <c r="Z54" s="369"/>
      <c r="AA54" s="369"/>
      <c r="AB54" s="368"/>
      <c r="AC54" s="369"/>
      <c r="AD54" s="369"/>
      <c r="AE54" s="369"/>
      <c r="AF54" s="369"/>
      <c r="AG54" s="369"/>
      <c r="AH54" s="369"/>
      <c r="AI54" s="368"/>
      <c r="AJ54" s="2642"/>
      <c r="AK54" s="2661"/>
      <c r="AL54" s="2661"/>
      <c r="AM54" s="2642"/>
      <c r="AN54" s="2642"/>
      <c r="AO54" s="2642"/>
      <c r="AP54" s="2662"/>
      <c r="AQ54" s="369"/>
      <c r="AR54" s="305"/>
      <c r="AT54" s="502"/>
      <c r="AU54" s="502" t="str">
        <f>IF(T54="","",T54)</f>
        <v>Добавить наименование признака дифференциации</v>
      </c>
      <c r="AV54" s="502"/>
      <c r="AW54" s="502"/>
      <c r="AX54" s="1157">
        <v>21</v>
      </c>
    </row>
    <row s="1644" customFormat="1" customHeight="1" ht="0">
      <c r="A55" s="1345" t="s">
        <v>232</v>
      </c>
      <c r="B55" s="1345" t="s">
        <v>233</v>
      </c>
      <c r="C55" s="1316"/>
      <c r="D55" s="1316"/>
      <c r="E55" s="2261"/>
      <c r="F55" s="2260"/>
      <c r="G55" s="1316"/>
      <c r="H55" s="1316"/>
      <c r="I55" s="1316"/>
      <c r="J55" s="1316"/>
      <c r="K55" s="1316"/>
      <c r="L55" s="1460"/>
      <c r="M55" s="1323"/>
      <c r="N55" s="1323"/>
      <c r="P55" s="1318"/>
      <c r="Q55" s="1319"/>
      <c r="R55" s="1318"/>
      <c r="S55" s="1324"/>
      <c r="T55" s="1327" t="s">
        <v>235</v>
      </c>
      <c r="U55" s="1326"/>
      <c r="V55" s="1326"/>
      <c r="W55" s="1326"/>
      <c r="X55" s="1326"/>
      <c r="Y55" s="1326"/>
      <c r="Z55" s="1326"/>
      <c r="AA55" s="1326"/>
      <c r="AB55" s="1326"/>
      <c r="AC55" s="1326"/>
      <c r="AD55" s="1326"/>
      <c r="AE55" s="1326"/>
      <c r="AF55" s="1326"/>
      <c r="AG55" s="1326"/>
      <c r="AH55" s="1326"/>
      <c r="AI55" s="1326"/>
      <c r="AJ55" s="1326"/>
      <c r="AK55" s="2663"/>
      <c r="AL55" s="2663"/>
      <c r="AM55" s="1326"/>
      <c r="AN55" s="1326"/>
      <c r="AO55" s="1326"/>
      <c r="AP55" s="2663"/>
      <c r="AQ55" s="1326"/>
      <c r="AR55" s="1326"/>
      <c r="AT55" s="791"/>
      <c r="AU55" s="791" t="str">
        <f>IF(T55="","",T55)</f>
        <v>Добавить централизованную систему для дифференциации</v>
      </c>
      <c r="AV55" s="791"/>
      <c r="AW55" s="791"/>
      <c r="AX55" s="520">
        <v>0</v>
      </c>
    </row>
    <row s="1644" customFormat="1" customHeight="1" ht="0">
      <c r="A56" s="1345" t="s">
        <v>232</v>
      </c>
      <c r="B56" s="1345"/>
      <c r="C56" s="1345"/>
      <c r="D56" s="1345"/>
      <c r="E56" s="2260"/>
      <c r="F56" s="1345"/>
      <c r="G56" s="1345"/>
      <c r="H56" s="1345"/>
      <c r="I56" s="1345"/>
      <c r="J56" s="1345"/>
      <c r="K56" s="1345"/>
      <c r="L56" s="1348"/>
      <c r="M56" s="1323"/>
      <c r="N56" s="1323"/>
      <c r="O56" s="520"/>
      <c r="P56" s="382"/>
      <c r="Q56" s="1346"/>
      <c r="R56" s="382"/>
      <c r="S56" s="1324"/>
      <c r="T56" s="1327" t="s">
        <v>236</v>
      </c>
      <c r="U56" s="1326"/>
      <c r="V56" s="1326"/>
      <c r="W56" s="1326"/>
      <c r="X56" s="1326"/>
      <c r="Y56" s="1326"/>
      <c r="Z56" s="1326"/>
      <c r="AA56" s="1326"/>
      <c r="AB56" s="1326"/>
      <c r="AC56" s="1326"/>
      <c r="AD56" s="1326"/>
      <c r="AE56" s="1326"/>
      <c r="AF56" s="1326"/>
      <c r="AG56" s="1326"/>
      <c r="AH56" s="1326"/>
      <c r="AI56" s="1326"/>
      <c r="AJ56" s="1326"/>
      <c r="AK56" s="2663"/>
      <c r="AL56" s="2663"/>
      <c r="AM56" s="1326"/>
      <c r="AN56" s="1326"/>
      <c r="AO56" s="1326"/>
      <c r="AP56" s="2663"/>
      <c r="AQ56" s="1326"/>
      <c r="AR56" s="1326"/>
      <c r="AT56" s="502"/>
      <c r="AU56" s="502" t="str">
        <f>IF(T56="","",T56)</f>
        <v>Добавить территорию для дифференциации</v>
      </c>
      <c r="AV56" s="502"/>
      <c r="AW56" s="502"/>
      <c r="AX56" s="513">
        <v>0</v>
      </c>
    </row>
    <row s="1644" customFormat="1" customHeight="1" ht="0">
      <c r="A57" s="1316"/>
      <c r="B57" s="1316"/>
      <c r="C57" s="1316"/>
      <c r="D57" s="1316"/>
      <c r="E57" s="1345"/>
      <c r="F57" s="1316"/>
      <c r="G57" s="1316"/>
      <c r="H57" s="1316"/>
      <c r="I57" s="1316"/>
      <c r="J57" s="1316"/>
      <c r="K57" s="1316"/>
      <c r="L57" s="1460"/>
      <c r="M57" s="1323"/>
      <c r="N57" s="1323"/>
      <c r="P57" s="1318"/>
      <c r="Q57" s="1319"/>
      <c r="R57" s="1318"/>
      <c r="S57" s="1324"/>
      <c r="T57" s="1327" t="s">
        <v>237</v>
      </c>
      <c r="U57" s="1326"/>
      <c r="V57" s="1326"/>
      <c r="W57" s="1326"/>
      <c r="X57" s="1326"/>
      <c r="Y57" s="1326"/>
      <c r="Z57" s="1326"/>
      <c r="AA57" s="1326"/>
      <c r="AB57" s="1326"/>
      <c r="AC57" s="1326"/>
      <c r="AD57" s="1326"/>
      <c r="AE57" s="1326"/>
      <c r="AF57" s="1326"/>
      <c r="AG57" s="1326"/>
      <c r="AH57" s="1326"/>
      <c r="AI57" s="1326"/>
      <c r="AJ57" s="1326"/>
      <c r="AK57" s="2663"/>
      <c r="AL57" s="2663"/>
      <c r="AM57" s="1326"/>
      <c r="AN57" s="1326"/>
      <c r="AO57" s="1326"/>
      <c r="AP57" s="2663"/>
      <c r="AQ57" s="1326"/>
      <c r="AR57" s="1326"/>
      <c r="AT57" s="791"/>
      <c r="AU57" s="791" t="str">
        <f>IF(T57="","",T57)</f>
        <v>Добавить наименование тарифа</v>
      </c>
      <c r="AV57" s="791"/>
      <c r="AW57" s="791"/>
      <c r="AX57" s="520">
        <v>0</v>
      </c>
    </row>
    <row customHeight="1" ht="11.549999999999999">
      <c r="M58" s="1162"/>
      <c r="N58" s="1162"/>
      <c r="O58" s="539"/>
      <c r="P58" s="1157"/>
      <c r="Q58" s="1157"/>
      <c r="R58" s="1157"/>
      <c r="S58" s="1157"/>
      <c r="AJ58" s="1637"/>
      <c r="AK58" s="2649"/>
      <c r="AL58" s="2649"/>
      <c r="AM58" s="1637"/>
      <c r="AN58" s="1637"/>
      <c r="AO58" s="1637"/>
      <c r="AP58" s="2649"/>
      <c r="AS58" s="1157"/>
      <c r="AT58" s="1157"/>
      <c r="AU58" s="1157"/>
      <c r="AV58" s="1157"/>
      <c r="AW58" s="1157"/>
      <c r="AX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387"/>
      <c r="AK59" s="2683"/>
      <c r="AL59" s="2683"/>
      <c r="AM59" s="2387"/>
      <c r="AN59" s="2387"/>
      <c r="AO59" s="2387"/>
      <c r="AP59" s="2683"/>
      <c r="AQ59" s="2287"/>
      <c r="AR59" s="2287"/>
      <c r="AX59" s="1157">
        <v>14</v>
      </c>
    </row>
    <row customHeight="1" ht="14.699999999999998">
      <c r="O60" s="539"/>
      <c r="AJ60" s="1637"/>
      <c r="AK60" s="2649"/>
      <c r="AL60" s="2649"/>
      <c r="AM60" s="1637"/>
      <c r="AN60" s="1637"/>
      <c r="AO60" s="1637"/>
      <c r="AP60" s="2649"/>
      <c r="AX60" s="1157">
        <v>14</v>
      </c>
    </row>
    <row customHeight="1" ht="14.699999999999998">
      <c r="O61" s="539"/>
      <c r="S61" s="1255"/>
      <c r="T61" s="2287"/>
      <c r="U61" s="2287"/>
      <c r="V61" s="2287"/>
      <c r="W61" s="2287"/>
      <c r="X61" s="2287"/>
      <c r="Y61" s="2287"/>
      <c r="Z61" s="2287"/>
      <c r="AA61" s="2287"/>
      <c r="AB61" s="2287"/>
      <c r="AC61" s="2287"/>
      <c r="AD61" s="2287"/>
      <c r="AE61" s="2287"/>
      <c r="AF61" s="2287"/>
      <c r="AG61" s="2287"/>
      <c r="AH61" s="2287"/>
      <c r="AI61" s="2287"/>
      <c r="AJ61" s="2387"/>
      <c r="AK61" s="2683"/>
      <c r="AL61" s="2683"/>
      <c r="AM61" s="2387"/>
      <c r="AN61" s="2387"/>
      <c r="AO61" s="2387"/>
      <c r="AP61" s="2683"/>
      <c r="AQ61" s="2287"/>
      <c r="AR61" s="2287"/>
      <c r="AX61" s="1157">
        <v>14</v>
      </c>
    </row>
    <row customHeight="1" ht="22.5" hidden="1">
      <c r="A62" s="1162" t="s">
        <v>83</v>
      </c>
      <c r="B62" s="1162">
        <v>0</v>
      </c>
      <c r="C62" s="1162">
        <v>0</v>
      </c>
      <c r="D62" s="1162">
        <v>0</v>
      </c>
      <c r="E62" s="1162">
        <v>0</v>
      </c>
      <c r="F62" s="1162">
        <v>0</v>
      </c>
      <c r="G62" s="1162">
        <v>0</v>
      </c>
      <c r="H62" s="1162">
        <v>0</v>
      </c>
      <c r="I62" s="1162">
        <v>0</v>
      </c>
      <c r="J62" s="1162">
        <v>0</v>
      </c>
      <c r="K62" s="1162">
        <v>0</v>
      </c>
      <c r="L62" s="1449">
        <v>0</v>
      </c>
      <c r="M62" s="1364">
        <v>0</v>
      </c>
      <c r="N62" s="1364">
        <v>0</v>
      </c>
      <c r="O62" s="1364">
        <v>0</v>
      </c>
      <c r="P62" s="1448">
        <v>3</v>
      </c>
      <c r="Q62" s="346">
        <v>3</v>
      </c>
      <c r="R62" s="346">
        <v>3</v>
      </c>
      <c r="S62" s="583">
        <v>12</v>
      </c>
      <c r="T62" s="1157">
        <v>35</v>
      </c>
      <c r="U62" s="1157">
        <v>0</v>
      </c>
      <c r="V62" s="1157">
        <v>0</v>
      </c>
      <c r="W62" s="1157">
        <v>0</v>
      </c>
      <c r="X62" s="1157">
        <v>0</v>
      </c>
      <c r="Y62" s="1157">
        <v>0</v>
      </c>
      <c r="Z62" s="1157">
        <v>0</v>
      </c>
      <c r="AA62" s="1157">
        <v>0</v>
      </c>
      <c r="AB62" s="1157">
        <v>0</v>
      </c>
      <c r="AC62" s="1157">
        <v>24</v>
      </c>
      <c r="AD62" s="1157">
        <v>24</v>
      </c>
      <c r="AE62" s="1157">
        <v>24</v>
      </c>
      <c r="AF62" s="1157">
        <v>11</v>
      </c>
      <c r="AG62" s="1157">
        <v>3</v>
      </c>
      <c r="AH62" s="1157">
        <v>11</v>
      </c>
      <c r="AI62" s="1157">
        <v>0</v>
      </c>
      <c r="AJ62" s="1637">
        <v>0</v>
      </c>
      <c r="AK62" s="2649">
        <v>0</v>
      </c>
      <c r="AL62" s="2649">
        <v>0</v>
      </c>
      <c r="AM62" s="1637">
        <v>0</v>
      </c>
      <c r="AN62" s="1637">
        <v>0</v>
      </c>
      <c r="AO62" s="1637">
        <v>0</v>
      </c>
      <c r="AP62" s="2649">
        <v>0</v>
      </c>
      <c r="AQ62" s="1157">
        <v>4</v>
      </c>
      <c r="AR62" s="1157">
        <v>115</v>
      </c>
      <c r="AS62" s="513">
        <v>10</v>
      </c>
      <c r="AT62" s="513">
        <v>10</v>
      </c>
      <c r="AU62" s="513">
        <v>10</v>
      </c>
      <c r="AV62" s="513">
        <v>10</v>
      </c>
      <c r="AW62" s="513">
        <v>10</v>
      </c>
      <c r="AX62" s="1157">
        <v>23</v>
      </c>
    </row>
  </sheetData>
  <sheetProtection formatColumns="0" formatRows="0" autoFilter="0" sort="0" insertRows="0" insertColumns="1" deleteRows="0" deleteColumns="0"/>
  <mergeCells count="140">
    <mergeCell ref="E41:E56"/>
    <mergeCell ref="V41:AB41"/>
    <mergeCell ref="AC41:AQ41"/>
    <mergeCell ref="F42:F55"/>
    <mergeCell ref="V42:AB42"/>
    <mergeCell ref="AC42:AQ42"/>
    <mergeCell ref="G43:G54"/>
    <mergeCell ref="V43:AB43"/>
    <mergeCell ref="AC43:AQ43"/>
    <mergeCell ref="H44:H54"/>
    <mergeCell ref="I44:I53"/>
    <mergeCell ref="P44:P53"/>
    <mergeCell ref="V44:AB44"/>
    <mergeCell ref="AC44:AQ44"/>
    <mergeCell ref="J45:J48"/>
    <mergeCell ref="Q45:Q48"/>
    <mergeCell ref="V45:AB45"/>
    <mergeCell ref="K46:K47"/>
    <mergeCell ref="Y46:Y47"/>
    <mergeCell ref="E2:E13"/>
    <mergeCell ref="V2:AB2"/>
    <mergeCell ref="AC2:AQ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R7:AR8"/>
    <mergeCell ref="AF15:AF16"/>
    <mergeCell ref="AG15:AG16"/>
    <mergeCell ref="AH15:AH16"/>
    <mergeCell ref="AI15:AI16"/>
    <mergeCell ref="Z46:Z47"/>
    <mergeCell ref="AC45:AQ45"/>
    <mergeCell ref="AA46:AA47"/>
    <mergeCell ref="AB46:AB47"/>
    <mergeCell ref="AF46:AF47"/>
    <mergeCell ref="AR46:AR47"/>
    <mergeCell ref="S29:T29"/>
    <mergeCell ref="F3:F12"/>
    <mergeCell ref="V3:AB3"/>
    <mergeCell ref="AC3:AQ3"/>
    <mergeCell ref="G4:G11"/>
    <mergeCell ref="V4:AB4"/>
    <mergeCell ref="AC4:AQ4"/>
    <mergeCell ref="H5:H11"/>
    <mergeCell ref="I5:I10"/>
    <mergeCell ref="P5:P10"/>
    <mergeCell ref="V5:AB5"/>
    <mergeCell ref="AC5:AQ5"/>
    <mergeCell ref="J6:J9"/>
    <mergeCell ref="Q6:Q9"/>
    <mergeCell ref="K7:K8"/>
    <mergeCell ref="Y7:Y8"/>
    <mergeCell ref="V6:AB6"/>
    <mergeCell ref="AC6:AQ6"/>
    <mergeCell ref="AC28:AH28"/>
    <mergeCell ref="Z7:Z8"/>
    <mergeCell ref="AA7:AA8"/>
    <mergeCell ref="AB7:AB8"/>
    <mergeCell ref="AF7:AF8"/>
    <mergeCell ref="T59:AR59"/>
    <mergeCell ref="T61:AR61"/>
    <mergeCell ref="V35:AB35"/>
    <mergeCell ref="S32:T32"/>
    <mergeCell ref="V32:AA32"/>
    <mergeCell ref="AC32:AH32"/>
    <mergeCell ref="S33:T33"/>
    <mergeCell ref="V33:AA33"/>
    <mergeCell ref="AC33:AH33"/>
    <mergeCell ref="AC35:AI35"/>
    <mergeCell ref="Z40:AA40"/>
    <mergeCell ref="AG40:AH40"/>
    <mergeCell ref="S36:AQ36"/>
    <mergeCell ref="AR36:AR39"/>
    <mergeCell ref="S37:S39"/>
    <mergeCell ref="T37:T39"/>
    <mergeCell ref="V37:AA37"/>
    <mergeCell ref="AB37:AB39"/>
    <mergeCell ref="AG46:AG47"/>
    <mergeCell ref="AH46:AH47"/>
    <mergeCell ref="AI46:AI47"/>
    <mergeCell ref="AQ37:AQ39"/>
    <mergeCell ref="AC37:AH37"/>
    <mergeCell ref="W38:X38"/>
    <mergeCell ref="AI50:AI51"/>
    <mergeCell ref="AG50:AG51"/>
    <mergeCell ref="AH50:AH51"/>
    <mergeCell ref="AR50:AR51"/>
    <mergeCell ref="J49:J52"/>
    <mergeCell ref="Q49:Q52"/>
    <mergeCell ref="K50:K51"/>
    <mergeCell ref="Y50:Y51"/>
    <mergeCell ref="V49:AB49"/>
    <mergeCell ref="AC49:AQ49"/>
    <mergeCell ref="Z50:Z51"/>
    <mergeCell ref="AA50:AA51"/>
    <mergeCell ref="AB50:AB51"/>
    <mergeCell ref="AF50:AF51"/>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46:AM47"/>
    <mergeCell ref="AN46:AN47"/>
    <mergeCell ref="AO46:AO47"/>
    <mergeCell ref="AP46:AP47"/>
    <mergeCell ref="AM50:AM51"/>
    <mergeCell ref="AN50:AN51"/>
    <mergeCell ref="AO50:AO51"/>
    <mergeCell ref="AP50:AP51"/>
  </mergeCells>
  <dataValidations count="8">
    <dataValidation allowBlank="1" sqref="S131120:AR131126 S196656:AR196662 S262192:AR262198 S327728:AR327734 S393264:AR393270 S458800:AR458806 S524336:AR524342 S589872:AR589878 S655408:AR655414 S720944:AR720950 S786480:AR786486 S852016:AR852022 S917552:AR917558 S983088:AR983094 S65584:AR65590"/>
    <dataValidation type="list" allowBlank="1" showInputMessage="1" errorTitle="Ошибка" error="Выберите значение из списка" prompt="Выберите значение из списка" sqref="V983085:AQ983085 V65581:AQ65581 V131117:AQ131117 V196653:AQ196653 V262189:AQ262189 V327725:AQ327725 V393261:AQ393261 V458797:AQ458797 V524333:AQ524333 V589869:AQ589869 V655405:AQ655405 V720941:AQ720941 V786477:AQ786477 V852013:AQ852013 V917549:AQ917549">
      <formula1>kind_of_cons</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X47 AE8 X8 AE47 X51 AE51 AL8 AL47 AL51"/>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type="textLength" operator="lessThanOrEqual" allowBlank="1" showInputMessage="1" showErrorMessage="1" errorTitle="Ошибка" error="Допускается ввод не более 900 символов!" sqref="AR65576:AR65583 AR131112:AR131119 AR196648:AR196655 AR262184:AR262191 AR327720:AR327727 AR393256:AR393263 AR458792:AR458799 AR524328:AR524335 AR589864:AR589871 AR655400:AR655407 AR720936:AR720943 AR786472:AR786479 AR852008:AR852015 AR917544:AR917551 AR983080:AR983087 T46 T7 AC44:AI44 AQ44 AC5:AI5 AQ5 T50">
      <formula1>900</formula1>
    </dataValidation>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Y46 AA46 AH7 AF7 Y7 AA7 Y50 AA50 AF50 AH50 AM7 AO7 AM46 AO46 AM50 AO5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46 AN46 AP46 AI524334:AP524334 AI196654:AP196654 AI589870:AP589870 AI655406:AP655406 AI15 AI720942:AP720942 AI786478:AP786478 AI852014:AP852014 AI917550:AP917550 AI983086:AP983086 AI65582:AP65582 AI131118:AP131118 AI458798:AP458798 AI262190:AP262190 AG46 AI7 AN7 AP7 Z46 AB46 AG15 AG7 Z7 AB7 AI327726:AP327726 AI393262:AP393262 Z50 AB50 AG50 AI50 AN50 AP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495763-21FA-4F4A-4AFA-0.6C12FE1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62</v>
      </c>
      <c r="AA7" s="2267"/>
      <c r="AB7" s="2109" t="s">
        <v>62</v>
      </c>
      <c r="AC7" s="753"/>
      <c r="AD7" s="753"/>
      <c r="AE7" s="1259"/>
      <c r="AF7" s="2267"/>
      <c r="AG7" s="2109" t="s">
        <v>62</v>
      </c>
      <c r="AH7" s="2289"/>
      <c r="AI7" s="2109" t="s">
        <v>62</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235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62</v>
      </c>
      <c r="AH15" s="2269"/>
      <c r="AI15" s="2270" t="s">
        <v>62</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ГУП СК "Ставрополькрайводоканал"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тарифная комиссия Ставропольского края</v>
      </c>
      <c r="W27" s="2253"/>
      <c r="X27" s="2253"/>
      <c r="Y27" s="2253"/>
      <c r="Z27" s="2253"/>
      <c r="AA27" s="2253"/>
      <c r="AB27" s="328"/>
      <c r="AC27" s="2253" t="str">
        <f>IF(TITLE_NAME_OR_PR_CHANGE="",IF(TITLE_NAME_OR_PR="","",TITLE_NAME_OR_PR),TITLE_NAME_OR_PR_CHANGE)</f>
        <v>Региональная тарифная комиссия Ставропольского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45831</v>
      </c>
      <c r="W28" s="2266"/>
      <c r="X28" s="2266"/>
      <c r="Y28" s="2266"/>
      <c r="Z28" s="2266"/>
      <c r="AA28" s="2266"/>
      <c r="AB28" s="328"/>
      <c r="AC28" s="2266" t="str">
        <f>IF(TITLE_DATE_PR_CHANGE="",IF(TITLE_DATE_PR="","",TITLE_DATE_PR),TITLE_DATE_PR_CHANGE)</f>
        <v>45831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34/1</v>
      </c>
      <c r="W29" s="2253"/>
      <c r="X29" s="2253"/>
      <c r="Y29" s="2253"/>
      <c r="Z29" s="2253"/>
      <c r="AA29" s="2253"/>
      <c r="AB29" s="328"/>
      <c r="AC29" s="2253" t="str">
        <f>IF(TITLE_NUMBER_PR_CHANGE="",IF(TITLE_NUMBER_PR="","",TITLE_NUMBER_PR),TITLE_NUMBER_PR_CHANGE)</f>
        <v>34/1</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http://pravo.stavregion.ru/</v>
      </c>
      <c r="W30" s="2253"/>
      <c r="X30" s="2253"/>
      <c r="Y30" s="2253"/>
      <c r="Z30" s="2253"/>
      <c r="AA30" s="2253"/>
      <c r="AB30" s="328"/>
      <c r="AC30" s="2253" t="str">
        <f>IF(TITLE_IST_PUB_CHANGE="",IF(TITLE_IST_PUB="","",TITLE_IST_PUB),TITLE_IST_PUB_CHANGE)</f>
        <v>http://pravo.stavregion.ru/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45831</v>
      </c>
      <c r="W32" s="2266"/>
      <c r="X32" s="2266"/>
      <c r="Y32" s="2266"/>
      <c r="Z32" s="2266"/>
      <c r="AA32" s="2266"/>
      <c r="AB32" s="328"/>
      <c r="AC32" s="2266" t="str">
        <f>IF(TITLE_DATE_PR_CHANGE="",IF(TITLE_DATE_PR="","",TITLE_DATE_PR),TITLE_DATE_PR_CHANGE)</f>
        <v>45831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34/1</v>
      </c>
      <c r="W33" s="2253"/>
      <c r="X33" s="2253"/>
      <c r="Y33" s="2253"/>
      <c r="Z33" s="2253"/>
      <c r="AA33" s="2253"/>
      <c r="AB33" s="328"/>
      <c r="AC33" s="2253" t="str">
        <f>IF(TITLE_NUMBER_PR_CHANGE="",IF(TITLE_NUMBER_PR="","",TITLE_NUMBER_PR),TITLE_NUMBER_PR_CHANGE)</f>
        <v>34/1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503</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503</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240</v>
      </c>
      <c r="B46" s="1365" t="s">
        <v>241</v>
      </c>
      <c r="C46" s="1365" t="s">
        <v>242</v>
      </c>
      <c r="D46" s="1365" t="s">
        <v>503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62</v>
      </c>
      <c r="AA46" s="2267"/>
      <c r="AB46" s="2109" t="s">
        <v>62</v>
      </c>
      <c r="AC46" s="753"/>
      <c r="AD46" s="753"/>
      <c r="AE46" s="1259"/>
      <c r="AF46" s="2267"/>
      <c r="AG46" s="2109" t="s">
        <v>62</v>
      </c>
      <c r="AH46" s="2289"/>
      <c r="AI46" s="2109" t="s">
        <v>62</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503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503</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503</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503</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235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236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237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410D9-56AC-C47B-E216-0.A15CF1C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62</v>
      </c>
      <c r="AA7" s="2267"/>
      <c r="AB7" s="2109" t="s">
        <v>62</v>
      </c>
      <c r="AC7" s="753"/>
      <c r="AD7" s="753"/>
      <c r="AE7" s="1259"/>
      <c r="AF7" s="2267"/>
      <c r="AG7" s="2109" t="s">
        <v>62</v>
      </c>
      <c r="AH7" s="2289"/>
      <c r="AI7" s="2109" t="s">
        <v>62</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235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62</v>
      </c>
      <c r="AH15" s="2269"/>
      <c r="AI15" s="2270" t="s">
        <v>62</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ГУП СК "Ставрополькрайводоканал"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тарифная комиссия Ставропольского края</v>
      </c>
      <c r="W27" s="2253"/>
      <c r="X27" s="2253"/>
      <c r="Y27" s="2253"/>
      <c r="Z27" s="2253"/>
      <c r="AA27" s="2253"/>
      <c r="AB27" s="328"/>
      <c r="AC27" s="2253" t="str">
        <f>IF(TITLE_NAME_OR_PR_CHANGE="",IF(TITLE_NAME_OR_PR="","",TITLE_NAME_OR_PR),TITLE_NAME_OR_PR_CHANGE)</f>
        <v>Региональная тарифная комиссия Ставропольского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45831</v>
      </c>
      <c r="W28" s="2266"/>
      <c r="X28" s="2266"/>
      <c r="Y28" s="2266"/>
      <c r="Z28" s="2266"/>
      <c r="AA28" s="2266"/>
      <c r="AB28" s="328"/>
      <c r="AC28" s="2266" t="str">
        <f>IF(TITLE_DATE_PR_CHANGE="",IF(TITLE_DATE_PR="","",TITLE_DATE_PR),TITLE_DATE_PR_CHANGE)</f>
        <v>45831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34/1</v>
      </c>
      <c r="W29" s="2253"/>
      <c r="X29" s="2253"/>
      <c r="Y29" s="2253"/>
      <c r="Z29" s="2253"/>
      <c r="AA29" s="2253"/>
      <c r="AB29" s="328"/>
      <c r="AC29" s="2253" t="str">
        <f>IF(TITLE_NUMBER_PR_CHANGE="",IF(TITLE_NUMBER_PR="","",TITLE_NUMBER_PR),TITLE_NUMBER_PR_CHANGE)</f>
        <v>34/1</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http://pravo.stavregion.ru/</v>
      </c>
      <c r="W30" s="2253"/>
      <c r="X30" s="2253"/>
      <c r="Y30" s="2253"/>
      <c r="Z30" s="2253"/>
      <c r="AA30" s="2253"/>
      <c r="AB30" s="328"/>
      <c r="AC30" s="2253" t="str">
        <f>IF(TITLE_IST_PUB_CHANGE="",IF(TITLE_IST_PUB="","",TITLE_IST_PUB),TITLE_IST_PUB_CHANGE)</f>
        <v>http://pravo.stavregion.ru/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45831</v>
      </c>
      <c r="W32" s="2266"/>
      <c r="X32" s="2266"/>
      <c r="Y32" s="2266"/>
      <c r="Z32" s="2266"/>
      <c r="AA32" s="2266"/>
      <c r="AB32" s="328"/>
      <c r="AC32" s="2266" t="str">
        <f>IF(TITLE_DATE_PR_CHANGE="",IF(TITLE_DATE_PR="","",TITLE_DATE_PR),TITLE_DATE_PR_CHANGE)</f>
        <v>45831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34/1</v>
      </c>
      <c r="W33" s="2253"/>
      <c r="X33" s="2253"/>
      <c r="Y33" s="2253"/>
      <c r="Z33" s="2253"/>
      <c r="AA33" s="2253"/>
      <c r="AB33" s="328"/>
      <c r="AC33" s="2253" t="str">
        <f>IF(TITLE_NUMBER_PR_CHANGE="",IF(TITLE_NUMBER_PR="","",TITLE_NUMBER_PR),TITLE_NUMBER_PR_CHANGE)</f>
        <v>34/1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245</v>
      </c>
      <c r="B42" s="1365" t="s">
        <v>246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245</v>
      </c>
      <c r="B43" s="1365" t="s">
        <v>246</v>
      </c>
      <c r="C43" s="1365" t="s">
        <v>247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245</v>
      </c>
      <c r="B44" s="1365" t="s">
        <v>246</v>
      </c>
      <c r="C44" s="1365" t="s">
        <v>247</v>
      </c>
      <c r="D44" s="1365" t="s">
        <v>504</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245</v>
      </c>
      <c r="B45" s="1365" t="s">
        <v>246</v>
      </c>
      <c r="C45" s="1365" t="s">
        <v>247</v>
      </c>
      <c r="D45" s="1365" t="s">
        <v>504</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245</v>
      </c>
      <c r="B46" s="1365" t="s">
        <v>246</v>
      </c>
      <c r="C46" s="1365" t="s">
        <v>247</v>
      </c>
      <c r="D46" s="1365" t="s">
        <v>504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62</v>
      </c>
      <c r="AA46" s="2267"/>
      <c r="AB46" s="2109" t="s">
        <v>62</v>
      </c>
      <c r="AC46" s="753"/>
      <c r="AD46" s="753"/>
      <c r="AE46" s="1259"/>
      <c r="AF46" s="2267"/>
      <c r="AG46" s="2109" t="s">
        <v>62</v>
      </c>
      <c r="AH46" s="2289"/>
      <c r="AI46" s="2109" t="s">
        <v>62</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245</v>
      </c>
      <c r="B47" s="1365" t="s">
        <v>246</v>
      </c>
      <c r="C47" s="1365" t="s">
        <v>247</v>
      </c>
      <c r="D47" s="1365" t="s">
        <v>504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245</v>
      </c>
      <c r="B48" s="1365" t="s">
        <v>246</v>
      </c>
      <c r="C48" s="1365" t="s">
        <v>247</v>
      </c>
      <c r="D48" s="1365" t="s">
        <v>504</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245</v>
      </c>
      <c r="B49" s="1365" t="s">
        <v>246</v>
      </c>
      <c r="C49" s="1365" t="s">
        <v>247</v>
      </c>
      <c r="D49" s="1365" t="s">
        <v>504</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245</v>
      </c>
      <c r="B50" s="1365" t="s">
        <v>246</v>
      </c>
      <c r="C50" s="1365" t="s">
        <v>247</v>
      </c>
      <c r="D50" s="1365" t="s">
        <v>504</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245</v>
      </c>
      <c r="B51" s="1345" t="s">
        <v>246</v>
      </c>
      <c r="C51" s="1316"/>
      <c r="D51" s="1316"/>
      <c r="E51" s="2261"/>
      <c r="F51" s="2260"/>
      <c r="G51" s="1316"/>
      <c r="H51" s="1316"/>
      <c r="I51" s="1316"/>
      <c r="J51" s="1316"/>
      <c r="K51" s="1316"/>
      <c r="L51" s="1460"/>
      <c r="M51" s="1323"/>
      <c r="N51" s="1323"/>
      <c r="P51" s="1318"/>
      <c r="Q51" s="1319"/>
      <c r="R51" s="1318"/>
      <c r="S51" s="1324"/>
      <c r="T51" s="1327" t="s">
        <v>235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245</v>
      </c>
      <c r="B52" s="1345"/>
      <c r="C52" s="1345"/>
      <c r="D52" s="1345"/>
      <c r="E52" s="2260"/>
      <c r="F52" s="1345"/>
      <c r="G52" s="1345"/>
      <c r="H52" s="1345"/>
      <c r="I52" s="1345"/>
      <c r="J52" s="1345"/>
      <c r="K52" s="1345"/>
      <c r="L52" s="1348"/>
      <c r="M52" s="1323"/>
      <c r="N52" s="1323"/>
      <c r="O52" s="520"/>
      <c r="P52" s="382"/>
      <c r="Q52" s="1346"/>
      <c r="R52" s="382"/>
      <c r="S52" s="1324"/>
      <c r="T52" s="1327" t="s">
        <v>236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237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5FAB49-09B6-43D3-EE14-0.EB7869D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400</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401</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402</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403</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404</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405</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406</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407</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62</v>
      </c>
      <c r="Z8" s="1994"/>
      <c r="AA8" s="1992" t="s">
        <v>62</v>
      </c>
      <c r="AB8" s="1998"/>
      <c r="AC8" s="1999" t="s">
        <v>28</v>
      </c>
      <c r="AD8" s="753"/>
      <c r="AE8" s="1259"/>
      <c r="AF8" s="1957"/>
      <c r="AG8" s="1944" t="s">
        <v>62</v>
      </c>
      <c r="AH8" s="1957"/>
      <c r="AI8" s="1944" t="s">
        <v>62</v>
      </c>
      <c r="AJ8" s="1350"/>
      <c r="AK8" s="2255" t="s">
        <v>465</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469</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418</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235</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236</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62</v>
      </c>
      <c r="AH16" s="1738"/>
      <c r="AI16" s="1968" t="s">
        <v>62</v>
      </c>
      <c r="AQ16" s="1633">
        <v>0</v>
      </c>
    </row>
    <row customHeight="1" ht="14.25" hidden="1">
      <c r="AL17" s="1643"/>
      <c r="AM17" s="1643"/>
      <c r="AN17" s="1643"/>
      <c r="AO17" s="1643"/>
      <c r="AP17" s="1643"/>
      <c r="AQ17" s="1633">
        <v>0</v>
      </c>
    </row>
    <row customHeight="1" ht="14.25" hidden="1">
      <c r="O18" s="1347" t="s">
        <v>419</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420</v>
      </c>
      <c r="P20" s="1510"/>
      <c r="Q20" s="1512"/>
      <c r="R20" s="1512"/>
      <c r="Y20" s="1509" t="s">
        <v>422</v>
      </c>
      <c r="AA20" s="1509" t="s">
        <v>423</v>
      </c>
      <c r="AC20" s="1509" t="s">
        <v>471</v>
      </c>
      <c r="AG20" s="1509" t="s">
        <v>422</v>
      </c>
      <c r="AI20" s="1509" t="s">
        <v>423</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ГУП СК "Ставрополькрайводоканал"</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Региональная тарифная комиссия Ставропольского края</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425</v>
      </c>
      <c r="T28" s="2252"/>
      <c r="U28" s="1374"/>
      <c r="V28" s="2266" t="str">
        <f>IF(TITLE_DATE_PR_CHANGE="",IF(TITLE_DATE_PR="","",TITLE_DATE_PR),TITLE_DATE_PR_CHANGE)</f>
        <v>45831</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426</v>
      </c>
      <c r="T29" s="2252"/>
      <c r="U29" s="1374"/>
      <c r="V29" s="2253" t="str">
        <f>IF(TITLE_NUMBER_PR_CHANGE="",IF(TITLE_NUMBER_PR="","",TITLE_NUMBER_PR),TITLE_NUMBER_PR_CHANGE)</f>
        <v>34/1</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http://pravo.stavregion.ru/</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425</v>
      </c>
      <c r="T32" s="2252"/>
      <c r="U32" s="1374"/>
      <c r="V32" s="2266" t="str">
        <f>IF(TITLE_DATE_PR_CHANGE="",IF(TITLE_DATE_PR="","",TITLE_DATE_PR),TITLE_DATE_PR_CHANGE)</f>
        <v>45831</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426</v>
      </c>
      <c r="T33" s="2252"/>
      <c r="U33" s="1374"/>
      <c r="V33" s="2253" t="str">
        <f>IF(TITLE_NUMBER_PR_CHANGE="",IF(TITLE_NUMBER_PR="","",TITLE_NUMBER_PR),TITLE_NUMBER_PR_CHANGE)</f>
        <v>34/1</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429</v>
      </c>
      <c r="AB34" s="1644"/>
      <c r="AC34" s="1637"/>
      <c r="AD34" s="1637"/>
      <c r="AE34" s="1637"/>
      <c r="AF34" s="1637"/>
      <c r="AG34" s="1637"/>
      <c r="AH34" s="1637"/>
      <c r="AI34" s="1644" t="s">
        <v>429</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304</v>
      </c>
      <c r="T36" s="2129"/>
      <c r="U36" s="2129"/>
      <c r="V36" s="2129"/>
      <c r="W36" s="2129"/>
      <c r="X36" s="2129"/>
      <c r="Y36" s="2129"/>
      <c r="Z36" s="2129"/>
      <c r="AA36" s="2177"/>
      <c r="AB36" s="2177"/>
      <c r="AC36" s="2177"/>
      <c r="AD36" s="2129"/>
      <c r="AE36" s="2129"/>
      <c r="AF36" s="2129"/>
      <c r="AG36" s="2129"/>
      <c r="AH36" s="2129"/>
      <c r="AI36" s="2129"/>
      <c r="AJ36" s="2129"/>
      <c r="AK36" s="2129" t="s">
        <v>305</v>
      </c>
      <c r="AQ36" s="1633">
        <v>14</v>
      </c>
    </row>
    <row customHeight="1" ht="14.699999999999998">
      <c r="Q37" s="293"/>
      <c r="R37" s="378"/>
      <c r="S37" s="2275" t="s">
        <v>89</v>
      </c>
      <c r="T37" s="2211" t="s">
        <v>505</v>
      </c>
      <c r="U37" s="339"/>
      <c r="V37" s="2277"/>
      <c r="W37" s="2277"/>
      <c r="X37" s="2277"/>
      <c r="Y37" s="2277"/>
      <c r="Z37" s="2277"/>
      <c r="AA37" s="2211" t="s">
        <v>432</v>
      </c>
      <c r="AB37" s="2210" t="s">
        <v>506</v>
      </c>
      <c r="AC37" s="2210" t="s">
        <v>475</v>
      </c>
      <c r="AD37" s="2293" t="s">
        <v>431</v>
      </c>
      <c r="AE37" s="2293"/>
      <c r="AF37" s="2277"/>
      <c r="AG37" s="2277"/>
      <c r="AH37" s="2278"/>
      <c r="AI37" s="2279" t="s">
        <v>432</v>
      </c>
      <c r="AJ37" s="2282" t="s">
        <v>434</v>
      </c>
      <c r="AK37" s="2129"/>
      <c r="AQ37" s="1633">
        <v>14</v>
      </c>
    </row>
    <row customHeight="1" ht="35.699999999999996">
      <c r="Q38" s="293"/>
      <c r="R38" s="378"/>
      <c r="S38" s="2275"/>
      <c r="T38" s="2211"/>
      <c r="U38" s="1033"/>
      <c r="V38" s="2105" t="s">
        <v>478</v>
      </c>
      <c r="W38" s="2129"/>
      <c r="X38" s="2296" t="s">
        <v>438</v>
      </c>
      <c r="Y38" s="2315"/>
      <c r="Z38" s="2315"/>
      <c r="AA38" s="2211"/>
      <c r="AB38" s="2210"/>
      <c r="AC38" s="2210"/>
      <c r="AD38" s="2105" t="s">
        <v>478</v>
      </c>
      <c r="AE38" s="2129"/>
      <c r="AF38" s="2315" t="s">
        <v>438</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136</v>
      </c>
      <c r="C40" s="1268" t="s">
        <v>137</v>
      </c>
      <c r="D40" s="1268" t="s">
        <v>138</v>
      </c>
      <c r="E40" s="1312" t="s">
        <v>439</v>
      </c>
      <c r="F40" s="1312" t="s">
        <v>440</v>
      </c>
      <c r="G40" s="1312" t="s">
        <v>441</v>
      </c>
      <c r="H40" s="1312" t="s">
        <v>442</v>
      </c>
      <c r="I40" s="1312" t="s">
        <v>443</v>
      </c>
      <c r="J40" s="1312" t="s">
        <v>444</v>
      </c>
      <c r="K40" s="1312" t="s">
        <v>445</v>
      </c>
      <c r="L40" s="1312" t="s">
        <v>420</v>
      </c>
      <c r="Q40" s="293"/>
      <c r="R40" s="378"/>
      <c r="S40" s="2275"/>
      <c r="T40" s="2211"/>
      <c r="U40" s="304"/>
      <c r="V40" s="1952" t="s">
        <v>479</v>
      </c>
      <c r="W40" s="1952" t="s">
        <v>480</v>
      </c>
      <c r="X40" s="1940" t="s">
        <v>448</v>
      </c>
      <c r="Y40" s="2272" t="s">
        <v>449</v>
      </c>
      <c r="Z40" s="2322"/>
      <c r="AA40" s="2211"/>
      <c r="AB40" s="2210"/>
      <c r="AC40" s="2210"/>
      <c r="AD40" s="1970" t="s">
        <v>479</v>
      </c>
      <c r="AE40" s="1961" t="s">
        <v>480</v>
      </c>
      <c r="AF40" s="1940" t="s">
        <v>448</v>
      </c>
      <c r="AG40" s="2272" t="s">
        <v>449</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110</v>
      </c>
      <c r="T41" s="1257" t="s">
        <v>111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205</v>
      </c>
      <c r="B43" s="1269" t="s">
        <v>206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401</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402</v>
      </c>
      <c r="AM43" s="1626"/>
      <c r="AN43" s="1626" t="str">
        <f>IF(T43="","",T43)</f>
        <v>Территория действия тарифа</v>
      </c>
      <c r="AO43" s="1626"/>
      <c r="AP43" s="1626"/>
      <c r="AQ43" s="1633">
        <v>21</v>
      </c>
    </row>
    <row customHeight="1" ht="24">
      <c r="A44" s="1269" t="s">
        <v>205</v>
      </c>
      <c r="B44" s="1269" t="s">
        <v>206</v>
      </c>
      <c r="C44" s="1269" t="s">
        <v>207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403</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404</v>
      </c>
      <c r="AM44" s="1626"/>
      <c r="AN44" s="1626" t="str">
        <f>IF(T44="","",T44)</f>
        <v>Наименование системы теплоснабжения </v>
      </c>
      <c r="AO44" s="1626"/>
      <c r="AP44" s="1626"/>
      <c r="AQ44" s="1633">
        <v>23</v>
      </c>
    </row>
    <row customHeight="1" ht="22.049999999999997">
      <c r="A45" s="1269" t="s">
        <v>205</v>
      </c>
      <c r="B45" s="1269" t="s">
        <v>206</v>
      </c>
      <c r="C45" s="1269" t="s">
        <v>207</v>
      </c>
      <c r="D45" s="1269" t="s">
        <v>208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405</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406</v>
      </c>
      <c r="AM45" s="1626"/>
      <c r="AN45" s="1626" t="str">
        <f>IF(T45="","",T45)</f>
        <v>Источник тепловой энергии  </v>
      </c>
      <c r="AO45" s="1626"/>
      <c r="AP45" s="1626"/>
      <c r="AQ45" s="1633">
        <v>21</v>
      </c>
    </row>
    <row s="1644" customFormat="1" customHeight="1" ht="0">
      <c r="A46" s="1377" t="s">
        <v>205</v>
      </c>
      <c r="B46" s="1377" t="s">
        <v>206</v>
      </c>
      <c r="C46" s="1377" t="s">
        <v>207</v>
      </c>
      <c r="D46" s="1377" t="s">
        <v>208</v>
      </c>
      <c r="E46" s="2292"/>
      <c r="F46" s="2292"/>
      <c r="G46" s="2292"/>
      <c r="H46" s="2292"/>
      <c r="I46" s="2129" t="str">
        <f>S45&amp;".1"</f>
        <v>....1</v>
      </c>
      <c r="J46" s="1377"/>
      <c r="K46" s="1377"/>
      <c r="L46" s="1383" t="s">
        <v>407</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205</v>
      </c>
      <c r="B47" s="1377" t="s">
        <v>206</v>
      </c>
      <c r="C47" s="1377" t="s">
        <v>207</v>
      </c>
      <c r="D47" s="1377" t="s">
        <v>208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205</v>
      </c>
      <c r="B48" s="1269" t="s">
        <v>206</v>
      </c>
      <c r="C48" s="1269" t="s">
        <v>207</v>
      </c>
      <c r="D48" s="1269" t="s">
        <v>208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62</v>
      </c>
      <c r="Z48" s="1957"/>
      <c r="AA48" s="1944" t="s">
        <v>62</v>
      </c>
      <c r="AB48" s="1966"/>
      <c r="AC48" s="1965" t="s">
        <v>28</v>
      </c>
      <c r="AD48" s="753"/>
      <c r="AE48" s="1259"/>
      <c r="AF48" s="1957"/>
      <c r="AG48" s="1944" t="s">
        <v>62</v>
      </c>
      <c r="AH48" s="1957"/>
      <c r="AI48" s="1944" t="s">
        <v>62</v>
      </c>
      <c r="AJ48" s="1350"/>
      <c r="AK48" s="2255" t="s">
        <v>481</v>
      </c>
      <c r="AL48" s="1638">
        <f>STRCHECKDATE(#REF!)</f>
      </c>
      <c r="AM48" s="1626"/>
      <c r="AN48" s="1626" t="str">
        <f>IF(T48="","",T48)</f>
        <v/>
      </c>
      <c r="AO48" s="1626"/>
      <c r="AP48" s="1626"/>
      <c r="AQ48" s="1633">
        <v>21</v>
      </c>
    </row>
    <row customHeight="1" ht="11.549999999999999">
      <c r="A49" s="1269" t="s">
        <v>205</v>
      </c>
      <c r="B49" s="1269" t="s">
        <v>206</v>
      </c>
      <c r="C49" s="1269" t="s">
        <v>207</v>
      </c>
      <c r="D49" s="1269" t="s">
        <v>208</v>
      </c>
      <c r="E49" s="2292"/>
      <c r="F49" s="2292"/>
      <c r="G49" s="2292"/>
      <c r="H49" s="2292"/>
      <c r="I49" s="2103"/>
      <c r="J49" s="2129"/>
      <c r="K49" s="1269"/>
      <c r="L49" s="1312"/>
      <c r="P49" s="2259"/>
      <c r="Q49" s="2259"/>
      <c r="R49" s="358"/>
      <c r="S49" s="1280"/>
      <c r="T49" s="289" t="s">
        <v>469</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205</v>
      </c>
      <c r="B50" s="1377" t="s">
        <v>206</v>
      </c>
      <c r="C50" s="1377" t="s">
        <v>207</v>
      </c>
      <c r="D50" s="1377" t="s">
        <v>208</v>
      </c>
      <c r="E50" s="2292"/>
      <c r="F50" s="2292"/>
      <c r="G50" s="2292"/>
      <c r="H50" s="2292"/>
      <c r="I50" s="2129"/>
      <c r="J50" s="1377"/>
      <c r="K50" s="1377"/>
      <c r="L50" s="1383"/>
      <c r="M50" s="1248"/>
      <c r="N50" s="1248"/>
      <c r="O50" s="1248"/>
      <c r="P50" s="2259"/>
      <c r="Q50" s="1956"/>
      <c r="R50" s="358"/>
      <c r="S50" s="1388"/>
      <c r="T50" s="1389" t="s">
        <v>416</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205</v>
      </c>
      <c r="B51" s="1377" t="s">
        <v>206</v>
      </c>
      <c r="C51" s="1377" t="s">
        <v>207</v>
      </c>
      <c r="D51" s="1377" t="s">
        <v>208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205</v>
      </c>
      <c r="B52" s="1377" t="s">
        <v>206</v>
      </c>
      <c r="C52" s="1377" t="s">
        <v>207</v>
      </c>
      <c r="D52" s="1376"/>
      <c r="E52" s="2292"/>
      <c r="F52" s="2292"/>
      <c r="G52" s="2291"/>
      <c r="H52" s="1376"/>
      <c r="I52" s="1376"/>
      <c r="J52" s="1376"/>
      <c r="K52" s="1376"/>
      <c r="L52" s="1379"/>
      <c r="M52" s="1380"/>
      <c r="N52" s="1380"/>
      <c r="O52" s="353"/>
      <c r="P52" s="1318"/>
      <c r="Q52" s="1319"/>
      <c r="R52" s="1318"/>
      <c r="S52" s="1324"/>
      <c r="T52" s="1327" t="s">
        <v>418</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205</v>
      </c>
      <c r="B53" s="1377" t="s">
        <v>206</v>
      </c>
      <c r="C53" s="1376"/>
      <c r="D53" s="1376"/>
      <c r="E53" s="2292"/>
      <c r="F53" s="2291"/>
      <c r="G53" s="1376"/>
      <c r="H53" s="1376"/>
      <c r="I53" s="1376"/>
      <c r="J53" s="1376"/>
      <c r="K53" s="1376"/>
      <c r="L53" s="1379"/>
      <c r="M53" s="1381"/>
      <c r="N53" s="1381"/>
      <c r="O53" s="353"/>
      <c r="P53" s="1318"/>
      <c r="Q53" s="1319"/>
      <c r="R53" s="1318"/>
      <c r="S53" s="1324"/>
      <c r="T53" s="1327" t="s">
        <v>235</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205</v>
      </c>
      <c r="B54" s="1377"/>
      <c r="C54" s="1377"/>
      <c r="D54" s="1377"/>
      <c r="E54" s="2292"/>
      <c r="F54" s="1377"/>
      <c r="G54" s="1377"/>
      <c r="H54" s="1377"/>
      <c r="I54" s="1377"/>
      <c r="J54" s="1377"/>
      <c r="K54" s="1377"/>
      <c r="L54" s="1383"/>
      <c r="M54" s="1381"/>
      <c r="N54" s="1381"/>
      <c r="O54" s="353"/>
      <c r="P54" s="382"/>
      <c r="Q54" s="1346"/>
      <c r="R54" s="382"/>
      <c r="S54" s="1324"/>
      <c r="T54" s="1327" t="s">
        <v>236</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205</v>
      </c>
      <c r="B55" s="1377"/>
      <c r="C55" s="1377"/>
      <c r="D55" s="1377"/>
      <c r="E55" s="2291"/>
      <c r="F55" s="1377"/>
      <c r="G55" s="1377"/>
      <c r="H55" s="1377"/>
      <c r="I55" s="1377"/>
      <c r="J55" s="1377"/>
      <c r="K55" s="1377"/>
      <c r="L55" s="1383"/>
      <c r="M55" s="1381"/>
      <c r="N55" s="1381"/>
      <c r="O55" s="353"/>
      <c r="P55" s="382"/>
      <c r="Q55" s="1346"/>
      <c r="R55" s="382"/>
      <c r="S55" s="1324"/>
      <c r="T55" s="1327" t="s">
        <v>236</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237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83</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5E3C8-E136-8BF4-2E44-0.F814B28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483</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62</v>
      </c>
      <c r="AB8" s="1736"/>
      <c r="AC8" s="1461" t="s">
        <v>62</v>
      </c>
      <c r="AD8" s="2187" t="s">
        <v>62</v>
      </c>
      <c r="AE8" s="2328"/>
      <c r="AF8" s="2207">
        <v>1</v>
      </c>
      <c r="AG8" s="2365"/>
      <c r="AH8" s="2109" t="s">
        <v>62</v>
      </c>
      <c r="AI8" s="2328"/>
      <c r="AJ8" s="2207">
        <v>1</v>
      </c>
      <c r="AK8" s="2329" t="s">
        <v>28</v>
      </c>
      <c r="AL8" s="2109" t="s">
        <v>62</v>
      </c>
      <c r="AM8" s="2194"/>
      <c r="AN8" s="2207">
        <v>1</v>
      </c>
      <c r="AO8" s="2359"/>
      <c r="AP8" s="2360" t="s">
        <v>62</v>
      </c>
      <c r="AQ8" s="313"/>
      <c r="AR8" s="1465">
        <v>1</v>
      </c>
      <c r="AS8" s="1468" t="s">
        <v>28</v>
      </c>
      <c r="AT8" s="753"/>
      <c r="AU8" s="1259"/>
      <c r="AV8" s="753"/>
      <c r="AW8" s="1259"/>
      <c r="AX8" s="1736"/>
      <c r="AY8" s="1461" t="s">
        <v>62</v>
      </c>
      <c r="AZ8" s="1736"/>
      <c r="BA8" s="1461" t="s">
        <v>62</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235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62</v>
      </c>
      <c r="AZ20" s="1738"/>
      <c r="BA20" s="1462" t="s">
        <v>62</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512</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ГУП СК "Ставрополькрайводоканал"</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тарифная комиссия Ставропольского края</v>
      </c>
      <c r="W31" s="2253"/>
      <c r="X31" s="2253"/>
      <c r="Y31" s="2253"/>
      <c r="Z31" s="2253"/>
      <c r="AA31" s="2253"/>
      <c r="AB31" s="2253"/>
      <c r="AC31" s="328"/>
      <c r="AD31" s="2253" t="str">
        <f>IF(TITLE_NAME_OR_PR_CHANGE="",IF(TITLE_NAME_OR_PR="","",TITLE_NAME_OR_PR),TITLE_NAME_OR_PR_CHANGE)</f>
        <v>Региональная тарифная комиссия Ставропольского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45831</v>
      </c>
      <c r="W32" s="2266"/>
      <c r="X32" s="2266"/>
      <c r="Y32" s="2266"/>
      <c r="Z32" s="2266"/>
      <c r="AA32" s="2266"/>
      <c r="AB32" s="2266"/>
      <c r="AC32" s="328"/>
      <c r="AD32" s="2266" t="str">
        <f>IF(TITLE_DATE_PR_CHANGE="",IF(TITLE_DATE_PR="","",TITLE_DATE_PR),TITLE_DATE_PR_CHANGE)</f>
        <v>45831</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34/1</v>
      </c>
      <c r="W33" s="2253"/>
      <c r="X33" s="2253"/>
      <c r="Y33" s="2253"/>
      <c r="Z33" s="2253"/>
      <c r="AA33" s="2253"/>
      <c r="AB33" s="2253"/>
      <c r="AC33" s="328"/>
      <c r="AD33" s="2253" t="str">
        <f>IF(TITLE_NUMBER_PR_CHANGE="",IF(TITLE_NUMBER_PR="","",TITLE_NUMBER_PR),TITLE_NUMBER_PR_CHANGE)</f>
        <v>34/1</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http://pravo.stavregion.ru/</v>
      </c>
      <c r="W34" s="2253"/>
      <c r="X34" s="2253"/>
      <c r="Y34" s="2253"/>
      <c r="Z34" s="2253"/>
      <c r="AA34" s="2253"/>
      <c r="AB34" s="2253"/>
      <c r="AC34" s="328"/>
      <c r="AD34" s="2253" t="str">
        <f>IF(TITLE_IST_PUB_CHANGE="",IF(TITLE_IST_PUB="","",TITLE_IST_PUB),TITLE_IST_PUB_CHANGE)</f>
        <v>http://pravo.stavregion.ru/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45831</v>
      </c>
      <c r="W36" s="2266"/>
      <c r="X36" s="2266"/>
      <c r="Y36" s="2266"/>
      <c r="Z36" s="2266"/>
      <c r="AA36" s="2266"/>
      <c r="AB36" s="2266"/>
      <c r="AC36" s="328"/>
      <c r="AD36" s="2266" t="str">
        <f>IF(TITLE_DATE_PR_CHANGE="",IF(TITLE_DATE_PR="","",TITLE_DATE_PR),TITLE_DATE_PR_CHANGE)</f>
        <v>45831</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34/1</v>
      </c>
      <c r="W37" s="2253"/>
      <c r="X37" s="2253"/>
      <c r="Y37" s="2253"/>
      <c r="Z37" s="2253"/>
      <c r="AA37" s="2253"/>
      <c r="AB37" s="2253"/>
      <c r="AC37" s="328"/>
      <c r="AD37" s="2253" t="str">
        <f>IF(TITLE_NUMBER_PR_CHANGE="",IF(TITLE_NUMBER_PR="","",TITLE_NUMBER_PR),TITLE_NUMBER_PR_CHANGE)</f>
        <v>34/1</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89</v>
      </c>
      <c r="T41" s="2211" t="s">
        <v>513</v>
      </c>
      <c r="U41" s="303"/>
      <c r="V41" s="2276" t="s">
        <v>431</v>
      </c>
      <c r="W41" s="2277"/>
      <c r="X41" s="2277"/>
      <c r="Y41" s="2277"/>
      <c r="Z41" s="2277"/>
      <c r="AA41" s="2277"/>
      <c r="AB41" s="2278"/>
      <c r="AC41" s="2279" t="s">
        <v>432</v>
      </c>
      <c r="AD41" s="2330" t="s">
        <v>514</v>
      </c>
      <c r="AE41" s="2293"/>
      <c r="AF41" s="2293"/>
      <c r="AG41" s="2331"/>
      <c r="AH41" s="2330" t="s">
        <v>515</v>
      </c>
      <c r="AI41" s="2293"/>
      <c r="AJ41" s="2293"/>
      <c r="AK41" s="2331"/>
      <c r="AL41" s="2330" t="s">
        <v>516</v>
      </c>
      <c r="AM41" s="2293"/>
      <c r="AN41" s="2293"/>
      <c r="AO41" s="2331"/>
      <c r="AP41" s="2330" t="s">
        <v>517</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518</v>
      </c>
      <c r="AU42" s="2195"/>
      <c r="AV42" s="2194" t="s">
        <v>519</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439</v>
      </c>
      <c r="F44" s="1366" t="s">
        <v>440</v>
      </c>
      <c r="G44" s="1366" t="s">
        <v>441</v>
      </c>
      <c r="H44" s="1366" t="s">
        <v>442</v>
      </c>
      <c r="I44" s="1366" t="s">
        <v>443</v>
      </c>
      <c r="J44" s="1366" t="s">
        <v>444</v>
      </c>
      <c r="K44" s="1366" t="s">
        <v>445</v>
      </c>
      <c r="L44" s="1366" t="s">
        <v>420</v>
      </c>
      <c r="Q44" s="293"/>
      <c r="R44" s="378"/>
      <c r="S44" s="2275"/>
      <c r="T44" s="2211"/>
      <c r="U44" s="304"/>
      <c r="V44" s="1450" t="s">
        <v>479</v>
      </c>
      <c r="W44" s="1450" t="s">
        <v>480</v>
      </c>
      <c r="X44" s="1450" t="s">
        <v>479</v>
      </c>
      <c r="Y44" s="1450" t="s">
        <v>480</v>
      </c>
      <c r="Z44" s="1457"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50" t="s">
        <v>479</v>
      </c>
      <c r="AU44" s="1450" t="s">
        <v>480</v>
      </c>
      <c r="AV44" s="1450" t="s">
        <v>479</v>
      </c>
      <c r="AW44" s="1450" t="s">
        <v>480</v>
      </c>
      <c r="AX44" s="1457"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250</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250</v>
      </c>
      <c r="B47" s="1365" t="s">
        <v>251</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43.050000000000004">
      <c r="A48" s="1365" t="s">
        <v>250</v>
      </c>
      <c r="B48" s="1365" t="s">
        <v>251</v>
      </c>
      <c r="C48" s="1365" t="s">
        <v>252</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483</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250</v>
      </c>
      <c r="B49" s="1345" t="s">
        <v>251</v>
      </c>
      <c r="C49" s="1345" t="s">
        <v>252</v>
      </c>
      <c r="D49" s="1345" t="s">
        <v>521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250</v>
      </c>
      <c r="B50" s="1345" t="s">
        <v>251</v>
      </c>
      <c r="C50" s="1345" t="s">
        <v>252</v>
      </c>
      <c r="D50" s="1345" t="s">
        <v>521</v>
      </c>
      <c r="E50" s="2261"/>
      <c r="F50" s="2261"/>
      <c r="G50" s="2261"/>
      <c r="H50" s="2261"/>
      <c r="I50" s="2258" t="str">
        <f>S49&amp;".1"</f>
        <v>.1</v>
      </c>
      <c r="J50" s="1345"/>
      <c r="K50" s="1345"/>
      <c r="L50" s="1348" t="s">
        <v>407</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250</v>
      </c>
      <c r="B51" s="1345" t="s">
        <v>251</v>
      </c>
      <c r="C51" s="1345" t="s">
        <v>252</v>
      </c>
      <c r="D51" s="1345" t="s">
        <v>521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250</v>
      </c>
      <c r="B52" s="1365" t="s">
        <v>251</v>
      </c>
      <c r="C52" s="1365" t="s">
        <v>252</v>
      </c>
      <c r="D52" s="1365" t="s">
        <v>521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62</v>
      </c>
      <c r="AB52" s="1736"/>
      <c r="AC52" s="1461" t="s">
        <v>62</v>
      </c>
      <c r="AD52" s="2187" t="s">
        <v>62</v>
      </c>
      <c r="AE52" s="2328"/>
      <c r="AF52" s="2207">
        <v>1</v>
      </c>
      <c r="AG52" s="2365"/>
      <c r="AH52" s="2109" t="s">
        <v>62</v>
      </c>
      <c r="AI52" s="2328"/>
      <c r="AJ52" s="2207">
        <v>1</v>
      </c>
      <c r="AK52" s="2329" t="s">
        <v>28</v>
      </c>
      <c r="AL52" s="2109" t="s">
        <v>62</v>
      </c>
      <c r="AM52" s="2194"/>
      <c r="AN52" s="2207">
        <v>1</v>
      </c>
      <c r="AO52" s="2359"/>
      <c r="AP52" s="2360" t="s">
        <v>62</v>
      </c>
      <c r="AQ52" s="313"/>
      <c r="AR52" s="1465">
        <v>1</v>
      </c>
      <c r="AS52" s="1468" t="s">
        <v>28</v>
      </c>
      <c r="AT52" s="753"/>
      <c r="AU52" s="1259"/>
      <c r="AV52" s="753"/>
      <c r="AW52" s="1259"/>
      <c r="AX52" s="1736"/>
      <c r="AY52" s="1461" t="s">
        <v>62</v>
      </c>
      <c r="AZ52" s="1736"/>
      <c r="BA52" s="1461" t="s">
        <v>62</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250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250</v>
      </c>
      <c r="B56" s="1365" t="s">
        <v>251</v>
      </c>
      <c r="C56" s="1365" t="s">
        <v>252</v>
      </c>
      <c r="D56" s="1365" t="s">
        <v>521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250</v>
      </c>
      <c r="B57" s="1365" t="s">
        <v>251</v>
      </c>
      <c r="C57" s="1365" t="s">
        <v>252</v>
      </c>
      <c r="D57" s="1365" t="s">
        <v>521</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250</v>
      </c>
      <c r="B58" s="1345" t="s">
        <v>251</v>
      </c>
      <c r="C58" s="1345" t="s">
        <v>252</v>
      </c>
      <c r="D58" s="1345" t="s">
        <v>521</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250</v>
      </c>
      <c r="B59" s="1345" t="s">
        <v>251</v>
      </c>
      <c r="C59" s="1345" t="s">
        <v>252</v>
      </c>
      <c r="D59" s="1345" t="s">
        <v>521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250</v>
      </c>
      <c r="B60" s="1345" t="s">
        <v>251</v>
      </c>
      <c r="C60" s="1345" t="s">
        <v>252</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250</v>
      </c>
      <c r="B61" s="1345" t="s">
        <v>251</v>
      </c>
      <c r="C61" s="1316"/>
      <c r="D61" s="1316"/>
      <c r="E61" s="2261"/>
      <c r="F61" s="2260"/>
      <c r="G61" s="1316"/>
      <c r="H61" s="1316"/>
      <c r="I61" s="1316"/>
      <c r="J61" s="1316"/>
      <c r="K61" s="1316"/>
      <c r="L61" s="1466"/>
      <c r="M61" s="1323"/>
      <c r="N61" s="1323"/>
      <c r="P61" s="1318"/>
      <c r="Q61" s="1319"/>
      <c r="R61" s="1318"/>
      <c r="S61" s="1324"/>
      <c r="T61" s="1327" t="s">
        <v>235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250</v>
      </c>
      <c r="B62" s="1345"/>
      <c r="C62" s="1345"/>
      <c r="D62" s="1345"/>
      <c r="E62" s="2260"/>
      <c r="F62" s="1345"/>
      <c r="G62" s="1345"/>
      <c r="H62" s="1345"/>
      <c r="I62" s="1345"/>
      <c r="J62" s="1345"/>
      <c r="K62" s="1345"/>
      <c r="L62" s="1348"/>
      <c r="M62" s="1323"/>
      <c r="N62" s="1323"/>
      <c r="O62" s="520"/>
      <c r="P62" s="382"/>
      <c r="Q62" s="1346"/>
      <c r="R62" s="382"/>
      <c r="S62" s="1324"/>
      <c r="T62" s="1327" t="s">
        <v>236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237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4C3D3-EC93-2A9A-A4FF-0.F5D5FE3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62</v>
      </c>
      <c r="AA7" s="2267"/>
      <c r="AB7" s="2109" t="s">
        <v>62</v>
      </c>
      <c r="AC7" s="753"/>
      <c r="AD7" s="753"/>
      <c r="AE7" s="1259"/>
      <c r="AF7" s="2267"/>
      <c r="AG7" s="2109" t="s">
        <v>62</v>
      </c>
      <c r="AH7" s="2289"/>
      <c r="AI7" s="2109" t="s">
        <v>62</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235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62</v>
      </c>
      <c r="AH15" s="2269"/>
      <c r="AI15" s="2270" t="s">
        <v>62</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ГУП СК "Ставрополькрайводоканал"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тарифная комиссия Ставропольского края</v>
      </c>
      <c r="W27" s="2253"/>
      <c r="X27" s="2253"/>
      <c r="Y27" s="2253"/>
      <c r="Z27" s="2253"/>
      <c r="AA27" s="2253"/>
      <c r="AB27" s="328"/>
      <c r="AC27" s="2253" t="str">
        <f>IF(TITLE_NAME_OR_PR_CHANGE="",IF(TITLE_NAME_OR_PR="","",TITLE_NAME_OR_PR),TITLE_NAME_OR_PR_CHANGE)</f>
        <v>Региональная тарифная комиссия Ставропольского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45831</v>
      </c>
      <c r="W28" s="2266"/>
      <c r="X28" s="2266"/>
      <c r="Y28" s="2266"/>
      <c r="Z28" s="2266"/>
      <c r="AA28" s="2266"/>
      <c r="AB28" s="328"/>
      <c r="AC28" s="2266" t="str">
        <f>IF(TITLE_DATE_PR_CHANGE="",IF(TITLE_DATE_PR="","",TITLE_DATE_PR),TITLE_DATE_PR_CHANGE)</f>
        <v>45831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34/1</v>
      </c>
      <c r="W29" s="2253"/>
      <c r="X29" s="2253"/>
      <c r="Y29" s="2253"/>
      <c r="Z29" s="2253"/>
      <c r="AA29" s="2253"/>
      <c r="AB29" s="328"/>
      <c r="AC29" s="2253" t="str">
        <f>IF(TITLE_NUMBER_PR_CHANGE="",IF(TITLE_NUMBER_PR="","",TITLE_NUMBER_PR),TITLE_NUMBER_PR_CHANGE)</f>
        <v>34/1</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http://pravo.stavregion.ru/</v>
      </c>
      <c r="W30" s="2253"/>
      <c r="X30" s="2253"/>
      <c r="Y30" s="2253"/>
      <c r="Z30" s="2253"/>
      <c r="AA30" s="2253"/>
      <c r="AB30" s="328"/>
      <c r="AC30" s="2253" t="str">
        <f>IF(TITLE_IST_PUB_CHANGE="",IF(TITLE_IST_PUB="","",TITLE_IST_PUB),TITLE_IST_PUB_CHANGE)</f>
        <v>http://pravo.stavregion.ru/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45831</v>
      </c>
      <c r="W32" s="2266"/>
      <c r="X32" s="2266"/>
      <c r="Y32" s="2266"/>
      <c r="Z32" s="2266"/>
      <c r="AA32" s="2266"/>
      <c r="AB32" s="328"/>
      <c r="AC32" s="2266" t="str">
        <f>IF(TITLE_DATE_PR_CHANGE="",IF(TITLE_DATE_PR="","",TITLE_DATE_PR),TITLE_DATE_PR_CHANGE)</f>
        <v>45831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34/1</v>
      </c>
      <c r="W33" s="2253"/>
      <c r="X33" s="2253"/>
      <c r="Y33" s="2253"/>
      <c r="Z33" s="2253"/>
      <c r="AA33" s="2253"/>
      <c r="AB33" s="328"/>
      <c r="AC33" s="2253" t="str">
        <f>IF(TITLE_NUMBER_PR_CHANGE="",IF(TITLE_NUMBER_PR="","",TITLE_NUMBER_PR),TITLE_NUMBER_PR_CHANGE)</f>
        <v>34/1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85" t="s">
        <v>490</v>
      </c>
      <c r="W38" s="2264" t="s">
        <v>437</v>
      </c>
      <c r="X38" s="2265"/>
      <c r="Y38" s="2264" t="s">
        <v>438</v>
      </c>
      <c r="Z38" s="2271"/>
      <c r="AA38" s="2265"/>
      <c r="AB38" s="2280"/>
      <c r="AC38" s="1485" t="s">
        <v>490</v>
      </c>
      <c r="AD38" s="2264" t="s">
        <v>437</v>
      </c>
      <c r="AE38" s="2265"/>
      <c r="AF38" s="2264" t="s">
        <v>438</v>
      </c>
      <c r="AG38" s="2271"/>
      <c r="AH38" s="2265"/>
      <c r="AI38" s="2280"/>
      <c r="AJ38" s="2283"/>
      <c r="AK38" s="2129"/>
      <c r="AQ38" s="1157">
        <v>34</v>
      </c>
    </row>
    <row customHeight="1" ht="90.3">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85" t="s">
        <v>524</v>
      </c>
      <c r="W39" s="1224" t="s">
        <v>525</v>
      </c>
      <c r="X39" s="1224" t="s">
        <v>495</v>
      </c>
      <c r="Y39" s="1491" t="s">
        <v>448</v>
      </c>
      <c r="Z39" s="2272" t="s">
        <v>449</v>
      </c>
      <c r="AA39" s="2273"/>
      <c r="AB39" s="2281"/>
      <c r="AC39" s="1485" t="s">
        <v>524</v>
      </c>
      <c r="AD39" s="1224" t="s">
        <v>525</v>
      </c>
      <c r="AE39" s="1224" t="s">
        <v>495</v>
      </c>
      <c r="AF39" s="1491" t="s">
        <v>448</v>
      </c>
      <c r="AG39" s="2272" t="s">
        <v>449</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523</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526</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526</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270</v>
      </c>
      <c r="B46" s="1365" t="s">
        <v>271</v>
      </c>
      <c r="C46" s="1365" t="s">
        <v>272</v>
      </c>
      <c r="D46" s="1365" t="s">
        <v>526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62</v>
      </c>
      <c r="AA46" s="2269"/>
      <c r="AB46" s="2270" t="s">
        <v>62</v>
      </c>
      <c r="AC46" s="753"/>
      <c r="AD46" s="753"/>
      <c r="AE46" s="1259"/>
      <c r="AF46" s="2267"/>
      <c r="AG46" s="2109" t="s">
        <v>62</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526</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270</v>
      </c>
      <c r="B49" s="1365" t="s">
        <v>271</v>
      </c>
      <c r="C49" s="1365" t="s">
        <v>272</v>
      </c>
      <c r="D49" s="1365" t="s">
        <v>526</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270</v>
      </c>
      <c r="B50" s="1365" t="s">
        <v>271</v>
      </c>
      <c r="C50" s="1365" t="s">
        <v>272</v>
      </c>
      <c r="D50" s="1365" t="s">
        <v>526</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235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236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237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01E8E2-2523-2309-5919-0.A5D53E2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62</v>
      </c>
      <c r="AA7" s="2267"/>
      <c r="AB7" s="2109" t="s">
        <v>62</v>
      </c>
      <c r="AC7" s="753"/>
      <c r="AD7" s="753"/>
      <c r="AE7" s="1259"/>
      <c r="AF7" s="2267"/>
      <c r="AG7" s="2109" t="s">
        <v>62</v>
      </c>
      <c r="AH7" s="2289"/>
      <c r="AI7" s="2109" t="s">
        <v>62</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235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62</v>
      </c>
      <c r="AH15" s="2269"/>
      <c r="AI15" s="2270" t="s">
        <v>62</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ГУП СК "Ставрополькрайводоканал"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тарифная комиссия Ставропольского края</v>
      </c>
      <c r="W27" s="2253"/>
      <c r="X27" s="2253"/>
      <c r="Y27" s="2253"/>
      <c r="Z27" s="2253"/>
      <c r="AA27" s="2253"/>
      <c r="AB27" s="328"/>
      <c r="AC27" s="2253" t="str">
        <f>IF(TITLE_NAME_OR_PR_CHANGE="",IF(TITLE_NAME_OR_PR="","",TITLE_NAME_OR_PR),TITLE_NAME_OR_PR_CHANGE)</f>
        <v>Региональная тарифная комиссия Ставропольского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45831</v>
      </c>
      <c r="W28" s="2266"/>
      <c r="X28" s="2266"/>
      <c r="Y28" s="2266"/>
      <c r="Z28" s="2266"/>
      <c r="AA28" s="2266"/>
      <c r="AB28" s="328"/>
      <c r="AC28" s="2266" t="str">
        <f>IF(TITLE_DATE_PR_CHANGE="",IF(TITLE_DATE_PR="","",TITLE_DATE_PR),TITLE_DATE_PR_CHANGE)</f>
        <v>45831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34/1</v>
      </c>
      <c r="W29" s="2253"/>
      <c r="X29" s="2253"/>
      <c r="Y29" s="2253"/>
      <c r="Z29" s="2253"/>
      <c r="AA29" s="2253"/>
      <c r="AB29" s="328"/>
      <c r="AC29" s="2253" t="str">
        <f>IF(TITLE_NUMBER_PR_CHANGE="",IF(TITLE_NUMBER_PR="","",TITLE_NUMBER_PR),TITLE_NUMBER_PR_CHANGE)</f>
        <v>34/1</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http://pravo.stavregion.ru/</v>
      </c>
      <c r="W30" s="2253"/>
      <c r="X30" s="2253"/>
      <c r="Y30" s="2253"/>
      <c r="Z30" s="2253"/>
      <c r="AA30" s="2253"/>
      <c r="AB30" s="328"/>
      <c r="AC30" s="2253" t="str">
        <f>IF(TITLE_IST_PUB_CHANGE="",IF(TITLE_IST_PUB="","",TITLE_IST_PUB),TITLE_IST_PUB_CHANGE)</f>
        <v>http://pravo.stavregion.ru/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45831</v>
      </c>
      <c r="W32" s="2266"/>
      <c r="X32" s="2266"/>
      <c r="Y32" s="2266"/>
      <c r="Z32" s="2266"/>
      <c r="AA32" s="2266"/>
      <c r="AB32" s="328"/>
      <c r="AC32" s="2266" t="str">
        <f>IF(TITLE_DATE_PR_CHANGE="",IF(TITLE_DATE_PR="","",TITLE_DATE_PR),TITLE_DATE_PR_CHANGE)</f>
        <v>45831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34/1</v>
      </c>
      <c r="W33" s="2253"/>
      <c r="X33" s="2253"/>
      <c r="Y33" s="2253"/>
      <c r="Z33" s="2253"/>
      <c r="AA33" s="2253"/>
      <c r="AB33" s="328"/>
      <c r="AC33" s="2253" t="str">
        <f>IF(TITLE_NUMBER_PR_CHANGE="",IF(TITLE_NUMBER_PR="","",TITLE_NUMBER_PR),TITLE_NUMBER_PR_CHANGE)</f>
        <v>34/1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85" t="s">
        <v>490</v>
      </c>
      <c r="W38" s="2264" t="s">
        <v>437</v>
      </c>
      <c r="X38" s="2265"/>
      <c r="Y38" s="2264" t="s">
        <v>438</v>
      </c>
      <c r="Z38" s="2271"/>
      <c r="AA38" s="2265"/>
      <c r="AB38" s="2280"/>
      <c r="AC38" s="1485" t="s">
        <v>490</v>
      </c>
      <c r="AD38" s="2264" t="s">
        <v>437</v>
      </c>
      <c r="AE38" s="2265"/>
      <c r="AF38" s="2264" t="s">
        <v>438</v>
      </c>
      <c r="AG38" s="2271"/>
      <c r="AH38" s="2265"/>
      <c r="AI38" s="2280"/>
      <c r="AJ38" s="2283"/>
      <c r="AK38" s="2129"/>
      <c r="AQ38" s="1157">
        <v>34</v>
      </c>
    </row>
    <row customHeight="1" ht="90.3">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85" t="s">
        <v>524</v>
      </c>
      <c r="W39" s="1224" t="s">
        <v>525</v>
      </c>
      <c r="X39" s="1224" t="s">
        <v>495</v>
      </c>
      <c r="Y39" s="1491" t="s">
        <v>448</v>
      </c>
      <c r="Z39" s="2272" t="s">
        <v>449</v>
      </c>
      <c r="AA39" s="2273"/>
      <c r="AB39" s="2281"/>
      <c r="AC39" s="1485" t="s">
        <v>524</v>
      </c>
      <c r="AD39" s="1224" t="s">
        <v>525</v>
      </c>
      <c r="AE39" s="1224" t="s">
        <v>495</v>
      </c>
      <c r="AF39" s="1491" t="s">
        <v>448</v>
      </c>
      <c r="AG39" s="2272" t="s">
        <v>449</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275</v>
      </c>
      <c r="B42" s="1365" t="s">
        <v>276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275</v>
      </c>
      <c r="B43" s="1365" t="s">
        <v>276</v>
      </c>
      <c r="C43" s="1365" t="s">
        <v>277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523</v>
      </c>
      <c r="AM43" s="502"/>
      <c r="AN43" s="502" t="str">
        <f>IF(T43="","",T43)</f>
        <v>Наименование централизованной системы водоотведения</v>
      </c>
      <c r="AO43" s="502"/>
      <c r="AP43" s="502"/>
      <c r="AQ43" s="1157">
        <v>23</v>
      </c>
    </row>
    <row customHeight="1" ht="24">
      <c r="A44" s="1365" t="s">
        <v>275</v>
      </c>
      <c r="B44" s="1365" t="s">
        <v>276</v>
      </c>
      <c r="C44" s="1365" t="s">
        <v>277</v>
      </c>
      <c r="D44" s="1365" t="s">
        <v>527</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275</v>
      </c>
      <c r="B45" s="1365" t="s">
        <v>276</v>
      </c>
      <c r="C45" s="1365" t="s">
        <v>277</v>
      </c>
      <c r="D45" s="1365" t="s">
        <v>527</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275</v>
      </c>
      <c r="B46" s="1365" t="s">
        <v>276</v>
      </c>
      <c r="C46" s="1365" t="s">
        <v>277</v>
      </c>
      <c r="D46" s="1365" t="s">
        <v>527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62</v>
      </c>
      <c r="AA46" s="2269"/>
      <c r="AB46" s="2270" t="s">
        <v>62</v>
      </c>
      <c r="AC46" s="753"/>
      <c r="AD46" s="753"/>
      <c r="AE46" s="1259"/>
      <c r="AF46" s="2267"/>
      <c r="AG46" s="2109" t="s">
        <v>62</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275</v>
      </c>
      <c r="B47" s="1365" t="s">
        <v>276</v>
      </c>
      <c r="C47" s="1365" t="s">
        <v>277</v>
      </c>
      <c r="D47" s="1365" t="s">
        <v>527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275</v>
      </c>
      <c r="B48" s="1365" t="s">
        <v>276</v>
      </c>
      <c r="C48" s="1365" t="s">
        <v>277</v>
      </c>
      <c r="D48" s="1365" t="s">
        <v>527</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275</v>
      </c>
      <c r="B49" s="1365" t="s">
        <v>276</v>
      </c>
      <c r="C49" s="1365" t="s">
        <v>277</v>
      </c>
      <c r="D49" s="1365" t="s">
        <v>527</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275</v>
      </c>
      <c r="B50" s="1365" t="s">
        <v>276</v>
      </c>
      <c r="C50" s="1365" t="s">
        <v>277</v>
      </c>
      <c r="D50" s="1365" t="s">
        <v>527</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275</v>
      </c>
      <c r="B51" s="1345" t="s">
        <v>276</v>
      </c>
      <c r="C51" s="1316"/>
      <c r="D51" s="1316"/>
      <c r="E51" s="2261"/>
      <c r="F51" s="2260"/>
      <c r="G51" s="1316"/>
      <c r="H51" s="1316"/>
      <c r="I51" s="1316"/>
      <c r="J51" s="1316"/>
      <c r="K51" s="1316"/>
      <c r="L51" s="1496"/>
      <c r="M51" s="1323"/>
      <c r="N51" s="1323"/>
      <c r="P51" s="1318"/>
      <c r="Q51" s="1319"/>
      <c r="R51" s="1318"/>
      <c r="S51" s="1324"/>
      <c r="T51" s="1327" t="s">
        <v>235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275</v>
      </c>
      <c r="B52" s="1345"/>
      <c r="C52" s="1345"/>
      <c r="D52" s="1345"/>
      <c r="E52" s="2260"/>
      <c r="F52" s="1345"/>
      <c r="G52" s="1345"/>
      <c r="H52" s="1345"/>
      <c r="I52" s="1345"/>
      <c r="J52" s="1345"/>
      <c r="K52" s="1345"/>
      <c r="L52" s="1348"/>
      <c r="M52" s="1323"/>
      <c r="N52" s="1323"/>
      <c r="O52" s="520"/>
      <c r="P52" s="382"/>
      <c r="Q52" s="1346"/>
      <c r="R52" s="382"/>
      <c r="S52" s="1324"/>
      <c r="T52" s="1327" t="s">
        <v>236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237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7335C-6BDB-3F53-E81B-0.C45703D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523</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62</v>
      </c>
      <c r="AB8" s="1736"/>
      <c r="AC8" s="1471" t="s">
        <v>62</v>
      </c>
      <c r="AD8" s="2187" t="s">
        <v>62</v>
      </c>
      <c r="AE8" s="2328"/>
      <c r="AF8" s="2207">
        <v>1</v>
      </c>
      <c r="AG8" s="2365"/>
      <c r="AH8" s="2109" t="s">
        <v>62</v>
      </c>
      <c r="AI8" s="2328"/>
      <c r="AJ8" s="2207">
        <v>1</v>
      </c>
      <c r="AK8" s="2329" t="s">
        <v>28</v>
      </c>
      <c r="AL8" s="2109" t="s">
        <v>62</v>
      </c>
      <c r="AM8" s="2194"/>
      <c r="AN8" s="2207">
        <v>1</v>
      </c>
      <c r="AO8" s="2359"/>
      <c r="AP8" s="2360" t="s">
        <v>62</v>
      </c>
      <c r="AQ8" s="313"/>
      <c r="AR8" s="1488">
        <v>1</v>
      </c>
      <c r="AS8" s="1494" t="s">
        <v>28</v>
      </c>
      <c r="AT8" s="753"/>
      <c r="AU8" s="1259"/>
      <c r="AV8" s="753"/>
      <c r="AW8" s="1259"/>
      <c r="AX8" s="1736"/>
      <c r="AY8" s="1471" t="s">
        <v>62</v>
      </c>
      <c r="AZ8" s="1736"/>
      <c r="BA8" s="1471" t="s">
        <v>62</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235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62</v>
      </c>
      <c r="AZ20" s="1738"/>
      <c r="BA20" s="1487" t="s">
        <v>62</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512</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ГУП СК "Ставрополькрайводоканал"</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тарифная комиссия Ставропольского края</v>
      </c>
      <c r="W31" s="2253"/>
      <c r="X31" s="2253"/>
      <c r="Y31" s="2253"/>
      <c r="Z31" s="2253"/>
      <c r="AA31" s="2253"/>
      <c r="AB31" s="2253"/>
      <c r="AC31" s="328"/>
      <c r="AD31" s="2253" t="str">
        <f>IF(TITLE_NAME_OR_PR_CHANGE="",IF(TITLE_NAME_OR_PR="","",TITLE_NAME_OR_PR),TITLE_NAME_OR_PR_CHANGE)</f>
        <v>Региональная тарифная комиссия Ставропольского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45831</v>
      </c>
      <c r="W32" s="2266"/>
      <c r="X32" s="2266"/>
      <c r="Y32" s="2266"/>
      <c r="Z32" s="2266"/>
      <c r="AA32" s="2266"/>
      <c r="AB32" s="2266"/>
      <c r="AC32" s="328"/>
      <c r="AD32" s="2266" t="str">
        <f>IF(TITLE_DATE_PR_CHANGE="",IF(TITLE_DATE_PR="","",TITLE_DATE_PR),TITLE_DATE_PR_CHANGE)</f>
        <v>45831</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34/1</v>
      </c>
      <c r="W33" s="2253"/>
      <c r="X33" s="2253"/>
      <c r="Y33" s="2253"/>
      <c r="Z33" s="2253"/>
      <c r="AA33" s="2253"/>
      <c r="AB33" s="2253"/>
      <c r="AC33" s="328"/>
      <c r="AD33" s="2253" t="str">
        <f>IF(TITLE_NUMBER_PR_CHANGE="",IF(TITLE_NUMBER_PR="","",TITLE_NUMBER_PR),TITLE_NUMBER_PR_CHANGE)</f>
        <v>34/1</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http://pravo.stavregion.ru/</v>
      </c>
      <c r="W34" s="2253"/>
      <c r="X34" s="2253"/>
      <c r="Y34" s="2253"/>
      <c r="Z34" s="2253"/>
      <c r="AA34" s="2253"/>
      <c r="AB34" s="2253"/>
      <c r="AC34" s="328"/>
      <c r="AD34" s="2253" t="str">
        <f>IF(TITLE_IST_PUB_CHANGE="",IF(TITLE_IST_PUB="","",TITLE_IST_PUB),TITLE_IST_PUB_CHANGE)</f>
        <v>http://pravo.stavregion.ru/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45831</v>
      </c>
      <c r="W36" s="2266"/>
      <c r="X36" s="2266"/>
      <c r="Y36" s="2266"/>
      <c r="Z36" s="2266"/>
      <c r="AA36" s="2266"/>
      <c r="AB36" s="2266"/>
      <c r="AC36" s="328"/>
      <c r="AD36" s="2266" t="str">
        <f>IF(TITLE_DATE_PR_CHANGE="",IF(TITLE_DATE_PR="","",TITLE_DATE_PR),TITLE_DATE_PR_CHANGE)</f>
        <v>45831</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34/1</v>
      </c>
      <c r="W37" s="2253"/>
      <c r="X37" s="2253"/>
      <c r="Y37" s="2253"/>
      <c r="Z37" s="2253"/>
      <c r="AA37" s="2253"/>
      <c r="AB37" s="2253"/>
      <c r="AC37" s="328"/>
      <c r="AD37" s="2253" t="str">
        <f>IF(TITLE_NUMBER_PR_CHANGE="",IF(TITLE_NUMBER_PR="","",TITLE_NUMBER_PR),TITLE_NUMBER_PR_CHANGE)</f>
        <v>34/1</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89</v>
      </c>
      <c r="T41" s="2211" t="s">
        <v>513</v>
      </c>
      <c r="U41" s="303"/>
      <c r="V41" s="2276" t="s">
        <v>431</v>
      </c>
      <c r="W41" s="2277"/>
      <c r="X41" s="2277"/>
      <c r="Y41" s="2277"/>
      <c r="Z41" s="2277"/>
      <c r="AA41" s="2277"/>
      <c r="AB41" s="2278"/>
      <c r="AC41" s="2279" t="s">
        <v>432</v>
      </c>
      <c r="AD41" s="2330" t="s">
        <v>530</v>
      </c>
      <c r="AE41" s="2293"/>
      <c r="AF41" s="2293"/>
      <c r="AG41" s="2331"/>
      <c r="AH41" s="2330" t="s">
        <v>531</v>
      </c>
      <c r="AI41" s="2293"/>
      <c r="AJ41" s="2293"/>
      <c r="AK41" s="2331"/>
      <c r="AL41" s="2330" t="s">
        <v>532</v>
      </c>
      <c r="AM41" s="2293"/>
      <c r="AN41" s="2293"/>
      <c r="AO41" s="2331"/>
      <c r="AP41" s="2330" t="s">
        <v>517</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533</v>
      </c>
      <c r="AU42" s="2195"/>
      <c r="AV42" s="2194" t="s">
        <v>534</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439</v>
      </c>
      <c r="F44" s="1366" t="s">
        <v>440</v>
      </c>
      <c r="G44" s="1366" t="s">
        <v>441</v>
      </c>
      <c r="H44" s="1366" t="s">
        <v>442</v>
      </c>
      <c r="I44" s="1366" t="s">
        <v>443</v>
      </c>
      <c r="J44" s="1366" t="s">
        <v>444</v>
      </c>
      <c r="K44" s="1366" t="s">
        <v>445</v>
      </c>
      <c r="L44" s="1366" t="s">
        <v>420</v>
      </c>
      <c r="Q44" s="293"/>
      <c r="R44" s="378"/>
      <c r="S44" s="2275"/>
      <c r="T44" s="2211"/>
      <c r="U44" s="304"/>
      <c r="V44" s="1481" t="s">
        <v>479</v>
      </c>
      <c r="W44" s="1481" t="s">
        <v>480</v>
      </c>
      <c r="X44" s="1481" t="s">
        <v>479</v>
      </c>
      <c r="Y44" s="1481" t="s">
        <v>480</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280</v>
      </c>
      <c r="B47" s="1365" t="s">
        <v>281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280</v>
      </c>
      <c r="B48" s="1365" t="s">
        <v>281</v>
      </c>
      <c r="C48" s="1365" t="s">
        <v>282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523</v>
      </c>
      <c r="BE48" s="502"/>
      <c r="BF48" s="502" t="str">
        <f>IF(T48="","",T48)</f>
        <v>Наименование централизованной системы водоотведения</v>
      </c>
      <c r="BG48" s="502"/>
      <c r="BH48" s="502"/>
      <c r="BI48" s="1157">
        <v>34</v>
      </c>
    </row>
    <row s="1644" customFormat="1" customHeight="1" ht="0">
      <c r="A49" s="1345" t="s">
        <v>280</v>
      </c>
      <c r="B49" s="1345" t="s">
        <v>281</v>
      </c>
      <c r="C49" s="1345" t="s">
        <v>282</v>
      </c>
      <c r="D49" s="1345" t="s">
        <v>535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280</v>
      </c>
      <c r="B50" s="1345" t="s">
        <v>281</v>
      </c>
      <c r="C50" s="1345" t="s">
        <v>282</v>
      </c>
      <c r="D50" s="1345" t="s">
        <v>535</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280</v>
      </c>
      <c r="B51" s="1345" t="s">
        <v>281</v>
      </c>
      <c r="C51" s="1345" t="s">
        <v>282</v>
      </c>
      <c r="D51" s="1345" t="s">
        <v>535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280</v>
      </c>
      <c r="B52" s="1365" t="s">
        <v>281</v>
      </c>
      <c r="C52" s="1365" t="s">
        <v>282</v>
      </c>
      <c r="D52" s="1365" t="s">
        <v>535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62</v>
      </c>
      <c r="AB52" s="1736"/>
      <c r="AC52" s="1471" t="s">
        <v>62</v>
      </c>
      <c r="AD52" s="2187" t="s">
        <v>62</v>
      </c>
      <c r="AE52" s="2328"/>
      <c r="AF52" s="2207">
        <v>1</v>
      </c>
      <c r="AG52" s="2365"/>
      <c r="AH52" s="2109" t="s">
        <v>62</v>
      </c>
      <c r="AI52" s="2328"/>
      <c r="AJ52" s="2207">
        <v>1</v>
      </c>
      <c r="AK52" s="2329" t="s">
        <v>28</v>
      </c>
      <c r="AL52" s="2109" t="s">
        <v>62</v>
      </c>
      <c r="AM52" s="2194"/>
      <c r="AN52" s="2207">
        <v>1</v>
      </c>
      <c r="AO52" s="2359"/>
      <c r="AP52" s="2360" t="s">
        <v>62</v>
      </c>
      <c r="AQ52" s="313"/>
      <c r="AR52" s="1488">
        <v>1</v>
      </c>
      <c r="AS52" s="1494" t="s">
        <v>28</v>
      </c>
      <c r="AT52" s="753"/>
      <c r="AU52" s="1259"/>
      <c r="AV52" s="753"/>
      <c r="AW52" s="1259"/>
      <c r="AX52" s="1736"/>
      <c r="AY52" s="1471" t="s">
        <v>62</v>
      </c>
      <c r="AZ52" s="1736"/>
      <c r="BA52" s="1471" t="s">
        <v>62</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280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280</v>
      </c>
      <c r="B56" s="1365" t="s">
        <v>281</v>
      </c>
      <c r="C56" s="1365" t="s">
        <v>282</v>
      </c>
      <c r="D56" s="1365" t="s">
        <v>535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280</v>
      </c>
      <c r="B57" s="1365" t="s">
        <v>281</v>
      </c>
      <c r="C57" s="1365" t="s">
        <v>282</v>
      </c>
      <c r="D57" s="1365" t="s">
        <v>535</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280</v>
      </c>
      <c r="B58" s="1345" t="s">
        <v>281</v>
      </c>
      <c r="C58" s="1345" t="s">
        <v>282</v>
      </c>
      <c r="D58" s="1345" t="s">
        <v>535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280</v>
      </c>
      <c r="B59" s="1345" t="s">
        <v>281</v>
      </c>
      <c r="C59" s="1345" t="s">
        <v>282</v>
      </c>
      <c r="D59" s="1345" t="s">
        <v>535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280</v>
      </c>
      <c r="B60" s="1345" t="s">
        <v>281</v>
      </c>
      <c r="C60" s="1345" t="s">
        <v>282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280</v>
      </c>
      <c r="B61" s="1345" t="s">
        <v>281</v>
      </c>
      <c r="C61" s="1316"/>
      <c r="D61" s="1316"/>
      <c r="E61" s="2261"/>
      <c r="F61" s="2260"/>
      <c r="G61" s="1316"/>
      <c r="H61" s="1316"/>
      <c r="I61" s="1316"/>
      <c r="J61" s="1316"/>
      <c r="K61" s="1316"/>
      <c r="L61" s="1496"/>
      <c r="M61" s="1323"/>
      <c r="N61" s="1323"/>
      <c r="P61" s="1318"/>
      <c r="Q61" s="1319"/>
      <c r="R61" s="1318"/>
      <c r="S61" s="1324"/>
      <c r="T61" s="1327" t="s">
        <v>235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280</v>
      </c>
      <c r="B62" s="1345"/>
      <c r="C62" s="1345"/>
      <c r="D62" s="1345"/>
      <c r="E62" s="2260"/>
      <c r="F62" s="1345"/>
      <c r="G62" s="1345"/>
      <c r="H62" s="1345"/>
      <c r="I62" s="1345"/>
      <c r="J62" s="1345"/>
      <c r="K62" s="1345"/>
      <c r="L62" s="1348"/>
      <c r="M62" s="1323"/>
      <c r="N62" s="1323"/>
      <c r="O62" s="520"/>
      <c r="P62" s="382"/>
      <c r="Q62" s="1346"/>
      <c r="R62" s="382"/>
      <c r="S62" s="1324"/>
      <c r="T62" s="1327" t="s">
        <v>236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237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A66A9-572E-708E-DE8A-0.00F77DA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84</v>
      </c>
      <c r="H1" s="496" t="s">
        <v>85</v>
      </c>
      <c r="I1" s="229" t="s">
        <v>86</v>
      </c>
      <c r="J1" s="249" t="s">
        <v>84</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87</v>
      </c>
      <c r="F8" s="2104"/>
      <c r="G8" s="2105"/>
      <c r="H8" s="2106" t="s">
        <v>88</v>
      </c>
      <c r="I8" s="2106"/>
      <c r="J8" s="157"/>
      <c r="K8" s="157"/>
      <c r="L8" s="157"/>
      <c r="M8" s="157"/>
      <c r="N8" s="228"/>
      <c r="O8" s="157"/>
      <c r="P8" s="227"/>
      <c r="Q8" s="227"/>
      <c r="R8" s="227"/>
      <c r="S8" s="227"/>
      <c r="AC8" s="118">
        <v>14</v>
      </c>
    </row>
    <row s="1821" customFormat="1" customHeight="1" ht="21">
      <c r="A9" s="760"/>
      <c r="B9" s="419"/>
      <c r="C9" s="760"/>
      <c r="D9" s="166"/>
      <c r="E9" s="779" t="s">
        <v>89</v>
      </c>
      <c r="F9" s="779"/>
      <c r="G9" s="174" t="s">
        <v>90</v>
      </c>
      <c r="H9" s="174" t="s">
        <v>90</v>
      </c>
      <c r="I9" s="174" t="s">
        <v>86</v>
      </c>
      <c r="J9" s="157"/>
      <c r="K9" s="157"/>
      <c r="L9" s="157"/>
      <c r="M9" s="157"/>
      <c r="N9" s="228"/>
      <c r="O9" s="157"/>
      <c r="P9" s="227"/>
      <c r="Q9" s="227"/>
      <c r="R9" s="227"/>
      <c r="S9" s="227"/>
      <c r="AC9" s="118">
        <v>20</v>
      </c>
    </row>
    <row customHeight="1" ht="11.549999999999999">
      <c r="D10" s="178"/>
      <c r="E10" s="780" t="s">
        <v>91</v>
      </c>
      <c r="F10" s="780"/>
      <c r="G10" s="225" t="s">
        <v>92</v>
      </c>
      <c r="H10" s="225" t="s">
        <v>93</v>
      </c>
      <c r="I10" s="225" t="s">
        <v>94</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95</v>
      </c>
      <c r="K11" s="157"/>
      <c r="L11" s="157"/>
      <c r="M11" s="157" t="s">
        <v>96</v>
      </c>
      <c r="N11" s="228" t="s">
        <v>97</v>
      </c>
      <c r="O11" s="157" t="s">
        <v>98</v>
      </c>
      <c r="P11" s="227"/>
      <c r="Q11" s="227"/>
      <c r="R11" s="227"/>
      <c r="S11" s="227"/>
      <c r="AC11" s="118">
        <v>1</v>
      </c>
    </row>
    <row s="1821" customFormat="1" customHeight="1" ht="15">
      <c r="A12" s="2101">
        <v>1</v>
      </c>
      <c r="B12" s="419"/>
      <c r="C12" s="760"/>
      <c r="D12" s="784"/>
      <c r="E12" s="221">
        <f>A12</f>
        <v>1</v>
      </c>
      <c r="F12" s="804" t="s">
        <v>99</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100</v>
      </c>
      <c r="G13" s="795" t="s">
        <v>101</v>
      </c>
      <c r="H13" s="795" t="s">
        <v>101</v>
      </c>
      <c r="I13" s="793" t="s">
        <v>102</v>
      </c>
      <c r="J13" s="502">
        <f>MERGEVALUE(G13)</f>
      </c>
      <c r="K13" s="513"/>
      <c r="L13" s="513"/>
      <c r="M13" s="502" t="str">
        <f t="array" ref="M13:M13">IF(ISERROR(MATCH(MID(N13,1,250),MID(note_ter,1,250),0)),"n","y")</f>
        <v>n</v>
      </c>
      <c r="N13" s="513"/>
      <c r="O13" s="502" t="str">
        <f>H13&amp;"("&amp;I13&amp;")"</f>
        <v>Предгорный муниципальный округ(07548000)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103</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104</v>
      </c>
      <c r="H15" s="180"/>
      <c r="I15" s="181"/>
      <c r="J15" s="251"/>
      <c r="K15" s="157"/>
      <c r="L15" s="157"/>
      <c r="M15" s="157"/>
      <c r="N15" s="228" t="s">
        <v>105</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83</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65C74-871E-3F48-C5EF-0.B5A50B7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62</v>
      </c>
      <c r="AE7" s="2267"/>
      <c r="AF7" s="2109" t="s">
        <v>62</v>
      </c>
      <c r="AG7" s="753"/>
      <c r="AH7" s="753"/>
      <c r="AI7" s="753"/>
      <c r="AJ7" s="753"/>
      <c r="AK7" s="753"/>
      <c r="AL7" s="753"/>
      <c r="AM7" s="753"/>
      <c r="AN7" s="2267"/>
      <c r="AO7" s="2109" t="s">
        <v>62</v>
      </c>
      <c r="AP7" s="2289"/>
      <c r="AQ7" s="2109" t="s">
        <v>62</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235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62</v>
      </c>
      <c r="AP15" s="2269"/>
      <c r="AQ15" s="2270" t="s">
        <v>62</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B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ГУП СК "Ставрополькрайводоканал"</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тарифная комиссия Ставропольского края</v>
      </c>
      <c r="W27" s="2253"/>
      <c r="X27" s="2253"/>
      <c r="Y27" s="2253"/>
      <c r="Z27" s="2253"/>
      <c r="AA27" s="2253"/>
      <c r="AB27" s="2253"/>
      <c r="AC27" s="2253"/>
      <c r="AD27" s="2253"/>
      <c r="AE27" s="2253"/>
      <c r="AF27" s="328"/>
      <c r="AG27" s="2253" t="str">
        <f>IF(TITLE_NAME_OR_PR_CHANGE="",IF(TITLE_NAME_OR_PR="","",TITLE_NAME_OR_PR),TITLE_NAME_OR_PR_CHANGE)</f>
        <v>Региональная тарифная комиссия Ставропольского края</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45831</v>
      </c>
      <c r="W28" s="2266"/>
      <c r="X28" s="2266"/>
      <c r="Y28" s="2266"/>
      <c r="Z28" s="2266"/>
      <c r="AA28" s="2266"/>
      <c r="AB28" s="2266"/>
      <c r="AC28" s="2266"/>
      <c r="AD28" s="2266"/>
      <c r="AE28" s="2266"/>
      <c r="AF28" s="328"/>
      <c r="AG28" s="2266" t="str">
        <f>IF(TITLE_DATE_PR_CHANGE="",IF(TITLE_DATE_PR="","",TITLE_DATE_PR),TITLE_DATE_PR_CHANGE)</f>
        <v>45831</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34/1</v>
      </c>
      <c r="W29" s="2253"/>
      <c r="X29" s="2253"/>
      <c r="Y29" s="2253"/>
      <c r="Z29" s="2253"/>
      <c r="AA29" s="2253"/>
      <c r="AB29" s="2253"/>
      <c r="AC29" s="2253"/>
      <c r="AD29" s="2253"/>
      <c r="AE29" s="2253"/>
      <c r="AF29" s="328"/>
      <c r="AG29" s="2253" t="str">
        <f>IF(TITLE_NUMBER_PR_CHANGE="",IF(TITLE_NUMBER_PR="","",TITLE_NUMBER_PR),TITLE_NUMBER_PR_CHANGE)</f>
        <v>34/1</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http://pravo.stavregion.ru/</v>
      </c>
      <c r="W30" s="2253"/>
      <c r="X30" s="2253"/>
      <c r="Y30" s="2253"/>
      <c r="Z30" s="2253"/>
      <c r="AA30" s="2253"/>
      <c r="AB30" s="2253"/>
      <c r="AC30" s="2253"/>
      <c r="AD30" s="2253"/>
      <c r="AE30" s="2253"/>
      <c r="AF30" s="328"/>
      <c r="AG30" s="2253" t="str">
        <f>IF(TITLE_IST_PUB_CHANGE="",IF(TITLE_IST_PUB="","",TITLE_IST_PUB),TITLE_IST_PUB_CHANGE)</f>
        <v>http://pravo.stavregion.ru/</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45831</v>
      </c>
      <c r="W32" s="2266"/>
      <c r="X32" s="2266"/>
      <c r="Y32" s="2266"/>
      <c r="Z32" s="2266"/>
      <c r="AA32" s="2266"/>
      <c r="AB32" s="2266"/>
      <c r="AC32" s="2266"/>
      <c r="AD32" s="2266"/>
      <c r="AE32" s="2266"/>
      <c r="AF32" s="328"/>
      <c r="AG32" s="2266" t="str">
        <f>IF(TITLE_DATE_PR_CHANGE="",IF(TITLE_DATE_PR="","",TITLE_DATE_PR),TITLE_DATE_PR_CHANGE)</f>
        <v>45831</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34/1</v>
      </c>
      <c r="W33" s="2253"/>
      <c r="X33" s="2253"/>
      <c r="Y33" s="2253"/>
      <c r="Z33" s="2253"/>
      <c r="AA33" s="2253"/>
      <c r="AB33" s="2253"/>
      <c r="AC33" s="2253"/>
      <c r="AD33" s="2253"/>
      <c r="AE33" s="2253"/>
      <c r="AF33" s="328"/>
      <c r="AG33" s="2253" t="str">
        <f>IF(TITLE_NUMBER_PR_CHANGE="",IF(TITLE_NUMBER_PR="","",TITLE_NUMBER_PR),TITLE_NUMBER_PR_CHANGE)</f>
        <v>34/1</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89</v>
      </c>
      <c r="T37" s="2211" t="s">
        <v>430</v>
      </c>
      <c r="U37" s="303"/>
      <c r="V37" s="2276" t="s">
        <v>431</v>
      </c>
      <c r="W37" s="2293"/>
      <c r="X37" s="2293"/>
      <c r="Y37" s="2293"/>
      <c r="Z37" s="2293"/>
      <c r="AA37" s="2293"/>
      <c r="AB37" s="2293"/>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customHeight="1" ht="19.95">
      <c r="Q38" s="378"/>
      <c r="R38" s="378"/>
      <c r="S38" s="2275"/>
      <c r="T38" s="2211"/>
      <c r="U38" s="1033"/>
      <c r="V38" s="2368" t="s">
        <v>538</v>
      </c>
      <c r="W38" s="2367" t="s">
        <v>539</v>
      </c>
      <c r="X38" s="2367"/>
      <c r="Y38" s="2367"/>
      <c r="Z38" s="2367" t="s">
        <v>540</v>
      </c>
      <c r="AA38" s="2367"/>
      <c r="AB38" s="2367"/>
      <c r="AC38" s="2296" t="s">
        <v>438</v>
      </c>
      <c r="AD38" s="2315"/>
      <c r="AE38" s="2316"/>
      <c r="AF38" s="2280"/>
      <c r="AG38" s="2368" t="s">
        <v>538</v>
      </c>
      <c r="AH38" s="2367" t="s">
        <v>539</v>
      </c>
      <c r="AI38" s="2367"/>
      <c r="AJ38" s="2367"/>
      <c r="AK38" s="2367" t="s">
        <v>540</v>
      </c>
      <c r="AL38" s="2367"/>
      <c r="AM38" s="2367"/>
      <c r="AN38" s="2296" t="s">
        <v>438</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541</v>
      </c>
      <c r="X39" s="2367" t="s">
        <v>542</v>
      </c>
      <c r="Y39" s="2367"/>
      <c r="Z39" s="2367" t="s">
        <v>543</v>
      </c>
      <c r="AA39" s="2367" t="s">
        <v>542</v>
      </c>
      <c r="AB39" s="2367"/>
      <c r="AC39" s="2297"/>
      <c r="AD39" s="2317"/>
      <c r="AE39" s="2318"/>
      <c r="AF39" s="2280"/>
      <c r="AG39" s="2368"/>
      <c r="AH39" s="2367" t="s">
        <v>541</v>
      </c>
      <c r="AI39" s="2367" t="s">
        <v>542</v>
      </c>
      <c r="AJ39" s="2367"/>
      <c r="AK39" s="2367" t="s">
        <v>543</v>
      </c>
      <c r="AL39" s="2367" t="s">
        <v>542</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439</v>
      </c>
      <c r="F40" s="1366" t="s">
        <v>440</v>
      </c>
      <c r="G40" s="1366" t="s">
        <v>441</v>
      </c>
      <c r="H40" s="1366"/>
      <c r="I40" s="1366" t="s">
        <v>491</v>
      </c>
      <c r="J40" s="1366" t="s">
        <v>444</v>
      </c>
      <c r="K40" s="1366" t="s">
        <v>492</v>
      </c>
      <c r="L40" s="1366" t="s">
        <v>420</v>
      </c>
      <c r="Q40" s="378"/>
      <c r="R40" s="378"/>
      <c r="S40" s="2275"/>
      <c r="T40" s="2211"/>
      <c r="U40" s="304"/>
      <c r="V40" s="2368"/>
      <c r="W40" s="2367"/>
      <c r="X40" s="1985" t="s">
        <v>544</v>
      </c>
      <c r="Y40" s="1985" t="s">
        <v>545</v>
      </c>
      <c r="Z40" s="2367"/>
      <c r="AA40" s="1985" t="s">
        <v>546</v>
      </c>
      <c r="AB40" s="1985" t="s">
        <v>547</v>
      </c>
      <c r="AC40" s="1491" t="s">
        <v>448</v>
      </c>
      <c r="AD40" s="2272" t="s">
        <v>449</v>
      </c>
      <c r="AE40" s="2273"/>
      <c r="AF40" s="2281"/>
      <c r="AG40" s="2368"/>
      <c r="AH40" s="2367"/>
      <c r="AI40" s="1985" t="s">
        <v>544</v>
      </c>
      <c r="AJ40" s="1985" t="s">
        <v>545</v>
      </c>
      <c r="AK40" s="2367"/>
      <c r="AL40" s="1985" t="s">
        <v>546</v>
      </c>
      <c r="AM40" s="1985" t="s">
        <v>547</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537</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548</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548</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255</v>
      </c>
      <c r="B47" s="1365" t="s">
        <v>256</v>
      </c>
      <c r="C47" s="1365" t="s">
        <v>257</v>
      </c>
      <c r="D47" s="1365" t="s">
        <v>548</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62</v>
      </c>
      <c r="AE47" s="2269"/>
      <c r="AF47" s="2270" t="s">
        <v>62</v>
      </c>
      <c r="AG47" s="753"/>
      <c r="AH47" s="753"/>
      <c r="AI47" s="753"/>
      <c r="AJ47" s="753"/>
      <c r="AK47" s="753"/>
      <c r="AL47" s="753"/>
      <c r="AM47" s="753"/>
      <c r="AN47" s="2267"/>
      <c r="AO47" s="2109" t="s">
        <v>62</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548</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548</v>
      </c>
      <c r="E49" s="2261"/>
      <c r="F49" s="2261"/>
      <c r="G49" s="2261"/>
      <c r="H49" s="2261"/>
      <c r="I49" s="2288"/>
      <c r="J49" s="2258"/>
      <c r="K49" s="1365"/>
      <c r="L49" s="1366"/>
      <c r="P49" s="2259"/>
      <c r="Q49" s="2259"/>
      <c r="R49" s="358"/>
      <c r="S49" s="1280"/>
      <c r="T49" s="289" t="s">
        <v>487</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255</v>
      </c>
      <c r="B50" s="1365" t="s">
        <v>256</v>
      </c>
      <c r="C50" s="1365" t="s">
        <v>257</v>
      </c>
      <c r="D50" s="1365" t="s">
        <v>548</v>
      </c>
      <c r="E50" s="2261"/>
      <c r="F50" s="2261"/>
      <c r="G50" s="2261"/>
      <c r="H50" s="2261"/>
      <c r="I50" s="2258"/>
      <c r="J50" s="1365"/>
      <c r="K50" s="1365"/>
      <c r="L50" s="1366"/>
      <c r="P50" s="2259"/>
      <c r="Q50" s="1483"/>
      <c r="R50" s="358"/>
      <c r="S50" s="1280"/>
      <c r="T50" s="367" t="s">
        <v>416</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255</v>
      </c>
      <c r="B51" s="1365" t="s">
        <v>256</v>
      </c>
      <c r="C51" s="1365" t="s">
        <v>257</v>
      </c>
      <c r="D51" s="1365" t="s">
        <v>548</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235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236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237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B3275-CF17-9ACA-280D-0.318ADCC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62</v>
      </c>
      <c r="AE7" s="2267"/>
      <c r="AF7" s="2109" t="s">
        <v>62</v>
      </c>
      <c r="AG7" s="753"/>
      <c r="AH7" s="753"/>
      <c r="AI7" s="753"/>
      <c r="AJ7" s="753"/>
      <c r="AK7" s="753"/>
      <c r="AL7" s="753"/>
      <c r="AM7" s="1259"/>
      <c r="AN7" s="2267"/>
      <c r="AO7" s="2109" t="s">
        <v>62</v>
      </c>
      <c r="AP7" s="2289"/>
      <c r="AQ7" s="2109" t="s">
        <v>62</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235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62</v>
      </c>
      <c r="AP15" s="2269"/>
      <c r="AQ15" s="2270" t="s">
        <v>62</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ГУП СК "Ставрополькрайводоканал"</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тарифная комиссия Ставропольского края</v>
      </c>
      <c r="W27" s="2253"/>
      <c r="X27" s="2253"/>
      <c r="Y27" s="2253"/>
      <c r="Z27" s="2253"/>
      <c r="AA27" s="2253"/>
      <c r="AB27" s="2253"/>
      <c r="AC27" s="2253"/>
      <c r="AD27" s="2253"/>
      <c r="AE27" s="2253"/>
      <c r="AF27" s="328"/>
      <c r="AG27" s="2253" t="str">
        <f>IF(TITLE_NAME_OR_PR_CHANGE="",IF(TITLE_NAME_OR_PR="","",TITLE_NAME_OR_PR),TITLE_NAME_OR_PR_CHANGE)</f>
        <v>Региональная тарифная комиссия Ставропольского края</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45831</v>
      </c>
      <c r="W28" s="2266"/>
      <c r="X28" s="2266"/>
      <c r="Y28" s="2266"/>
      <c r="Z28" s="2266"/>
      <c r="AA28" s="2266"/>
      <c r="AB28" s="2266"/>
      <c r="AC28" s="2266"/>
      <c r="AD28" s="2266"/>
      <c r="AE28" s="2266"/>
      <c r="AF28" s="328"/>
      <c r="AG28" s="2266" t="str">
        <f>IF(TITLE_DATE_PR_CHANGE="",IF(TITLE_DATE_PR="","",TITLE_DATE_PR),TITLE_DATE_PR_CHANGE)</f>
        <v>45831</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34/1</v>
      </c>
      <c r="W29" s="2253"/>
      <c r="X29" s="2253"/>
      <c r="Y29" s="2253"/>
      <c r="Z29" s="2253"/>
      <c r="AA29" s="2253"/>
      <c r="AB29" s="2253"/>
      <c r="AC29" s="2253"/>
      <c r="AD29" s="2253"/>
      <c r="AE29" s="2253"/>
      <c r="AF29" s="328"/>
      <c r="AG29" s="2253" t="str">
        <f>IF(TITLE_NUMBER_PR_CHANGE="",IF(TITLE_NUMBER_PR="","",TITLE_NUMBER_PR),TITLE_NUMBER_PR_CHANGE)</f>
        <v>34/1</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http://pravo.stavregion.ru/</v>
      </c>
      <c r="W30" s="2253"/>
      <c r="X30" s="2253"/>
      <c r="Y30" s="2253"/>
      <c r="Z30" s="2253"/>
      <c r="AA30" s="2253"/>
      <c r="AB30" s="2253"/>
      <c r="AC30" s="2253"/>
      <c r="AD30" s="2253"/>
      <c r="AE30" s="2253"/>
      <c r="AF30" s="328"/>
      <c r="AG30" s="2253" t="str">
        <f>IF(TITLE_IST_PUB_CHANGE="",IF(TITLE_IST_PUB="","",TITLE_IST_PUB),TITLE_IST_PUB_CHANGE)</f>
        <v>http://pravo.stavregion.ru/</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45831</v>
      </c>
      <c r="W32" s="2266"/>
      <c r="X32" s="2266"/>
      <c r="Y32" s="2266"/>
      <c r="Z32" s="2266"/>
      <c r="AA32" s="2266"/>
      <c r="AB32" s="2266"/>
      <c r="AC32" s="2266"/>
      <c r="AD32" s="2266"/>
      <c r="AE32" s="2266"/>
      <c r="AF32" s="328"/>
      <c r="AG32" s="2266" t="str">
        <f>IF(TITLE_DATE_PR_CHANGE="",IF(TITLE_DATE_PR="","",TITLE_DATE_PR),TITLE_DATE_PR_CHANGE)</f>
        <v>45831</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34/1</v>
      </c>
      <c r="W33" s="2253"/>
      <c r="X33" s="2253"/>
      <c r="Y33" s="2253"/>
      <c r="Z33" s="2253"/>
      <c r="AA33" s="2253"/>
      <c r="AB33" s="2253"/>
      <c r="AC33" s="2253"/>
      <c r="AD33" s="2253"/>
      <c r="AE33" s="2253"/>
      <c r="AF33" s="328"/>
      <c r="AG33" s="2253" t="str">
        <f>IF(TITLE_NUMBER_PR_CHANGE="",IF(TITLE_NUMBER_PR="","",TITLE_NUMBER_PR),TITLE_NUMBER_PR_CHANGE)</f>
        <v>34/1</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89</v>
      </c>
      <c r="T37" s="2211" t="s">
        <v>430</v>
      </c>
      <c r="U37" s="303"/>
      <c r="V37" s="2276" t="s">
        <v>431</v>
      </c>
      <c r="W37" s="2277"/>
      <c r="X37" s="2277"/>
      <c r="Y37" s="2277"/>
      <c r="Z37" s="2277"/>
      <c r="AA37" s="2277"/>
      <c r="AB37" s="2277"/>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538</v>
      </c>
      <c r="W38" s="2367" t="s">
        <v>539</v>
      </c>
      <c r="X38" s="2367"/>
      <c r="Y38" s="2367"/>
      <c r="Z38" s="2367" t="s">
        <v>540</v>
      </c>
      <c r="AA38" s="2367"/>
      <c r="AB38" s="2367"/>
      <c r="AC38" s="2296" t="s">
        <v>438</v>
      </c>
      <c r="AD38" s="2315"/>
      <c r="AE38" s="2316"/>
      <c r="AF38" s="2280"/>
      <c r="AG38" s="2368" t="s">
        <v>538</v>
      </c>
      <c r="AH38" s="2367" t="s">
        <v>539</v>
      </c>
      <c r="AI38" s="2367"/>
      <c r="AJ38" s="2367"/>
      <c r="AK38" s="2367" t="s">
        <v>540</v>
      </c>
      <c r="AL38" s="2367"/>
      <c r="AM38" s="2367"/>
      <c r="AN38" s="2296" t="s">
        <v>438</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541</v>
      </c>
      <c r="X39" s="2367" t="s">
        <v>542</v>
      </c>
      <c r="Y39" s="2367"/>
      <c r="Z39" s="2367" t="s">
        <v>543</v>
      </c>
      <c r="AA39" s="2367" t="s">
        <v>542</v>
      </c>
      <c r="AB39" s="2367"/>
      <c r="AC39" s="2297"/>
      <c r="AD39" s="2317"/>
      <c r="AE39" s="2318"/>
      <c r="AF39" s="2280"/>
      <c r="AG39" s="2368"/>
      <c r="AH39" s="2367" t="s">
        <v>541</v>
      </c>
      <c r="AI39" s="2367" t="s">
        <v>542</v>
      </c>
      <c r="AJ39" s="2367"/>
      <c r="AK39" s="2367" t="s">
        <v>543</v>
      </c>
      <c r="AL39" s="2367" t="s">
        <v>542</v>
      </c>
      <c r="AM39" s="2367"/>
      <c r="AN39" s="2297"/>
      <c r="AO39" s="2317"/>
      <c r="AP39" s="2318"/>
      <c r="AQ39" s="2280"/>
      <c r="AR39" s="2283"/>
      <c r="AS39" s="2129"/>
      <c r="AY39" s="1157">
        <v>19</v>
      </c>
    </row>
    <row customHeight="1" ht="61.949999999999996">
      <c r="A40" s="1372"/>
      <c r="B40" s="1372" t="s">
        <v>136</v>
      </c>
      <c r="C40" s="1372" t="s">
        <v>137</v>
      </c>
      <c r="D40" s="1372" t="s">
        <v>138</v>
      </c>
      <c r="E40" s="1366" t="s">
        <v>439</v>
      </c>
      <c r="F40" s="1366" t="s">
        <v>440</v>
      </c>
      <c r="G40" s="1366" t="s">
        <v>441</v>
      </c>
      <c r="H40" s="1366"/>
      <c r="I40" s="1366" t="s">
        <v>491</v>
      </c>
      <c r="J40" s="1366" t="s">
        <v>444</v>
      </c>
      <c r="K40" s="1366" t="s">
        <v>492</v>
      </c>
      <c r="L40" s="1366" t="s">
        <v>420</v>
      </c>
      <c r="Q40" s="378"/>
      <c r="R40" s="378"/>
      <c r="S40" s="2275"/>
      <c r="T40" s="2211"/>
      <c r="U40" s="304"/>
      <c r="V40" s="2368"/>
      <c r="W40" s="2367"/>
      <c r="X40" s="1985" t="s">
        <v>544</v>
      </c>
      <c r="Y40" s="1985" t="s">
        <v>545</v>
      </c>
      <c r="Z40" s="2367"/>
      <c r="AA40" s="1985" t="s">
        <v>546</v>
      </c>
      <c r="AB40" s="1985" t="s">
        <v>547</v>
      </c>
      <c r="AC40" s="1491" t="s">
        <v>448</v>
      </c>
      <c r="AD40" s="2272" t="s">
        <v>449</v>
      </c>
      <c r="AE40" s="2273"/>
      <c r="AF40" s="2281"/>
      <c r="AG40" s="2368"/>
      <c r="AH40" s="2367"/>
      <c r="AI40" s="1985" t="s">
        <v>544</v>
      </c>
      <c r="AJ40" s="1985" t="s">
        <v>545</v>
      </c>
      <c r="AK40" s="2367"/>
      <c r="AL40" s="1985" t="s">
        <v>546</v>
      </c>
      <c r="AM40" s="1985" t="s">
        <v>547</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260</v>
      </c>
      <c r="B43" s="1365" t="s">
        <v>261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260</v>
      </c>
      <c r="B44" s="1365" t="s">
        <v>261</v>
      </c>
      <c r="C44" s="1365" t="s">
        <v>262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537</v>
      </c>
      <c r="AU44" s="502"/>
      <c r="AV44" s="502" t="str">
        <f>IF(T44="","",T44)</f>
        <v>Наименование централизованной системы горячего водоснабжения</v>
      </c>
      <c r="AW44" s="502"/>
      <c r="AX44" s="502"/>
      <c r="AY44" s="1157">
        <v>23</v>
      </c>
    </row>
    <row customHeight="1" ht="24">
      <c r="A45" s="1365" t="s">
        <v>260</v>
      </c>
      <c r="B45" s="1365" t="s">
        <v>261</v>
      </c>
      <c r="C45" s="1365" t="s">
        <v>262</v>
      </c>
      <c r="D45" s="1365" t="s">
        <v>549</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260</v>
      </c>
      <c r="B46" s="1365" t="s">
        <v>261</v>
      </c>
      <c r="C46" s="1365" t="s">
        <v>262</v>
      </c>
      <c r="D46" s="1365" t="s">
        <v>549</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260</v>
      </c>
      <c r="B47" s="1365" t="s">
        <v>261</v>
      </c>
      <c r="C47" s="1365" t="s">
        <v>262</v>
      </c>
      <c r="D47" s="1365" t="s">
        <v>549</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62</v>
      </c>
      <c r="AE47" s="2269"/>
      <c r="AF47" s="2270" t="s">
        <v>62</v>
      </c>
      <c r="AG47" s="753"/>
      <c r="AH47" s="753"/>
      <c r="AI47" s="753"/>
      <c r="AJ47" s="753"/>
      <c r="AK47" s="753"/>
      <c r="AL47" s="753"/>
      <c r="AM47" s="1259"/>
      <c r="AN47" s="2267"/>
      <c r="AO47" s="2109" t="s">
        <v>62</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260</v>
      </c>
      <c r="B48" s="1365" t="s">
        <v>261</v>
      </c>
      <c r="C48" s="1365" t="s">
        <v>262</v>
      </c>
      <c r="D48" s="1365" t="s">
        <v>549</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260</v>
      </c>
      <c r="B49" s="1365" t="s">
        <v>261</v>
      </c>
      <c r="C49" s="1365" t="s">
        <v>262</v>
      </c>
      <c r="D49" s="1365" t="s">
        <v>549</v>
      </c>
      <c r="E49" s="2261"/>
      <c r="F49" s="2261"/>
      <c r="G49" s="2261"/>
      <c r="H49" s="2261"/>
      <c r="I49" s="2288"/>
      <c r="J49" s="2258"/>
      <c r="K49" s="1365"/>
      <c r="L49" s="1366"/>
      <c r="P49" s="2259"/>
      <c r="Q49" s="2259"/>
      <c r="R49" s="358"/>
      <c r="S49" s="1280"/>
      <c r="T49" s="289" t="s">
        <v>487</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260</v>
      </c>
      <c r="B50" s="1365" t="s">
        <v>261</v>
      </c>
      <c r="C50" s="1365" t="s">
        <v>262</v>
      </c>
      <c r="D50" s="1365" t="s">
        <v>549</v>
      </c>
      <c r="E50" s="2261"/>
      <c r="F50" s="2261"/>
      <c r="G50" s="2261"/>
      <c r="H50" s="2261"/>
      <c r="I50" s="2258"/>
      <c r="J50" s="1365"/>
      <c r="K50" s="1365"/>
      <c r="L50" s="1366"/>
      <c r="P50" s="2259"/>
      <c r="Q50" s="1483"/>
      <c r="R50" s="358"/>
      <c r="S50" s="1280"/>
      <c r="T50" s="367" t="s">
        <v>416</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260</v>
      </c>
      <c r="B51" s="1365" t="s">
        <v>261</v>
      </c>
      <c r="C51" s="1365" t="s">
        <v>262</v>
      </c>
      <c r="D51" s="1365" t="s">
        <v>549</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260</v>
      </c>
      <c r="B52" s="1345" t="s">
        <v>261</v>
      </c>
      <c r="C52" s="1316"/>
      <c r="D52" s="1316"/>
      <c r="E52" s="2261"/>
      <c r="F52" s="2260"/>
      <c r="G52" s="1316"/>
      <c r="H52" s="1316"/>
      <c r="I52" s="1316"/>
      <c r="J52" s="1316"/>
      <c r="K52" s="1316"/>
      <c r="L52" s="1496"/>
      <c r="M52" s="1323"/>
      <c r="N52" s="1323"/>
      <c r="P52" s="1318"/>
      <c r="Q52" s="1319"/>
      <c r="R52" s="1318"/>
      <c r="S52" s="1324"/>
      <c r="T52" s="1327" t="s">
        <v>235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260</v>
      </c>
      <c r="B53" s="1345"/>
      <c r="C53" s="1345"/>
      <c r="D53" s="1345"/>
      <c r="E53" s="2260"/>
      <c r="F53" s="1345"/>
      <c r="G53" s="1345"/>
      <c r="H53" s="1345"/>
      <c r="I53" s="1345"/>
      <c r="J53" s="1345"/>
      <c r="K53" s="1345"/>
      <c r="L53" s="1348"/>
      <c r="M53" s="1323"/>
      <c r="N53" s="1323"/>
      <c r="O53" s="520"/>
      <c r="P53" s="382"/>
      <c r="Q53" s="1346"/>
      <c r="R53" s="382"/>
      <c r="S53" s="1324"/>
      <c r="T53" s="1327" t="s">
        <v>236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237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FBD76-1513-63A7-EC99-0.4F081D2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537</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62</v>
      </c>
      <c r="AB8" s="1736"/>
      <c r="AC8" s="1471" t="s">
        <v>62</v>
      </c>
      <c r="AD8" s="2187" t="s">
        <v>62</v>
      </c>
      <c r="AE8" s="2328"/>
      <c r="AF8" s="2207">
        <v>1</v>
      </c>
      <c r="AG8" s="2365"/>
      <c r="AH8" s="2109" t="s">
        <v>62</v>
      </c>
      <c r="AI8" s="2328"/>
      <c r="AJ8" s="2207">
        <v>1</v>
      </c>
      <c r="AK8" s="2329" t="s">
        <v>28</v>
      </c>
      <c r="AL8" s="2109" t="s">
        <v>62</v>
      </c>
      <c r="AM8" s="2194"/>
      <c r="AN8" s="2207">
        <v>1</v>
      </c>
      <c r="AO8" s="2359"/>
      <c r="AP8" s="2360" t="s">
        <v>62</v>
      </c>
      <c r="AQ8" s="313"/>
      <c r="AR8" s="1488">
        <v>1</v>
      </c>
      <c r="AS8" s="1494" t="s">
        <v>28</v>
      </c>
      <c r="AT8" s="753"/>
      <c r="AU8" s="1259"/>
      <c r="AV8" s="753"/>
      <c r="AW8" s="1259"/>
      <c r="AX8" s="1736"/>
      <c r="AY8" s="1471" t="s">
        <v>62</v>
      </c>
      <c r="AZ8" s="1736"/>
      <c r="BA8" s="1471" t="s">
        <v>62</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235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62</v>
      </c>
      <c r="AZ20" s="1738"/>
      <c r="BA20" s="1487" t="s">
        <v>62</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512</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ГУП СК "Ставрополькрайводоканал"</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тарифная комиссия Ставропольского края</v>
      </c>
      <c r="W31" s="2253"/>
      <c r="X31" s="2253"/>
      <c r="Y31" s="2253"/>
      <c r="Z31" s="2253"/>
      <c r="AA31" s="2253"/>
      <c r="AB31" s="2253"/>
      <c r="AC31" s="328"/>
      <c r="AD31" s="2253" t="str">
        <f>IF(TITLE_NAME_OR_PR_CHANGE="",IF(TITLE_NAME_OR_PR="","",TITLE_NAME_OR_PR),TITLE_NAME_OR_PR_CHANGE)</f>
        <v>Региональная тарифная комиссия Ставропольского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45831</v>
      </c>
      <c r="W32" s="2266"/>
      <c r="X32" s="2266"/>
      <c r="Y32" s="2266"/>
      <c r="Z32" s="2266"/>
      <c r="AA32" s="2266"/>
      <c r="AB32" s="2266"/>
      <c r="AC32" s="328"/>
      <c r="AD32" s="2266" t="str">
        <f>IF(TITLE_DATE_PR_CHANGE="",IF(TITLE_DATE_PR="","",TITLE_DATE_PR),TITLE_DATE_PR_CHANGE)</f>
        <v>45831</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34/1</v>
      </c>
      <c r="W33" s="2253"/>
      <c r="X33" s="2253"/>
      <c r="Y33" s="2253"/>
      <c r="Z33" s="2253"/>
      <c r="AA33" s="2253"/>
      <c r="AB33" s="2253"/>
      <c r="AC33" s="328"/>
      <c r="AD33" s="2253" t="str">
        <f>IF(TITLE_NUMBER_PR_CHANGE="",IF(TITLE_NUMBER_PR="","",TITLE_NUMBER_PR),TITLE_NUMBER_PR_CHANGE)</f>
        <v>34/1</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http://pravo.stavregion.ru/</v>
      </c>
      <c r="W34" s="2253"/>
      <c r="X34" s="2253"/>
      <c r="Y34" s="2253"/>
      <c r="Z34" s="2253"/>
      <c r="AA34" s="2253"/>
      <c r="AB34" s="2253"/>
      <c r="AC34" s="328"/>
      <c r="AD34" s="2253" t="str">
        <f>IF(TITLE_IST_PUB_CHANGE="",IF(TITLE_IST_PUB="","",TITLE_IST_PUB),TITLE_IST_PUB_CHANGE)</f>
        <v>http://pravo.stavregion.ru/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45831</v>
      </c>
      <c r="W36" s="2266"/>
      <c r="X36" s="2266"/>
      <c r="Y36" s="2266"/>
      <c r="Z36" s="2266"/>
      <c r="AA36" s="2266"/>
      <c r="AB36" s="2266"/>
      <c r="AC36" s="328"/>
      <c r="AD36" s="2266" t="str">
        <f>IF(TITLE_DATE_PR_CHANGE="",IF(TITLE_DATE_PR="","",TITLE_DATE_PR),TITLE_DATE_PR_CHANGE)</f>
        <v>45831</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34/1</v>
      </c>
      <c r="W37" s="2253"/>
      <c r="X37" s="2253"/>
      <c r="Y37" s="2253"/>
      <c r="Z37" s="2253"/>
      <c r="AA37" s="2253"/>
      <c r="AB37" s="2253"/>
      <c r="AC37" s="328"/>
      <c r="AD37" s="2253" t="str">
        <f>IF(TITLE_NUMBER_PR_CHANGE="",IF(TITLE_NUMBER_PR="","",TITLE_NUMBER_PR),TITLE_NUMBER_PR_CHANGE)</f>
        <v>34/1</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89</v>
      </c>
      <c r="T41" s="2211" t="s">
        <v>513</v>
      </c>
      <c r="U41" s="303"/>
      <c r="V41" s="2276" t="s">
        <v>431</v>
      </c>
      <c r="W41" s="2277"/>
      <c r="X41" s="2277"/>
      <c r="Y41" s="2277"/>
      <c r="Z41" s="2277"/>
      <c r="AA41" s="2277"/>
      <c r="AB41" s="2278"/>
      <c r="AC41" s="2279" t="s">
        <v>432</v>
      </c>
      <c r="AD41" s="2330" t="s">
        <v>514</v>
      </c>
      <c r="AE41" s="2293"/>
      <c r="AF41" s="2293"/>
      <c r="AG41" s="2331"/>
      <c r="AH41" s="2330" t="s">
        <v>515</v>
      </c>
      <c r="AI41" s="2293"/>
      <c r="AJ41" s="2293"/>
      <c r="AK41" s="2331"/>
      <c r="AL41" s="2330" t="s">
        <v>516</v>
      </c>
      <c r="AM41" s="2293"/>
      <c r="AN41" s="2293"/>
      <c r="AO41" s="2331"/>
      <c r="AP41" s="2330" t="s">
        <v>517</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518</v>
      </c>
      <c r="AU42" s="2195"/>
      <c r="AV42" s="2194" t="s">
        <v>519</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439</v>
      </c>
      <c r="F44" s="1366" t="s">
        <v>440</v>
      </c>
      <c r="G44" s="1366" t="s">
        <v>441</v>
      </c>
      <c r="H44" s="1366" t="s">
        <v>442</v>
      </c>
      <c r="I44" s="1366" t="s">
        <v>443</v>
      </c>
      <c r="J44" s="1366" t="s">
        <v>444</v>
      </c>
      <c r="K44" s="1366" t="s">
        <v>445</v>
      </c>
      <c r="L44" s="1366" t="s">
        <v>420</v>
      </c>
      <c r="Q44" s="293"/>
      <c r="R44" s="378"/>
      <c r="S44" s="2275"/>
      <c r="T44" s="2211"/>
      <c r="U44" s="304"/>
      <c r="V44" s="1481" t="s">
        <v>479</v>
      </c>
      <c r="W44" s="1481" t="s">
        <v>480</v>
      </c>
      <c r="X44" s="1481" t="s">
        <v>479</v>
      </c>
      <c r="Y44" s="1481" t="s">
        <v>480</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448</v>
      </c>
      <c r="AY44" s="2272" t="s">
        <v>449</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265</v>
      </c>
      <c r="B47" s="1365" t="s">
        <v>266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265</v>
      </c>
      <c r="B48" s="1365" t="s">
        <v>266</v>
      </c>
      <c r="C48" s="1365" t="s">
        <v>267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537</v>
      </c>
      <c r="BE48" s="502"/>
      <c r="BF48" s="502" t="str">
        <f>IF(T48="","",T48)</f>
        <v>Наименование централизованной системы горячего водоснабжения</v>
      </c>
      <c r="BG48" s="502"/>
      <c r="BH48" s="502"/>
      <c r="BI48" s="1157">
        <v>34</v>
      </c>
    </row>
    <row s="1644" customFormat="1" customHeight="1" ht="0">
      <c r="A49" s="1345" t="s">
        <v>265</v>
      </c>
      <c r="B49" s="1345" t="s">
        <v>266</v>
      </c>
      <c r="C49" s="1345" t="s">
        <v>267</v>
      </c>
      <c r="D49" s="1345" t="s">
        <v>550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265</v>
      </c>
      <c r="B50" s="1345" t="s">
        <v>266</v>
      </c>
      <c r="C50" s="1345" t="s">
        <v>267</v>
      </c>
      <c r="D50" s="1345" t="s">
        <v>550</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265</v>
      </c>
      <c r="B51" s="1345" t="s">
        <v>266</v>
      </c>
      <c r="C51" s="1345" t="s">
        <v>267</v>
      </c>
      <c r="D51" s="1345" t="s">
        <v>550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265</v>
      </c>
      <c r="B52" s="1365" t="s">
        <v>266</v>
      </c>
      <c r="C52" s="1365" t="s">
        <v>267</v>
      </c>
      <c r="D52" s="1365" t="s">
        <v>550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62</v>
      </c>
      <c r="AB52" s="1736"/>
      <c r="AC52" s="1471" t="s">
        <v>62</v>
      </c>
      <c r="AD52" s="2187" t="s">
        <v>62</v>
      </c>
      <c r="AE52" s="2328"/>
      <c r="AF52" s="2207">
        <v>1</v>
      </c>
      <c r="AG52" s="2365"/>
      <c r="AH52" s="2109" t="s">
        <v>62</v>
      </c>
      <c r="AI52" s="2328"/>
      <c r="AJ52" s="2207">
        <v>1</v>
      </c>
      <c r="AK52" s="2329" t="s">
        <v>28</v>
      </c>
      <c r="AL52" s="2109" t="s">
        <v>62</v>
      </c>
      <c r="AM52" s="2194"/>
      <c r="AN52" s="2207">
        <v>1</v>
      </c>
      <c r="AO52" s="2359"/>
      <c r="AP52" s="2360" t="s">
        <v>62</v>
      </c>
      <c r="AQ52" s="313"/>
      <c r="AR52" s="1488">
        <v>1</v>
      </c>
      <c r="AS52" s="1494" t="s">
        <v>28</v>
      </c>
      <c r="AT52" s="753"/>
      <c r="AU52" s="1259"/>
      <c r="AV52" s="753"/>
      <c r="AW52" s="1259"/>
      <c r="AX52" s="1736"/>
      <c r="AY52" s="1471" t="s">
        <v>62</v>
      </c>
      <c r="AZ52" s="1736"/>
      <c r="BA52" s="1471" t="s">
        <v>62</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265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265</v>
      </c>
      <c r="B56" s="1365" t="s">
        <v>266</v>
      </c>
      <c r="C56" s="1365" t="s">
        <v>267</v>
      </c>
      <c r="D56" s="1365" t="s">
        <v>550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265</v>
      </c>
      <c r="B57" s="1365" t="s">
        <v>266</v>
      </c>
      <c r="C57" s="1365" t="s">
        <v>267</v>
      </c>
      <c r="D57" s="1365" t="s">
        <v>550</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265</v>
      </c>
      <c r="B58" s="1345" t="s">
        <v>266</v>
      </c>
      <c r="C58" s="1345" t="s">
        <v>267</v>
      </c>
      <c r="D58" s="1345" t="s">
        <v>550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265</v>
      </c>
      <c r="B59" s="1345" t="s">
        <v>266</v>
      </c>
      <c r="C59" s="1345" t="s">
        <v>267</v>
      </c>
      <c r="D59" s="1345" t="s">
        <v>550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265</v>
      </c>
      <c r="B60" s="1345" t="s">
        <v>266</v>
      </c>
      <c r="C60" s="1345" t="s">
        <v>267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265</v>
      </c>
      <c r="B61" s="1345" t="s">
        <v>266</v>
      </c>
      <c r="C61" s="1316"/>
      <c r="D61" s="1316"/>
      <c r="E61" s="2261"/>
      <c r="F61" s="2260"/>
      <c r="G61" s="1316"/>
      <c r="H61" s="1316"/>
      <c r="I61" s="1316"/>
      <c r="J61" s="1316"/>
      <c r="K61" s="1316"/>
      <c r="L61" s="1496"/>
      <c r="M61" s="1323"/>
      <c r="N61" s="1323"/>
      <c r="P61" s="1318"/>
      <c r="Q61" s="1319"/>
      <c r="R61" s="1318"/>
      <c r="S61" s="1324"/>
      <c r="T61" s="1327" t="s">
        <v>235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265</v>
      </c>
      <c r="B62" s="1345"/>
      <c r="C62" s="1345"/>
      <c r="D62" s="1345"/>
      <c r="E62" s="2260"/>
      <c r="F62" s="1345"/>
      <c r="G62" s="1345"/>
      <c r="H62" s="1345"/>
      <c r="I62" s="1345"/>
      <c r="J62" s="1345"/>
      <c r="K62" s="1345"/>
      <c r="L62" s="1348"/>
      <c r="M62" s="1323"/>
      <c r="N62" s="1323"/>
      <c r="O62" s="520"/>
      <c r="P62" s="382"/>
      <c r="Q62" s="1346"/>
      <c r="R62" s="382"/>
      <c r="S62" s="1324"/>
      <c r="T62" s="1327" t="s">
        <v>236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237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68C7E-977C-5D8B-23B6-0.6181BE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551</v>
      </c>
      <c r="D2" s="1640"/>
      <c r="E2" s="548">
        <f>B2</f>
        <v>0</v>
      </c>
      <c r="F2" s="549"/>
      <c r="G2" s="1648" t="s">
        <v>552</v>
      </c>
      <c r="H2" s="1648" t="s">
        <v>552</v>
      </c>
      <c r="I2" s="1648" t="s">
        <v>552</v>
      </c>
      <c r="J2" s="291" t="s">
        <v>553</v>
      </c>
      <c r="K2" s="545"/>
      <c r="AF2" s="1633">
        <v>0</v>
      </c>
    </row>
    <row s="1644" customFormat="1" customHeight="1" ht="0.75" hidden="1">
      <c r="B3" s="2101"/>
      <c r="C3" s="1169"/>
      <c r="D3" s="550"/>
      <c r="E3" s="551"/>
      <c r="F3" s="552" t="s">
        <v>554</v>
      </c>
      <c r="G3" s="553"/>
      <c r="H3" s="553">
        <f>H4*H5+H7</f>
        <v>0</v>
      </c>
      <c r="I3" s="553">
        <f>I4*I5+I6</f>
        <v>0</v>
      </c>
      <c r="J3" s="554"/>
      <c r="AF3" s="1638">
        <v>0</v>
      </c>
    </row>
    <row customHeight="1" ht="23.25" hidden="1">
      <c r="B4" s="2101"/>
      <c r="C4" s="1169"/>
      <c r="D4" s="1640"/>
      <c r="E4" s="548" t="str">
        <f>B2&amp;".1"</f>
        <v>.1</v>
      </c>
      <c r="F4" s="555" t="s">
        <v>555</v>
      </c>
      <c r="G4" s="556"/>
      <c r="H4" s="543"/>
      <c r="I4" s="543"/>
      <c r="J4" s="291" t="s">
        <v>556</v>
      </c>
      <c r="K4" s="545"/>
      <c r="AF4" s="1633">
        <v>0</v>
      </c>
    </row>
    <row customHeight="1" ht="18.75" hidden="1">
      <c r="B5" s="2101"/>
      <c r="C5" s="1169"/>
      <c r="D5" s="1640"/>
      <c r="E5" s="548" t="str">
        <f>B2&amp;".2"</f>
        <v>.2</v>
      </c>
      <c r="F5" s="555" t="s">
        <v>557</v>
      </c>
      <c r="G5" s="1648" t="s">
        <v>558</v>
      </c>
      <c r="H5" s="543"/>
      <c r="I5" s="543"/>
      <c r="J5" s="291"/>
      <c r="K5" s="545"/>
      <c r="AF5" s="1633">
        <v>0</v>
      </c>
    </row>
    <row customHeight="1" ht="18.75" hidden="1">
      <c r="B6" s="2101"/>
      <c r="C6" s="1169"/>
      <c r="D6" s="1640"/>
      <c r="E6" s="548" t="str">
        <f>B2&amp;".3"</f>
        <v>.3</v>
      </c>
      <c r="F6" s="555" t="s">
        <v>559</v>
      </c>
      <c r="G6" s="1648" t="s">
        <v>558</v>
      </c>
      <c r="H6" s="543"/>
      <c r="I6" s="543"/>
      <c r="J6" s="291"/>
      <c r="K6" s="545"/>
      <c r="AF6" s="1633">
        <v>0</v>
      </c>
    </row>
    <row customHeight="1" ht="18.75" hidden="1">
      <c r="B7" s="2101"/>
      <c r="C7" s="1169"/>
      <c r="D7" s="1640"/>
      <c r="E7" s="548" t="str">
        <f>B2&amp;".4"</f>
        <v>.4</v>
      </c>
      <c r="F7" s="555" t="s">
        <v>560</v>
      </c>
      <c r="G7" s="1648" t="s">
        <v>552</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558</v>
      </c>
      <c r="H9" s="543"/>
      <c r="I9" s="543"/>
      <c r="J9" s="544" t="s">
        <v>561</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562</v>
      </c>
      <c r="H11" s="543"/>
      <c r="I11" s="543"/>
      <c r="J11" s="291" t="s">
        <v>563</v>
      </c>
      <c r="K11" s="545"/>
      <c r="AF11" s="1633">
        <v>0</v>
      </c>
    </row>
    <row customHeight="1" ht="11.25" hidden="1">
      <c r="AF12" s="1633">
        <v>0</v>
      </c>
    </row>
    <row customHeight="1" ht="22.5" hidden="1">
      <c r="D13" s="1640"/>
      <c r="E13" s="548"/>
      <c r="F13" s="542"/>
      <c r="G13" s="971" t="s">
        <v>564</v>
      </c>
      <c r="H13" s="547"/>
      <c r="I13" s="547"/>
      <c r="J13" s="747" t="s">
        <v>565</v>
      </c>
      <c r="K13" s="545"/>
      <c r="AF13" s="1633">
        <v>0</v>
      </c>
    </row>
    <row customHeight="1" ht="11.25" hidden="1">
      <c r="AF14" s="1633">
        <v>0</v>
      </c>
    </row>
    <row customHeight="1" ht="22.5" hidden="1">
      <c r="D15" s="1640"/>
      <c r="E15" s="548"/>
      <c r="F15" s="542"/>
      <c r="G15" s="1648" t="s">
        <v>566</v>
      </c>
      <c r="H15" s="547"/>
      <c r="I15" s="547"/>
      <c r="J15" s="291" t="s">
        <v>567</v>
      </c>
      <c r="K15" s="545"/>
      <c r="AF15" s="1633">
        <v>0</v>
      </c>
    </row>
    <row customHeight="1" ht="11.25" hidden="1">
      <c r="AF16" s="1633">
        <v>0</v>
      </c>
    </row>
    <row customHeight="1" ht="22.5" hidden="1">
      <c r="D17" s="1640"/>
      <c r="E17" s="548"/>
      <c r="F17" s="542"/>
      <c r="G17" s="1648" t="s">
        <v>568</v>
      </c>
      <c r="H17" s="547"/>
      <c r="I17" s="547"/>
      <c r="J17" s="291" t="s">
        <v>569</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ГУП СК "Ставрополькрайводоканал"</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118</v>
      </c>
      <c r="AF24" s="1638">
        <v>1</v>
      </c>
    </row>
    <row customHeight="1" ht="11.549999999999999">
      <c r="E25" s="713"/>
      <c r="F25" s="2369" t="s">
        <v>106</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570</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571</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304</v>
      </c>
      <c r="F28" s="2372"/>
      <c r="G28" s="2372"/>
      <c r="H28" s="1647"/>
      <c r="I28" s="1647"/>
      <c r="J28" s="2129"/>
      <c r="AF28" s="1633">
        <v>11</v>
      </c>
    </row>
    <row customHeight="1" ht="24">
      <c r="E29" s="1648" t="s">
        <v>89</v>
      </c>
      <c r="F29" s="1655" t="s">
        <v>306</v>
      </c>
      <c r="G29" s="1655" t="s">
        <v>572</v>
      </c>
      <c r="H29" s="1655" t="s">
        <v>307</v>
      </c>
      <c r="I29" s="1655" t="s">
        <v>307</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558</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558</v>
      </c>
      <c r="H31" s="560">
        <f>SUMIF($K33:$K71,$K31,H33:H71)</f>
        <v>0</v>
      </c>
      <c r="I31" s="560">
        <f>SUMIF($K33:$K71,$K31,I33:I71)</f>
        <v>0</v>
      </c>
      <c r="J31" s="291" t="str">
        <f>FHD_NOTE_P_2</f>
        <v>Указывается суммарная себестоимость производимых товаров.</v>
      </c>
      <c r="K31" s="1638" t="s">
        <v>573</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558</v>
      </c>
      <c r="H32" s="559"/>
      <c r="I32" s="559"/>
      <c r="J32" s="291" t="str">
        <f>FHD_NOTE_P_3</f>
        <v/>
      </c>
      <c r="K32" s="1638" t="str">
        <f>IF((LEN(E32)-LEN(SUBSTITUTE(E32,".","")))/LEN(".")=1,"p","")</f>
        <v>p</v>
      </c>
      <c r="AF32" s="1633">
        <v>11</v>
      </c>
    </row>
    <row customHeight="1" ht="11.25" hidden="1">
      <c r="A33" s="2373" t="s">
        <v>574</v>
      </c>
      <c r="D33" s="1640"/>
      <c r="E33" s="548" t="str">
        <f>FHD_NUM_P_4</f>
        <v/>
      </c>
      <c r="F33" s="1526" t="str">
        <f>FHD_P_4</f>
        <v/>
      </c>
      <c r="G33" s="1880" t="s">
        <v>558</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575</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576</v>
      </c>
      <c r="D41" s="1640"/>
      <c r="E41" s="548" t="str">
        <f>FHD_NUM_P_5</f>
        <v/>
      </c>
      <c r="F41" s="1526" t="str">
        <f>FHD_P_5</f>
        <v/>
      </c>
      <c r="G41" s="1880" t="s">
        <v>558</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558</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558</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558</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577</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578</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579</v>
      </c>
      <c r="C47" s="1638"/>
      <c r="D47" s="577"/>
      <c r="E47" s="548" t="str">
        <f>FHD_NUM_P_11</f>
        <v/>
      </c>
      <c r="F47" s="1526" t="str">
        <f>FHD_P_11</f>
        <v/>
      </c>
      <c r="G47" s="1880" t="s">
        <v>558</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580</v>
      </c>
      <c r="C48" s="1638"/>
      <c r="D48" s="1640"/>
      <c r="E48" s="548" t="str">
        <f>FHD_NUM_P_12</f>
        <v>2.3</v>
      </c>
      <c r="F48" s="1526" t="str">
        <f>FHD_P_12</f>
        <v>Расходы на химические реагенты, используемые в технологическом процессе</v>
      </c>
      <c r="G48" s="1880" t="s">
        <v>558</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558</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558</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558</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558</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558</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558</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558</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558</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558</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558</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558</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558</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558</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558</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558</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558</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558</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310</v>
      </c>
      <c r="H66" s="1651" t="s">
        <v>581</v>
      </c>
      <c r="I66" s="1651" t="s">
        <v>581</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582</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558</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310</v>
      </c>
      <c r="H68" s="1651" t="s">
        <v>581</v>
      </c>
      <c r="I68" s="1651" t="s">
        <v>581</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558</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583</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584</v>
      </c>
      <c r="C72" s="1638"/>
      <c r="D72" s="1640"/>
      <c r="E72" s="548" t="str">
        <f>FHD_NUM_P_34</f>
        <v/>
      </c>
      <c r="F72" s="1882" t="str">
        <f>FHD_P_34</f>
        <v/>
      </c>
      <c r="G72" s="1880" t="s">
        <v>558</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558</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558</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558</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558</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558</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558</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558</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585</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558</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310</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586</v>
      </c>
      <c r="C82" s="737"/>
      <c r="D82" s="735"/>
      <c r="E82" s="548" t="str">
        <f>FHD_NUM_P_44</f>
        <v>7</v>
      </c>
      <c r="F82" s="1882" t="str">
        <f>FHD_P_44</f>
        <v>Объём поднятой воды</v>
      </c>
      <c r="G82" s="1883" t="s">
        <v>587</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587</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587</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587</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587</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587</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587</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587</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564</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588</v>
      </c>
      <c r="C91" s="737"/>
      <c r="D91" s="735"/>
      <c r="E91" s="548" t="str">
        <f>FHD_NUM_P_53</f>
        <v/>
      </c>
      <c r="F91" s="1882" t="str">
        <f>FHD_P_53</f>
        <v/>
      </c>
      <c r="G91" s="1883" t="s">
        <v>587</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587</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589</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564</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590</v>
      </c>
      <c r="D96" s="1640"/>
      <c r="E96" s="548" t="str">
        <f>FHD_NUM_P_58</f>
        <v/>
      </c>
      <c r="F96" s="1882" t="str">
        <f>FHD_P_58</f>
        <v/>
      </c>
      <c r="G96" s="1883" t="s">
        <v>587</v>
      </c>
      <c r="H96" s="979"/>
      <c r="I96" s="579"/>
      <c r="J96" s="291" t="str">
        <f>FHD_NOTE_P_58</f>
        <v/>
      </c>
      <c r="K96" s="545"/>
      <c r="AF96" s="1633">
        <v>0</v>
      </c>
    </row>
    <row customHeight="1" ht="18.75" hidden="1">
      <c r="A97" s="2373"/>
      <c r="D97" s="1640"/>
      <c r="E97" s="548" t="str">
        <f>FHD_NUM_P_59</f>
        <v/>
      </c>
      <c r="F97" s="1882" t="str">
        <f>FHD_P_59</f>
        <v/>
      </c>
      <c r="G97" s="1883" t="s">
        <v>587</v>
      </c>
      <c r="H97" s="979"/>
      <c r="I97" s="579"/>
      <c r="J97" s="291" t="str">
        <f>FHD_NOTE_P_59</f>
        <v/>
      </c>
      <c r="K97" s="545"/>
      <c r="AF97" s="1633">
        <v>0</v>
      </c>
    </row>
    <row customHeight="1" ht="18.75" hidden="1">
      <c r="A98" s="2373"/>
      <c r="D98" s="1640"/>
      <c r="E98" s="548" t="str">
        <f>FHD_NUM_P_60</f>
        <v/>
      </c>
      <c r="F98" s="1882" t="str">
        <f>FHD_P_60</f>
        <v/>
      </c>
      <c r="G98" s="1883" t="s">
        <v>587</v>
      </c>
      <c r="H98" s="979"/>
      <c r="I98" s="579"/>
      <c r="J98" s="291" t="str">
        <f>FHD_NOTE_P_60</f>
        <v/>
      </c>
      <c r="K98" s="545"/>
      <c r="AF98" s="1633">
        <v>0</v>
      </c>
    </row>
    <row s="1368" customFormat="1" customHeight="1" ht="18.75" hidden="1">
      <c r="A99" s="2373" t="s">
        <v>591</v>
      </c>
      <c r="C99" s="1638"/>
      <c r="D99" s="1640"/>
      <c r="E99" s="548" t="str">
        <f>FHD_NUM_P_61</f>
        <v/>
      </c>
      <c r="F99" s="1882" t="str">
        <f>FHD_P_61</f>
        <v/>
      </c>
      <c r="G99" s="1880" t="s">
        <v>562</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592</v>
      </c>
      <c r="G101" s="574"/>
      <c r="H101" s="575"/>
      <c r="I101" s="575"/>
      <c r="J101" s="1006" t="s">
        <v>593</v>
      </c>
      <c r="K101" s="545"/>
      <c r="AF101" s="1633">
        <v>0</v>
      </c>
    </row>
    <row s="1368" customFormat="1" customHeight="1" ht="18.75" hidden="1">
      <c r="A102" s="2373"/>
      <c r="C102" s="1638"/>
      <c r="D102" s="1640"/>
      <c r="E102" s="548" t="str">
        <f>FHD_NUM_P_62</f>
        <v/>
      </c>
      <c r="F102" s="1882" t="str">
        <f>FHD_P_62</f>
        <v/>
      </c>
      <c r="G102" s="1879" t="s">
        <v>562</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589</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594</v>
      </c>
      <c r="D104" s="1640"/>
      <c r="E104" s="548" t="str">
        <f>FHD_NUM_P_64</f>
        <v/>
      </c>
      <c r="F104" s="1882" t="str">
        <f>FHD_P_64</f>
        <v/>
      </c>
      <c r="G104" s="1879" t="s">
        <v>589</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589</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589</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589</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589</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589</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595</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595</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596</v>
      </c>
      <c r="H112" s="579"/>
      <c r="I112" s="579"/>
      <c r="J112" s="291" t="str">
        <f>FHD_NOTE_P_72</f>
        <v/>
      </c>
      <c r="K112" s="545"/>
      <c r="AF112" s="1633">
        <v>19</v>
      </c>
    </row>
    <row customHeight="1" ht="18.75" hidden="1">
      <c r="A113" s="991" t="s">
        <v>597</v>
      </c>
      <c r="D113" s="1640"/>
      <c r="E113" s="548" t="str">
        <f>FHD_NUM_P_73</f>
        <v/>
      </c>
      <c r="F113" s="1882" t="str">
        <f>FHD_P_73</f>
        <v/>
      </c>
      <c r="G113" s="972" t="s">
        <v>596</v>
      </c>
      <c r="H113" s="970"/>
      <c r="I113" s="970"/>
      <c r="J113" s="291" t="str">
        <f>FHD_NOTE_P_73</f>
        <v/>
      </c>
      <c r="K113" s="545"/>
      <c r="AF113" s="1633">
        <v>0</v>
      </c>
    </row>
    <row customHeight="1" ht="33.75">
      <c r="A114" s="991" t="s">
        <v>598</v>
      </c>
      <c r="D114" s="1640"/>
      <c r="E114" s="548" t="str">
        <f>FHD_NUM_P_74</f>
        <v>13</v>
      </c>
      <c r="F114" s="1882" t="str">
        <f>FHD_P_74</f>
        <v>Удельный расход электрической энергии на подачу воды в сеть</v>
      </c>
      <c r="G114" s="1878" t="s">
        <v>599</v>
      </c>
      <c r="H114" s="579"/>
      <c r="I114" s="579"/>
      <c r="J114" s="291" t="str">
        <f>FHD_NOTE_P_74</f>
        <v/>
      </c>
      <c r="K114" s="545"/>
      <c r="AF114" s="1633">
        <v>0</v>
      </c>
    </row>
    <row s="1637" customFormat="1" customHeight="1" ht="18.75">
      <c r="A115" s="2375" t="s">
        <v>600</v>
      </c>
      <c r="B115" s="912"/>
      <c r="C115" s="737"/>
      <c r="D115" s="735"/>
      <c r="E115" s="548" t="str">
        <f>FHD_NUM_P_75</f>
        <v>14</v>
      </c>
      <c r="F115" s="1882" t="str">
        <f>FHD_P_75</f>
        <v>Расход воды на собственные нужды, в том числе:</v>
      </c>
      <c r="G115" s="1878" t="s">
        <v>564</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564</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564</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601</v>
      </c>
      <c r="G119" s="749"/>
      <c r="H119" s="750"/>
      <c r="I119" s="750"/>
      <c r="J119" s="1005" t="s">
        <v>602</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603</v>
      </c>
      <c r="D120" s="1640"/>
      <c r="E120" s="548" t="str">
        <f>FHD_NUM_P_78</f>
        <v/>
      </c>
      <c r="F120" s="1882" t="str">
        <f>FHD_P_78</f>
        <v/>
      </c>
      <c r="G120" s="1879" t="s">
        <v>566</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592</v>
      </c>
      <c r="G122" s="574"/>
      <c r="H122" s="575"/>
      <c r="I122" s="575"/>
      <c r="J122" s="1006" t="s">
        <v>604</v>
      </c>
      <c r="K122" s="545"/>
      <c r="AF122" s="1633">
        <v>0</v>
      </c>
    </row>
    <row customHeight="1" ht="22.5" hidden="1">
      <c r="A123" s="2373"/>
      <c r="D123" s="1640"/>
      <c r="E123" s="548" t="str">
        <f>FHD_NUM_P_79</f>
        <v/>
      </c>
      <c r="F123" s="1882" t="str">
        <f>FHD_P_79</f>
        <v/>
      </c>
      <c r="G123" s="1880" t="s">
        <v>568</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592</v>
      </c>
      <c r="G125" s="574"/>
      <c r="H125" s="575"/>
      <c r="I125" s="575"/>
      <c r="J125" s="1006" t="s">
        <v>605</v>
      </c>
      <c r="K125" s="545"/>
      <c r="AF125" s="1633">
        <v>0</v>
      </c>
    </row>
    <row customHeight="1" ht="22.5" hidden="1">
      <c r="A126" s="2373"/>
      <c r="D126" s="1640"/>
      <c r="E126" s="548" t="str">
        <f>FHD_NUM_P_80</f>
        <v/>
      </c>
      <c r="F126" s="1882" t="str">
        <f>FHD_P_80</f>
        <v/>
      </c>
      <c r="G126" s="1880" t="s">
        <v>606</v>
      </c>
      <c r="H126" s="559"/>
      <c r="I126" s="559"/>
      <c r="J126" s="291" t="str">
        <f>FHD_NOTE_P_80</f>
        <v/>
      </c>
      <c r="K126" s="545"/>
      <c r="AF126" s="1633">
        <v>0</v>
      </c>
    </row>
    <row customHeight="1" ht="18.75" hidden="1">
      <c r="A127" s="2373"/>
      <c r="D127" s="1640"/>
      <c r="E127" s="548" t="str">
        <f>FHD_NUM_P_81</f>
        <v/>
      </c>
      <c r="F127" s="1882" t="str">
        <f>FHD_P_81</f>
        <v/>
      </c>
      <c r="G127" s="1880" t="s">
        <v>607</v>
      </c>
      <c r="H127" s="559"/>
      <c r="I127" s="559"/>
      <c r="J127" s="291" t="str">
        <f>FHD_NOTE_P_81</f>
        <v/>
      </c>
      <c r="K127" s="545"/>
      <c r="AF127" s="1633">
        <v>0</v>
      </c>
    </row>
    <row customHeight="1" ht="18.75" hidden="1">
      <c r="A128" s="2373"/>
      <c r="C128" s="1638" t="s">
        <v>594</v>
      </c>
      <c r="D128" s="1640"/>
      <c r="E128" s="548" t="str">
        <f>FHD_NUM_P_82</f>
        <v/>
      </c>
      <c r="F128" s="1882" t="str">
        <f>FHD_P_82</f>
        <v/>
      </c>
      <c r="G128" s="1880" t="s">
        <v>310</v>
      </c>
      <c r="H128" s="403"/>
      <c r="I128" s="403"/>
      <c r="J128" s="291" t="str">
        <f>FHD_NOTE_P_82</f>
        <v/>
      </c>
      <c r="K128" s="545"/>
      <c r="AF128" s="1633">
        <v>0</v>
      </c>
    </row>
    <row customHeight="1" ht="18.75" hidden="1">
      <c r="A129" s="2373"/>
      <c r="C129" s="1638" t="s">
        <v>594</v>
      </c>
      <c r="D129" s="1640"/>
      <c r="E129" s="548" t="str">
        <f>FHD_NUM_P_83</f>
        <v/>
      </c>
      <c r="F129" s="1526" t="str">
        <f>FHD_P_83</f>
        <v/>
      </c>
      <c r="G129" s="1880" t="s">
        <v>310</v>
      </c>
      <c r="H129" s="403"/>
      <c r="I129" s="403"/>
      <c r="J129" s="291" t="str">
        <f>FHD_NOTE_P_83</f>
        <v/>
      </c>
      <c r="K129" s="545"/>
      <c r="AF129" s="1633">
        <v>0</v>
      </c>
    </row>
    <row customHeight="1" ht="18.75" hidden="1">
      <c r="A130" s="2373"/>
      <c r="C130" s="1638" t="s">
        <v>594</v>
      </c>
      <c r="D130" s="1640"/>
      <c r="E130" s="548" t="str">
        <f>FHD_NUM_P_84</f>
        <v/>
      </c>
      <c r="F130" s="1526" t="str">
        <f>FHD_P_84</f>
        <v/>
      </c>
      <c r="G130" s="1880" t="s">
        <v>310</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83</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85894-34E9-DBCB-B0FD-0.0126B08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ГУП СК "Ставрополькрайводоканал"</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304</v>
      </c>
      <c r="F9" s="2104"/>
      <c r="G9" s="2104"/>
      <c r="H9" s="2104"/>
      <c r="I9" s="2104"/>
      <c r="J9" s="2104"/>
      <c r="K9" s="2104"/>
      <c r="L9" s="2104"/>
      <c r="M9" s="2104"/>
      <c r="N9" s="2104"/>
      <c r="O9" s="2104"/>
      <c r="P9" s="2104"/>
      <c r="Q9" s="2104"/>
      <c r="R9" s="2105"/>
      <c r="S9" s="2129" t="s">
        <v>305</v>
      </c>
      <c r="T9" s="336"/>
      <c r="CF9" s="507">
        <v>19</v>
      </c>
    </row>
    <row customHeight="1" ht="48.29999999999999">
      <c r="D10" s="553" t="s">
        <v>89</v>
      </c>
      <c r="E10" s="2129" t="s">
        <v>89</v>
      </c>
      <c r="F10" s="2129"/>
      <c r="G10" s="523" t="s">
        <v>306</v>
      </c>
      <c r="H10" s="2129" t="s">
        <v>89</v>
      </c>
      <c r="I10" s="2129"/>
      <c r="J10" s="523" t="s">
        <v>608</v>
      </c>
      <c r="K10" s="523" t="s">
        <v>609</v>
      </c>
      <c r="L10" s="2129" t="s">
        <v>89</v>
      </c>
      <c r="M10" s="2129"/>
      <c r="N10" s="523" t="s">
        <v>610</v>
      </c>
      <c r="O10" s="523" t="s">
        <v>611</v>
      </c>
      <c r="P10" s="523" t="s">
        <v>612</v>
      </c>
      <c r="Q10" s="523" t="s">
        <v>613</v>
      </c>
      <c r="R10" s="523" t="s">
        <v>614</v>
      </c>
      <c r="S10" s="2129"/>
      <c r="T10" s="336"/>
      <c r="CF10" s="507">
        <v>46</v>
      </c>
    </row>
    <row s="1644" customFormat="1" customHeight="1" ht="15" hidden="1">
      <c r="A11" s="1054"/>
      <c r="D11" s="1027" t="s">
        <v>110</v>
      </c>
      <c r="E11" s="1027"/>
      <c r="F11" s="1027" t="s">
        <v>111</v>
      </c>
      <c r="G11" s="1027" t="s">
        <v>91</v>
      </c>
      <c r="H11" s="1027"/>
      <c r="I11" s="1027" t="s">
        <v>92</v>
      </c>
      <c r="J11" s="1027" t="s">
        <v>112</v>
      </c>
      <c r="K11" s="1027" t="s">
        <v>93</v>
      </c>
      <c r="L11" s="1027"/>
      <c r="M11" s="1027" t="s">
        <v>94</v>
      </c>
      <c r="N11" s="1027" t="s">
        <v>113</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380</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118</v>
      </c>
      <c r="B14" s="626"/>
      <c r="C14" s="626"/>
      <c r="D14" s="2382" t="s">
        <v>110</v>
      </c>
      <c r="E14" s="2379" t="s">
        <v>106</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615</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570</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571</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616</v>
      </c>
      <c r="F17" s="2378"/>
      <c r="G17" s="2378"/>
      <c r="H17" s="2378"/>
      <c r="I17" s="2378"/>
      <c r="J17" s="2378"/>
      <c r="K17" s="2378"/>
      <c r="L17" s="2378"/>
      <c r="M17" s="2378"/>
      <c r="N17" s="2378"/>
      <c r="O17" s="2378"/>
      <c r="P17" s="2378"/>
      <c r="Q17" s="560">
        <f>SUMIF(T18:T19,"i",Q18:Q19)</f>
        <v>0</v>
      </c>
      <c r="R17" s="1019"/>
      <c r="S17" s="899" t="s">
        <v>617</v>
      </c>
      <c r="T17" s="719" t="s">
        <v>618</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619</v>
      </c>
      <c r="F20" s="2378"/>
      <c r="G20" s="2378"/>
      <c r="H20" s="2378"/>
      <c r="I20" s="2378"/>
      <c r="J20" s="2378"/>
      <c r="K20" s="2378"/>
      <c r="L20" s="2378"/>
      <c r="M20" s="2378"/>
      <c r="N20" s="2378"/>
      <c r="O20" s="2378"/>
      <c r="P20" s="2378"/>
      <c r="Q20" s="560">
        <f>SUMIF(T21:T22,"i",Q21:Q22)</f>
        <v>0</v>
      </c>
      <c r="R20" s="1019"/>
      <c r="S20" s="711" t="s">
        <v>620</v>
      </c>
      <c r="T20" s="719" t="s">
        <v>618</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83</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062FA-E7B9-7588-FEC9-0.4216E11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621</v>
      </c>
      <c r="C2" s="2055" t="s">
        <v>622</v>
      </c>
      <c r="D2" s="2054" t="s">
        <v>623</v>
      </c>
      <c r="E2" s="2058">
        <f>RIGHT(I2,LEN(I2)-SEARCH("#",SUBSTITUTE(I2,".","#",LEN(I2)-LEN(SUBSTITUTE(I2,".","")))))</f>
      </c>
      <c r="F2" s="2060">
        <f>J2</f>
        <v>0</v>
      </c>
      <c r="G2" s="1638"/>
      <c r="H2" s="2061"/>
      <c r="I2" s="2051"/>
      <c r="J2" s="542"/>
      <c r="K2" s="2021" t="s">
        <v>562</v>
      </c>
      <c r="L2" s="753"/>
      <c r="M2" s="753"/>
      <c r="N2" s="545"/>
      <c r="O2" s="1527" t="s">
        <v>563</v>
      </c>
      <c r="P2" s="545"/>
      <c r="Q2" s="1638"/>
      <c r="R2" s="1638"/>
      <c r="W2" s="1638"/>
      <c r="Z2" s="546"/>
      <c r="AF2" s="1634"/>
      <c r="AG2" s="1634"/>
      <c r="AH2" s="1634"/>
      <c r="AI2" s="1634"/>
      <c r="AJ2" s="1634"/>
      <c r="AK2" s="1368">
        <v>0</v>
      </c>
    </row>
    <row customHeight="1" ht="11.25" hidden="1">
      <c r="E3" s="2053" t="s">
        <v>624</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625</v>
      </c>
      <c r="J6" s="2309"/>
      <c r="K6" s="2309"/>
      <c r="L6" s="2309"/>
      <c r="M6" s="2309"/>
      <c r="O6" s="558"/>
      <c r="AK6" s="1633">
        <v>55</v>
      </c>
    </row>
    <row customHeight="1" ht="25.2">
      <c r="I7" s="2251" t="str">
        <f>IF(org=0,"Не определено",org)</f>
        <v>ГУП СК "Ставрополькрайводоканал"</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118</v>
      </c>
      <c r="AK9" s="1638">
        <v>1</v>
      </c>
    </row>
    <row customHeight="1" ht="11.549999999999999">
      <c r="E10" s="2052" t="s">
        <v>626</v>
      </c>
      <c r="I10" s="713"/>
      <c r="J10" s="2369" t="s">
        <v>106</v>
      </c>
      <c r="K10" s="2370"/>
      <c r="L10" s="2031" t="str">
        <f>IF(L9="","",INDEX(DIFFERENTIATION_UNMERGE_VD,MATCH(L9,DIFFERENTIATION_ID_DIFF,0)))</f>
        <v/>
      </c>
      <c r="M10" s="2031">
        <f>IF(M9="","",INDEX(DIFFERENTIATION_UNMERGE_VD,MATCH(M9,DIFFERENTIATION_ID_DIFF,0)))</f>
        <v>0</v>
      </c>
      <c r="O10" s="2129" t="s">
        <v>305</v>
      </c>
      <c r="AK10" s="1633">
        <v>11</v>
      </c>
    </row>
    <row customHeight="1" ht="11.549999999999999">
      <c r="E11" s="2052" t="s">
        <v>627</v>
      </c>
      <c r="I11" s="713"/>
      <c r="J11" s="2369" t="s">
        <v>570</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628</v>
      </c>
      <c r="I12" s="1664"/>
      <c r="J12" s="2369" t="s">
        <v>571</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629</v>
      </c>
      <c r="F13" s="2052" t="s">
        <v>630</v>
      </c>
      <c r="I13" s="2371" t="s">
        <v>304</v>
      </c>
      <c r="J13" s="2372"/>
      <c r="K13" s="2372"/>
      <c r="L13" s="2029"/>
      <c r="M13" s="2069"/>
      <c r="O13" s="2129"/>
      <c r="AK13" s="1633">
        <v>11</v>
      </c>
    </row>
    <row customHeight="1" ht="24">
      <c r="I14" s="2022" t="s">
        <v>89</v>
      </c>
      <c r="J14" s="2022" t="s">
        <v>306</v>
      </c>
      <c r="K14" s="2022" t="s">
        <v>572</v>
      </c>
      <c r="L14" s="2062" t="s">
        <v>307</v>
      </c>
      <c r="M14" s="2063" t="s">
        <v>307</v>
      </c>
      <c r="O14" s="2129"/>
      <c r="AK14" s="1633">
        <v>23</v>
      </c>
    </row>
    <row customHeight="1" ht="24">
      <c r="A15" s="2056"/>
      <c r="B15" s="2055" t="s">
        <v>631</v>
      </c>
      <c r="C15" s="2055" t="s">
        <v>632</v>
      </c>
      <c r="D15" s="2054" t="s">
        <v>633</v>
      </c>
      <c r="E15" s="2058" t="s">
        <v>634</v>
      </c>
      <c r="F15" s="2058" t="s">
        <v>634</v>
      </c>
      <c r="G15" s="1638" t="s">
        <v>594</v>
      </c>
      <c r="H15" s="2023"/>
      <c r="I15" s="1632">
        <v>1</v>
      </c>
      <c r="J15" s="2024" t="s">
        <v>635</v>
      </c>
      <c r="K15" s="2022" t="s">
        <v>310</v>
      </c>
      <c r="L15" s="664"/>
      <c r="M15" s="820"/>
      <c r="N15" s="545" t="s">
        <v>636</v>
      </c>
      <c r="O15" s="1527" t="s">
        <v>637</v>
      </c>
      <c r="P15" s="545" t="s">
        <v>636</v>
      </c>
      <c r="AK15" s="1633">
        <v>23</v>
      </c>
    </row>
    <row customHeight="1" ht="35.699999999999996">
      <c r="A16" s="2056"/>
      <c r="B16" s="2055" t="s">
        <v>638</v>
      </c>
      <c r="C16" s="2055" t="s">
        <v>639</v>
      </c>
      <c r="D16" s="2054" t="s">
        <v>623</v>
      </c>
      <c r="E16" s="2058" t="s">
        <v>634</v>
      </c>
      <c r="F16" s="2058" t="s">
        <v>634</v>
      </c>
      <c r="H16" s="2023"/>
      <c r="I16" s="1631">
        <v>2</v>
      </c>
      <c r="J16" s="2065" t="s">
        <v>640</v>
      </c>
      <c r="K16" s="2064" t="s">
        <v>562</v>
      </c>
      <c r="L16" s="2070"/>
      <c r="M16" s="1678"/>
      <c r="N16" s="545" t="s">
        <v>636</v>
      </c>
      <c r="O16" s="1527" t="s">
        <v>641</v>
      </c>
      <c r="P16" s="545" t="s">
        <v>636</v>
      </c>
      <c r="AK16" s="1633">
        <v>34</v>
      </c>
    </row>
    <row s="1644" customFormat="1" customHeight="1" ht="17.25" hidden="1">
      <c r="A17" s="1169"/>
      <c r="B17" s="1169"/>
      <c r="C17" s="1169"/>
      <c r="D17" s="1169"/>
      <c r="E17" s="1169"/>
      <c r="H17" s="1326"/>
      <c r="I17" s="1015" t="s">
        <v>642</v>
      </c>
      <c r="J17" s="993"/>
      <c r="K17" s="1015"/>
      <c r="L17" s="994"/>
      <c r="M17" s="994"/>
      <c r="O17" s="1387"/>
      <c r="AK17" s="1638">
        <v>1</v>
      </c>
    </row>
    <row s="1368" customFormat="1" customHeight="1" ht="24">
      <c r="A18" s="989"/>
      <c r="B18" s="989"/>
      <c r="C18" s="989"/>
      <c r="D18" s="989"/>
      <c r="E18" s="989"/>
      <c r="G18" s="1638"/>
      <c r="H18" s="1635"/>
      <c r="I18" s="572"/>
      <c r="J18" s="573" t="s">
        <v>592</v>
      </c>
      <c r="K18" s="574"/>
      <c r="L18" s="2072"/>
      <c r="M18" s="575"/>
      <c r="N18" s="545"/>
      <c r="O18" s="1527" t="s">
        <v>593</v>
      </c>
      <c r="P18" s="545"/>
      <c r="Q18" s="1638"/>
      <c r="R18" s="1638"/>
      <c r="W18" s="1638"/>
      <c r="Z18" s="546"/>
      <c r="AF18" s="1634"/>
      <c r="AG18" s="1634"/>
      <c r="AH18" s="1634"/>
      <c r="AI18" s="1634"/>
      <c r="AJ18" s="1634"/>
      <c r="AK18" s="1368">
        <v>23</v>
      </c>
    </row>
    <row customHeight="1" ht="19.95">
      <c r="A19" s="2056"/>
      <c r="B19" s="2055" t="s">
        <v>643</v>
      </c>
      <c r="C19" s="2055" t="s">
        <v>644</v>
      </c>
      <c r="D19" s="2054" t="s">
        <v>623</v>
      </c>
      <c r="E19" s="2058" t="s">
        <v>634</v>
      </c>
      <c r="F19" s="2058" t="s">
        <v>634</v>
      </c>
      <c r="H19" s="2023"/>
      <c r="I19" s="1666">
        <v>3</v>
      </c>
      <c r="J19" s="2024" t="s">
        <v>644</v>
      </c>
      <c r="K19" s="2020" t="s">
        <v>562</v>
      </c>
      <c r="L19" s="729"/>
      <c r="M19" s="559"/>
      <c r="N19" s="545"/>
      <c r="O19" s="1527" t="s">
        <v>645</v>
      </c>
      <c r="P19" s="545"/>
      <c r="AK19" s="1633">
        <v>19</v>
      </c>
    </row>
    <row customHeight="1" ht="77.7">
      <c r="A20" s="2056"/>
      <c r="B20" s="2055" t="s">
        <v>646</v>
      </c>
      <c r="C20" s="2055" t="s">
        <v>647</v>
      </c>
      <c r="D20" s="2054" t="s">
        <v>623</v>
      </c>
      <c r="E20" s="2058" t="s">
        <v>634</v>
      </c>
      <c r="F20" s="2058" t="s">
        <v>634</v>
      </c>
      <c r="H20" s="2023"/>
      <c r="I20" s="1666">
        <v>4</v>
      </c>
      <c r="J20" s="2024" t="s">
        <v>648</v>
      </c>
      <c r="K20" s="2020" t="s">
        <v>589</v>
      </c>
      <c r="L20" s="729"/>
      <c r="M20" s="559"/>
      <c r="N20" s="545"/>
      <c r="O20" s="1527"/>
      <c r="P20" s="545"/>
      <c r="AK20" s="1633">
        <v>74</v>
      </c>
    </row>
    <row customHeight="1" ht="35.699999999999996">
      <c r="A21" s="2056"/>
      <c r="B21" s="2055" t="s">
        <v>649</v>
      </c>
      <c r="C21" s="2055" t="s">
        <v>650</v>
      </c>
      <c r="D21" s="2054" t="s">
        <v>623</v>
      </c>
      <c r="E21" s="2058" t="s">
        <v>634</v>
      </c>
      <c r="F21" s="2058" t="s">
        <v>634</v>
      </c>
      <c r="H21" s="2023"/>
      <c r="I21" s="1666">
        <v>5</v>
      </c>
      <c r="J21" s="2024" t="s">
        <v>651</v>
      </c>
      <c r="K21" s="2020" t="s">
        <v>589</v>
      </c>
      <c r="L21" s="729"/>
      <c r="M21" s="559"/>
      <c r="N21" s="545"/>
      <c r="O21" s="1527" t="s">
        <v>645</v>
      </c>
      <c r="P21" s="545"/>
      <c r="AK21" s="1633">
        <v>34</v>
      </c>
    </row>
    <row customHeight="1" ht="48.29999999999999">
      <c r="A22" s="2056"/>
      <c r="B22" s="2055" t="s">
        <v>652</v>
      </c>
      <c r="C22" s="2055" t="s">
        <v>653</v>
      </c>
      <c r="D22" s="2054" t="s">
        <v>623</v>
      </c>
      <c r="E22" s="2058" t="s">
        <v>634</v>
      </c>
      <c r="F22" s="2058" t="s">
        <v>634</v>
      </c>
      <c r="H22" s="2023"/>
      <c r="I22" s="1666">
        <v>6</v>
      </c>
      <c r="J22" s="2024" t="s">
        <v>654</v>
      </c>
      <c r="K22" s="2020" t="s">
        <v>589</v>
      </c>
      <c r="L22" s="729"/>
      <c r="M22" s="559"/>
      <c r="N22" s="545"/>
      <c r="O22" s="1527" t="s">
        <v>655</v>
      </c>
      <c r="P22" s="545"/>
      <c r="AK22" s="1633">
        <v>46</v>
      </c>
    </row>
    <row customHeight="1" ht="19.95">
      <c r="A23" s="2056"/>
      <c r="B23" s="2055" t="s">
        <v>656</v>
      </c>
      <c r="C23" s="2055" t="s">
        <v>657</v>
      </c>
      <c r="D23" s="2054" t="s">
        <v>623</v>
      </c>
      <c r="E23" s="2058" t="s">
        <v>634</v>
      </c>
      <c r="F23" s="2058" t="s">
        <v>634</v>
      </c>
      <c r="H23" s="2023"/>
      <c r="I23" s="1666" t="s">
        <v>658</v>
      </c>
      <c r="J23" s="1526" t="s">
        <v>659</v>
      </c>
      <c r="K23" s="2020" t="s">
        <v>589</v>
      </c>
      <c r="L23" s="729"/>
      <c r="M23" s="559"/>
      <c r="N23" s="545"/>
      <c r="O23" s="1527" t="s">
        <v>645</v>
      </c>
      <c r="P23" s="545"/>
      <c r="AK23" s="1633">
        <v>19</v>
      </c>
    </row>
    <row customHeight="1" ht="19.95">
      <c r="A24" s="2056"/>
      <c r="B24" s="2055" t="s">
        <v>660</v>
      </c>
      <c r="C24" s="2055" t="s">
        <v>661</v>
      </c>
      <c r="D24" s="2054" t="s">
        <v>623</v>
      </c>
      <c r="E24" s="2058" t="s">
        <v>634</v>
      </c>
      <c r="F24" s="2058" t="s">
        <v>634</v>
      </c>
      <c r="H24" s="2023"/>
      <c r="I24" s="1666" t="s">
        <v>662</v>
      </c>
      <c r="J24" s="1526" t="s">
        <v>663</v>
      </c>
      <c r="K24" s="2020" t="s">
        <v>589</v>
      </c>
      <c r="L24" s="729"/>
      <c r="M24" s="559"/>
      <c r="N24" s="545"/>
      <c r="O24" s="1527"/>
      <c r="P24" s="545"/>
      <c r="AK24" s="1633">
        <v>19</v>
      </c>
    </row>
    <row customHeight="1" ht="24">
      <c r="A25" s="2056"/>
      <c r="B25" s="2055" t="s">
        <v>664</v>
      </c>
      <c r="C25" s="2055" t="s">
        <v>665</v>
      </c>
      <c r="D25" s="2054" t="s">
        <v>623</v>
      </c>
      <c r="E25" s="2058" t="s">
        <v>634</v>
      </c>
      <c r="F25" s="2058" t="s">
        <v>634</v>
      </c>
      <c r="H25" s="2023"/>
      <c r="I25" s="1666" t="s">
        <v>666</v>
      </c>
      <c r="J25" s="1526" t="s">
        <v>667</v>
      </c>
      <c r="K25" s="2020" t="s">
        <v>589</v>
      </c>
      <c r="L25" s="729"/>
      <c r="M25" s="559"/>
      <c r="N25" s="545"/>
      <c r="O25" s="1527"/>
      <c r="P25" s="545"/>
      <c r="AK25" s="1633">
        <v>23</v>
      </c>
    </row>
    <row customHeight="1" ht="24">
      <c r="A26" s="2056"/>
      <c r="B26" s="2055" t="s">
        <v>668</v>
      </c>
      <c r="C26" s="2055" t="s">
        <v>669</v>
      </c>
      <c r="D26" s="2054" t="s">
        <v>623</v>
      </c>
      <c r="E26" s="2058" t="s">
        <v>634</v>
      </c>
      <c r="F26" s="2058" t="s">
        <v>634</v>
      </c>
      <c r="H26" s="2023"/>
      <c r="I26" s="1666">
        <v>7</v>
      </c>
      <c r="J26" s="2024" t="s">
        <v>669</v>
      </c>
      <c r="K26" s="2020" t="s">
        <v>670</v>
      </c>
      <c r="L26" s="729"/>
      <c r="M26" s="559"/>
      <c r="N26" s="545"/>
      <c r="O26" s="1527"/>
      <c r="P26" s="545"/>
      <c r="AK26" s="1633">
        <v>23</v>
      </c>
    </row>
    <row customHeight="1" ht="24">
      <c r="A27" s="2056"/>
      <c r="B27" s="2055" t="s">
        <v>671</v>
      </c>
      <c r="C27" s="2055" t="s">
        <v>672</v>
      </c>
      <c r="D27" s="2054" t="s">
        <v>623</v>
      </c>
      <c r="E27" s="2058" t="s">
        <v>634</v>
      </c>
      <c r="F27" s="2058" t="s">
        <v>634</v>
      </c>
      <c r="H27" s="2023"/>
      <c r="I27" s="1666">
        <v>8</v>
      </c>
      <c r="J27" s="2024" t="s">
        <v>672</v>
      </c>
      <c r="K27" s="2020" t="s">
        <v>595</v>
      </c>
      <c r="L27" s="729"/>
      <c r="M27" s="559"/>
      <c r="N27" s="545"/>
      <c r="O27" s="1527"/>
      <c r="P27" s="545"/>
      <c r="AK27" s="1633">
        <v>23</v>
      </c>
    </row>
    <row customHeight="1" ht="35.699999999999996">
      <c r="A28" s="2056"/>
      <c r="B28" s="2055" t="s">
        <v>673</v>
      </c>
      <c r="C28" s="2055" t="s">
        <v>674</v>
      </c>
      <c r="D28" s="2054" t="s">
        <v>623</v>
      </c>
      <c r="E28" s="2058" t="s">
        <v>634</v>
      </c>
      <c r="F28" s="2058" t="s">
        <v>634</v>
      </c>
      <c r="H28" s="2023"/>
      <c r="I28" s="1677">
        <v>9</v>
      </c>
      <c r="J28" s="2024" t="s">
        <v>675</v>
      </c>
      <c r="K28" s="2020" t="s">
        <v>566</v>
      </c>
      <c r="L28" s="729"/>
      <c r="M28" s="559"/>
      <c r="N28" s="545"/>
      <c r="O28" s="1527"/>
      <c r="P28" s="545"/>
      <c r="AK28" s="1633">
        <v>34</v>
      </c>
    </row>
    <row customHeight="1" ht="35.699999999999996">
      <c r="A29" s="2056"/>
      <c r="B29" s="2055" t="s">
        <v>676</v>
      </c>
      <c r="C29" s="2055" t="s">
        <v>677</v>
      </c>
      <c r="D29" s="2054" t="s">
        <v>623</v>
      </c>
      <c r="E29" s="2058" t="s">
        <v>634</v>
      </c>
      <c r="F29" s="2058" t="s">
        <v>634</v>
      </c>
      <c r="H29" s="2023"/>
      <c r="I29" s="1677">
        <v>10</v>
      </c>
      <c r="J29" s="2024" t="s">
        <v>678</v>
      </c>
      <c r="K29" s="2020" t="s">
        <v>566</v>
      </c>
      <c r="L29" s="729"/>
      <c r="M29" s="559"/>
      <c r="N29" s="545"/>
      <c r="O29" s="1527"/>
      <c r="P29" s="545"/>
      <c r="AK29" s="1633">
        <v>34</v>
      </c>
    </row>
    <row customHeight="1" ht="24">
      <c r="A30" s="2056"/>
      <c r="B30" s="2055" t="s">
        <v>679</v>
      </c>
      <c r="C30" s="2055" t="s">
        <v>680</v>
      </c>
      <c r="D30" s="2054" t="s">
        <v>623</v>
      </c>
      <c r="E30" s="2058" t="s">
        <v>634</v>
      </c>
      <c r="F30" s="2058" t="s">
        <v>634</v>
      </c>
      <c r="H30" s="2023"/>
      <c r="I30" s="1677">
        <v>11</v>
      </c>
      <c r="J30" s="2024" t="s">
        <v>680</v>
      </c>
      <c r="K30" s="2020" t="s">
        <v>596</v>
      </c>
      <c r="L30" s="2071"/>
      <c r="M30" s="1623"/>
      <c r="N30" s="545"/>
      <c r="O30" s="1527"/>
      <c r="P30" s="545"/>
      <c r="AK30" s="1633">
        <v>23</v>
      </c>
    </row>
    <row customHeight="1" ht="24">
      <c r="A31" s="2056"/>
      <c r="B31" s="2055" t="s">
        <v>681</v>
      </c>
      <c r="C31" s="2055" t="s">
        <v>682</v>
      </c>
      <c r="D31" s="2054" t="s">
        <v>623</v>
      </c>
      <c r="E31" s="2058" t="s">
        <v>634</v>
      </c>
      <c r="F31" s="2058" t="s">
        <v>634</v>
      </c>
      <c r="H31" s="2023"/>
      <c r="I31" s="1677">
        <v>12</v>
      </c>
      <c r="J31" s="2024" t="s">
        <v>682</v>
      </c>
      <c r="K31" s="2020" t="s">
        <v>596</v>
      </c>
      <c r="L31" s="2071"/>
      <c r="M31" s="1623"/>
      <c r="N31" s="545"/>
      <c r="O31" s="1527"/>
      <c r="P31" s="545"/>
      <c r="AK31" s="1633">
        <v>23</v>
      </c>
    </row>
    <row customHeight="1" ht="48.29999999999999">
      <c r="A32" s="2056"/>
      <c r="B32" s="2055" t="s">
        <v>683</v>
      </c>
      <c r="C32" s="2055" t="s">
        <v>684</v>
      </c>
      <c r="D32" s="2054" t="s">
        <v>623</v>
      </c>
      <c r="E32" s="2058" t="s">
        <v>634</v>
      </c>
      <c r="F32" s="2058" t="s">
        <v>634</v>
      </c>
      <c r="H32" s="2023"/>
      <c r="I32" s="1677">
        <v>13</v>
      </c>
      <c r="J32" s="2024" t="s">
        <v>685</v>
      </c>
      <c r="K32" s="2020" t="s">
        <v>606</v>
      </c>
      <c r="L32" s="729"/>
      <c r="M32" s="559"/>
      <c r="N32" s="545"/>
      <c r="O32" s="1527" t="s">
        <v>645</v>
      </c>
      <c r="P32" s="545"/>
      <c r="AK32" s="1633">
        <v>46</v>
      </c>
    </row>
    <row s="1368" customFormat="1" customHeight="1" ht="48.29999999999999">
      <c r="A33" s="2056"/>
      <c r="B33" s="2055" t="s">
        <v>686</v>
      </c>
      <c r="C33" s="2055" t="s">
        <v>687</v>
      </c>
      <c r="D33" s="2054" t="s">
        <v>623</v>
      </c>
      <c r="E33" s="2058" t="s">
        <v>634</v>
      </c>
      <c r="F33" s="2058" t="s">
        <v>634</v>
      </c>
      <c r="G33" s="1638"/>
      <c r="H33" s="2023"/>
      <c r="I33" s="1677">
        <v>14</v>
      </c>
      <c r="J33" s="2036" t="s">
        <v>688</v>
      </c>
      <c r="K33" s="2025" t="s">
        <v>689</v>
      </c>
      <c r="L33" s="729"/>
      <c r="M33" s="559"/>
      <c r="N33" s="545"/>
      <c r="O33" s="1527" t="s">
        <v>645</v>
      </c>
      <c r="P33" s="545"/>
      <c r="Q33" s="1638"/>
      <c r="R33" s="1638"/>
      <c r="W33" s="1638"/>
      <c r="Z33" s="546"/>
      <c r="AF33" s="1634"/>
      <c r="AG33" s="1634"/>
      <c r="AH33" s="1634"/>
      <c r="AI33" s="1634"/>
      <c r="AJ33" s="1634"/>
      <c r="AK33" s="1368">
        <v>46</v>
      </c>
    </row>
    <row customHeight="1" ht="108">
      <c r="A34" s="2056"/>
      <c r="B34" s="2055" t="s">
        <v>690</v>
      </c>
      <c r="C34" s="2055" t="s">
        <v>691</v>
      </c>
      <c r="D34" s="2054" t="s">
        <v>633</v>
      </c>
      <c r="E34" s="2058" t="s">
        <v>634</v>
      </c>
      <c r="F34" s="2058" t="s">
        <v>634</v>
      </c>
      <c r="G34" s="1638" t="s">
        <v>594</v>
      </c>
      <c r="H34" s="2023"/>
      <c r="I34" s="2034">
        <v>15</v>
      </c>
      <c r="J34" s="2035" t="s">
        <v>692</v>
      </c>
      <c r="K34" s="2020" t="s">
        <v>310</v>
      </c>
      <c r="L34" s="387"/>
      <c r="M34" s="1166"/>
      <c r="N34" s="545"/>
      <c r="O34" s="1527" t="s">
        <v>637</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83</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499E6-3FC5-FDF8-723E-0.882ED93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693</v>
      </c>
      <c r="C2" s="2055" t="s">
        <v>694</v>
      </c>
      <c r="D2" s="2054" t="s">
        <v>633</v>
      </c>
      <c r="E2" s="2060">
        <f>I2-3</f>
        <v>-3</v>
      </c>
      <c r="F2" s="2060">
        <f>J2</f>
        <v>0</v>
      </c>
      <c r="H2" s="1732" t="s">
        <v>497</v>
      </c>
      <c r="I2" s="2026"/>
      <c r="J2" s="1684"/>
      <c r="K2" s="2020" t="s">
        <v>310</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695</v>
      </c>
      <c r="J5" s="2250"/>
      <c r="K5" s="2250"/>
      <c r="L5" s="2250"/>
      <c r="M5" s="268"/>
      <c r="W5" s="1633">
        <v>48</v>
      </c>
    </row>
    <row customHeight="1" ht="18">
      <c r="H6" s="378"/>
      <c r="I6" s="2251" t="str">
        <f>IF(org=0,"Не определено",org)</f>
        <v>ГУП СК "Ставрополькрайводоканал"</v>
      </c>
      <c r="J6" s="2251"/>
      <c r="K6" s="2251"/>
      <c r="L6" s="2251"/>
      <c r="M6" s="268"/>
      <c r="W6" s="1633">
        <v>17</v>
      </c>
    </row>
    <row customHeight="1" ht="14.699999999999998">
      <c r="H7" s="378"/>
      <c r="I7" s="459"/>
      <c r="J7" s="465"/>
      <c r="K7" s="465"/>
      <c r="L7" s="754"/>
      <c r="M7" s="195"/>
      <c r="W7" s="1633">
        <v>14</v>
      </c>
    </row>
    <row customHeight="1" ht="14.699999999999998">
      <c r="H8" s="378"/>
      <c r="I8" s="2388" t="s">
        <v>304</v>
      </c>
      <c r="J8" s="2389"/>
      <c r="K8" s="2389"/>
      <c r="L8" s="2390"/>
      <c r="M8" s="2391" t="s">
        <v>305</v>
      </c>
      <c r="W8" s="1633">
        <v>14</v>
      </c>
    </row>
    <row customHeight="1" ht="35.699999999999996">
      <c r="E9" s="2053" t="s">
        <v>624</v>
      </c>
      <c r="F9" s="2053" t="s">
        <v>630</v>
      </c>
      <c r="H9" s="378"/>
      <c r="I9" s="2027" t="s">
        <v>89</v>
      </c>
      <c r="J9" s="2028" t="s">
        <v>306</v>
      </c>
      <c r="K9" s="2066" t="s">
        <v>572</v>
      </c>
      <c r="L9" s="2067" t="s">
        <v>307</v>
      </c>
      <c r="M9" s="2391"/>
      <c r="W9" s="1633">
        <v>34</v>
      </c>
    </row>
    <row customHeight="1" ht="35.699999999999996">
      <c r="B10" s="2055" t="s">
        <v>696</v>
      </c>
      <c r="C10" s="2055" t="s">
        <v>697</v>
      </c>
      <c r="D10" s="2054" t="s">
        <v>633</v>
      </c>
      <c r="E10" s="2058" t="s">
        <v>634</v>
      </c>
      <c r="F10" s="2058" t="s">
        <v>634</v>
      </c>
      <c r="H10" s="378"/>
      <c r="I10" s="2026" t="s">
        <v>110</v>
      </c>
      <c r="J10" s="1888" t="s">
        <v>698</v>
      </c>
      <c r="K10" s="2020" t="s">
        <v>310</v>
      </c>
      <c r="L10" s="820"/>
      <c r="M10" s="299" t="s">
        <v>699</v>
      </c>
      <c r="W10" s="1633">
        <v>34</v>
      </c>
    </row>
    <row customHeight="1" ht="50.25">
      <c r="B11" s="2055" t="s">
        <v>700</v>
      </c>
      <c r="C11" s="2055" t="s">
        <v>701</v>
      </c>
      <c r="D11" s="2054" t="s">
        <v>633</v>
      </c>
      <c r="E11" s="2058" t="s">
        <v>634</v>
      </c>
      <c r="F11" s="2058" t="s">
        <v>634</v>
      </c>
      <c r="H11" s="378"/>
      <c r="I11" s="2026" t="s">
        <v>111</v>
      </c>
      <c r="J11" s="1888" t="s">
        <v>702</v>
      </c>
      <c r="K11" s="2020" t="s">
        <v>310</v>
      </c>
      <c r="L11" s="820"/>
      <c r="M11" s="299" t="s">
        <v>699</v>
      </c>
      <c r="W11" s="1633">
        <v>48</v>
      </c>
    </row>
    <row customHeight="1" ht="48.29999999999999">
      <c r="B12" s="2055" t="s">
        <v>703</v>
      </c>
      <c r="C12" s="2055" t="s">
        <v>704</v>
      </c>
      <c r="D12" s="2054" t="s">
        <v>633</v>
      </c>
      <c r="E12" s="2058" t="s">
        <v>634</v>
      </c>
      <c r="F12" s="2058" t="s">
        <v>634</v>
      </c>
      <c r="H12" s="1690"/>
      <c r="I12" s="2026" t="s">
        <v>91</v>
      </c>
      <c r="J12" s="2033" t="s">
        <v>705</v>
      </c>
      <c r="K12" s="2020" t="s">
        <v>310</v>
      </c>
      <c r="L12" s="820"/>
      <c r="M12" s="299" t="s">
        <v>706</v>
      </c>
      <c r="N12" s="1626"/>
      <c r="P12" s="1633"/>
      <c r="W12" s="1633">
        <v>46</v>
      </c>
    </row>
    <row customHeight="1" ht="14.699999999999998">
      <c r="E13" s="345"/>
      <c r="H13" s="378"/>
      <c r="I13" s="349"/>
      <c r="J13" s="653" t="s">
        <v>707</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83</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1D5B6-6DCE-2424-6722-0.EAAF06F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558</v>
      </c>
      <c r="H2" s="543"/>
      <c r="I2" s="543"/>
      <c r="J2" s="544" t="s">
        <v>708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709</v>
      </c>
      <c r="F6" s="2309"/>
      <c r="G6" s="2309"/>
      <c r="H6" s="2309"/>
      <c r="I6" s="2309"/>
      <c r="J6" s="558"/>
      <c r="AF6" s="1633">
        <v>30</v>
      </c>
    </row>
    <row customHeight="1" ht="11.549999999999999">
      <c r="E7" s="2251" t="str">
        <f>IF(org=0,"Не определено",org)</f>
        <v>ГУП СК "Ставрополькрайводоканал"</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118</v>
      </c>
      <c r="AF9" s="1638">
        <v>4</v>
      </c>
    </row>
    <row customHeight="1" ht="11.549999999999999">
      <c r="E10" s="713"/>
      <c r="F10" s="2369" t="s">
        <v>106</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570</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571</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304</v>
      </c>
      <c r="F13" s="2372"/>
      <c r="G13" s="2372"/>
      <c r="H13" s="1553"/>
      <c r="I13" s="1553"/>
      <c r="J13" s="2129"/>
      <c r="AF13" s="1633">
        <v>11</v>
      </c>
    </row>
    <row customHeight="1" ht="24">
      <c r="E14" s="1641" t="s">
        <v>89</v>
      </c>
      <c r="F14" s="1636" t="s">
        <v>306</v>
      </c>
      <c r="G14" s="1636" t="s">
        <v>572</v>
      </c>
      <c r="H14" s="1636" t="s">
        <v>307</v>
      </c>
      <c r="I14" s="1636" t="s">
        <v>307</v>
      </c>
      <c r="J14" s="2129"/>
      <c r="AF14" s="1633">
        <v>23</v>
      </c>
    </row>
    <row customHeight="1" ht="19.95">
      <c r="D15" s="1640"/>
      <c r="E15" s="1632" t="s">
        <v>110</v>
      </c>
      <c r="F15" s="709" t="s">
        <v>710</v>
      </c>
      <c r="G15" s="1648" t="s">
        <v>558</v>
      </c>
      <c r="H15" s="559"/>
      <c r="I15" s="559"/>
      <c r="J15" s="291" t="s">
        <v>711</v>
      </c>
      <c r="K15" s="545" t="s">
        <v>636</v>
      </c>
      <c r="AF15" s="1633">
        <v>19</v>
      </c>
    </row>
    <row customHeight="1" ht="35.699999999999996">
      <c r="D16" s="1640"/>
      <c r="E16" s="1632" t="s">
        <v>111</v>
      </c>
      <c r="F16" s="709" t="s">
        <v>712</v>
      </c>
      <c r="G16" s="1648" t="s">
        <v>558</v>
      </c>
      <c r="H16" s="560">
        <f>SUM(H17,H20:H32)</f>
        <v>0</v>
      </c>
      <c r="I16" s="560">
        <f>SUM(I17,I20,I23,I26,I29:I32)</f>
        <v>0</v>
      </c>
      <c r="J16" s="291" t="s">
        <v>713</v>
      </c>
      <c r="K16" s="545" t="s">
        <v>636</v>
      </c>
      <c r="AF16" s="1633">
        <v>34</v>
      </c>
    </row>
    <row customHeight="1" ht="19.95">
      <c r="D17" s="1640"/>
      <c r="E17" s="1666" t="s">
        <v>714</v>
      </c>
      <c r="F17" s="956" t="s">
        <v>715</v>
      </c>
      <c r="G17" s="1645" t="s">
        <v>558</v>
      </c>
      <c r="H17" s="559"/>
      <c r="I17" s="559"/>
      <c r="J17" s="291" t="s">
        <v>716</v>
      </c>
      <c r="K17" s="545"/>
      <c r="AF17" s="1633">
        <v>19</v>
      </c>
    </row>
    <row customHeight="1" ht="24">
      <c r="D18" s="1640"/>
      <c r="E18" s="1666" t="s">
        <v>717</v>
      </c>
      <c r="F18" s="1652" t="s">
        <v>718</v>
      </c>
      <c r="G18" s="1645" t="s">
        <v>558</v>
      </c>
      <c r="H18" s="559"/>
      <c r="I18" s="559"/>
      <c r="J18" s="291" t="s">
        <v>719</v>
      </c>
      <c r="K18" s="545"/>
      <c r="AF18" s="1633">
        <v>23</v>
      </c>
    </row>
    <row customHeight="1" ht="35.699999999999996">
      <c r="D19" s="1640"/>
      <c r="E19" s="1666" t="s">
        <v>720</v>
      </c>
      <c r="F19" s="1652" t="s">
        <v>721</v>
      </c>
      <c r="G19" s="1645" t="s">
        <v>558</v>
      </c>
      <c r="H19" s="559"/>
      <c r="I19" s="559"/>
      <c r="J19" s="291"/>
      <c r="K19" s="545"/>
      <c r="AF19" s="1633">
        <v>34</v>
      </c>
    </row>
    <row customHeight="1" ht="19.95">
      <c r="D20" s="1640"/>
      <c r="E20" s="1666" t="s">
        <v>311</v>
      </c>
      <c r="F20" s="956" t="s">
        <v>722</v>
      </c>
      <c r="G20" s="1645" t="s">
        <v>558</v>
      </c>
      <c r="H20" s="559"/>
      <c r="I20" s="559"/>
      <c r="J20" s="291" t="s">
        <v>723</v>
      </c>
      <c r="K20" s="545"/>
      <c r="AF20" s="1633">
        <v>19</v>
      </c>
    </row>
    <row customHeight="1" ht="19.95">
      <c r="D21" s="1640"/>
      <c r="E21" s="1666" t="s">
        <v>724</v>
      </c>
      <c r="F21" s="1652" t="s">
        <v>725</v>
      </c>
      <c r="G21" s="1645" t="s">
        <v>558</v>
      </c>
      <c r="H21" s="559"/>
      <c r="I21" s="559"/>
      <c r="J21" s="291"/>
      <c r="K21" s="545"/>
      <c r="AF21" s="1633">
        <v>19</v>
      </c>
    </row>
    <row customHeight="1" ht="19.95">
      <c r="D22" s="1640"/>
      <c r="E22" s="1666" t="s">
        <v>726</v>
      </c>
      <c r="F22" s="1652" t="s">
        <v>727</v>
      </c>
      <c r="G22" s="1645" t="s">
        <v>558</v>
      </c>
      <c r="H22" s="559"/>
      <c r="I22" s="559"/>
      <c r="J22" s="291"/>
      <c r="K22" s="545"/>
      <c r="AF22" s="1633">
        <v>19</v>
      </c>
    </row>
    <row customHeight="1" ht="24">
      <c r="D23" s="1640"/>
      <c r="E23" s="1666" t="s">
        <v>314</v>
      </c>
      <c r="F23" s="956" t="s">
        <v>728</v>
      </c>
      <c r="G23" s="1645" t="s">
        <v>558</v>
      </c>
      <c r="H23" s="559"/>
      <c r="I23" s="559"/>
      <c r="J23" s="291" t="s">
        <v>729</v>
      </c>
      <c r="K23" s="545"/>
      <c r="AF23" s="1633">
        <v>23</v>
      </c>
    </row>
    <row customHeight="1" ht="19.95">
      <c r="D24" s="1640"/>
      <c r="E24" s="1666" t="s">
        <v>730</v>
      </c>
      <c r="F24" s="1652" t="s">
        <v>731</v>
      </c>
      <c r="G24" s="1645" t="s">
        <v>558</v>
      </c>
      <c r="H24" s="559"/>
      <c r="I24" s="559"/>
      <c r="J24" s="291"/>
      <c r="K24" s="545"/>
      <c r="AF24" s="1633">
        <v>19</v>
      </c>
    </row>
    <row customHeight="1" ht="35.699999999999996">
      <c r="D25" s="1640"/>
      <c r="E25" s="1666" t="s">
        <v>732</v>
      </c>
      <c r="F25" s="1652" t="s">
        <v>733</v>
      </c>
      <c r="G25" s="1645" t="s">
        <v>558</v>
      </c>
      <c r="H25" s="559"/>
      <c r="I25" s="559"/>
      <c r="J25" s="291"/>
      <c r="K25" s="545"/>
      <c r="AF25" s="1633">
        <v>34</v>
      </c>
    </row>
    <row customHeight="1" ht="24">
      <c r="D26" s="1640"/>
      <c r="E26" s="1666" t="s">
        <v>734</v>
      </c>
      <c r="F26" s="956" t="s">
        <v>735</v>
      </c>
      <c r="G26" s="1645" t="s">
        <v>558</v>
      </c>
      <c r="H26" s="559"/>
      <c r="I26" s="559"/>
      <c r="J26" s="291" t="s">
        <v>736</v>
      </c>
      <c r="K26" s="545"/>
      <c r="AF26" s="1633">
        <v>23</v>
      </c>
    </row>
    <row customHeight="1" ht="19.95">
      <c r="D27" s="1640"/>
      <c r="E27" s="1677" t="s">
        <v>737</v>
      </c>
      <c r="F27" s="1652" t="s">
        <v>738</v>
      </c>
      <c r="G27" s="1656" t="s">
        <v>558</v>
      </c>
      <c r="H27" s="1678"/>
      <c r="I27" s="1678"/>
      <c r="J27" s="291"/>
      <c r="K27" s="545"/>
      <c r="AF27" s="1633">
        <v>19</v>
      </c>
    </row>
    <row customHeight="1" ht="19.95">
      <c r="D28" s="1640"/>
      <c r="E28" s="1677" t="s">
        <v>739</v>
      </c>
      <c r="F28" s="1652" t="s">
        <v>740</v>
      </c>
      <c r="G28" s="1656" t="s">
        <v>558</v>
      </c>
      <c r="H28" s="1678"/>
      <c r="I28" s="1678"/>
      <c r="J28" s="291"/>
      <c r="K28" s="545"/>
      <c r="AF28" s="1633">
        <v>19</v>
      </c>
    </row>
    <row customHeight="1" ht="19.95">
      <c r="D29" s="1640"/>
      <c r="E29" s="1677" t="s">
        <v>741</v>
      </c>
      <c r="F29" s="956" t="s">
        <v>742</v>
      </c>
      <c r="G29" s="1656" t="s">
        <v>558</v>
      </c>
      <c r="H29" s="1678"/>
      <c r="I29" s="1678"/>
      <c r="J29" s="291"/>
      <c r="K29" s="545"/>
      <c r="AF29" s="1633">
        <v>19</v>
      </c>
    </row>
    <row customHeight="1" ht="19.95">
      <c r="D30" s="1640"/>
      <c r="E30" s="1677" t="s">
        <v>743</v>
      </c>
      <c r="F30" s="956" t="s">
        <v>744</v>
      </c>
      <c r="G30" s="1656" t="s">
        <v>558</v>
      </c>
      <c r="H30" s="1678"/>
      <c r="I30" s="1678"/>
      <c r="J30" s="291"/>
      <c r="K30" s="545"/>
      <c r="AF30" s="1633">
        <v>19</v>
      </c>
    </row>
    <row customHeight="1" ht="19.95">
      <c r="D31" s="1640"/>
      <c r="E31" s="1677" t="s">
        <v>745</v>
      </c>
      <c r="F31" s="956" t="s">
        <v>746</v>
      </c>
      <c r="G31" s="1656" t="s">
        <v>558</v>
      </c>
      <c r="H31" s="1678"/>
      <c r="I31" s="1678"/>
      <c r="J31" s="291"/>
      <c r="K31" s="545"/>
      <c r="AF31" s="1633">
        <v>19</v>
      </c>
    </row>
    <row s="1368" customFormat="1" customHeight="1" ht="35.699999999999996">
      <c r="A32" s="989"/>
      <c r="C32" s="1638"/>
      <c r="D32" s="1640"/>
      <c r="E32" s="1677" t="s">
        <v>747</v>
      </c>
      <c r="F32" s="956" t="s">
        <v>748</v>
      </c>
      <c r="G32" s="1646" t="s">
        <v>558</v>
      </c>
      <c r="H32" s="581">
        <f>SUM(H33:H34)</f>
        <v>0</v>
      </c>
      <c r="I32" s="581">
        <f>SUM(I33:I34)</f>
        <v>0</v>
      </c>
      <c r="J32" s="291" t="s">
        <v>749</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583</v>
      </c>
      <c r="G34" s="574"/>
      <c r="H34" s="575"/>
      <c r="I34" s="575"/>
      <c r="J34" s="303" t="s">
        <v>750</v>
      </c>
      <c r="K34" s="545"/>
      <c r="L34" s="1638"/>
      <c r="M34" s="1638"/>
      <c r="R34" s="1638"/>
      <c r="U34" s="546"/>
      <c r="AA34" s="1634"/>
      <c r="AB34" s="1634"/>
      <c r="AC34" s="1634"/>
      <c r="AD34" s="1634"/>
      <c r="AE34" s="1634"/>
      <c r="AF34" s="1162">
        <v>19</v>
      </c>
    </row>
    <row customHeight="1" ht="60">
      <c r="D35" s="1640"/>
      <c r="E35" s="1677" t="s">
        <v>751</v>
      </c>
      <c r="F35" s="956" t="s">
        <v>752</v>
      </c>
      <c r="G35" s="1656" t="s">
        <v>558</v>
      </c>
      <c r="H35" s="1678"/>
      <c r="I35" s="1678"/>
      <c r="J35" s="291" t="s">
        <v>753</v>
      </c>
      <c r="K35" s="545"/>
      <c r="AF35" s="1633">
        <v>57</v>
      </c>
    </row>
    <row s="1368" customFormat="1" customHeight="1" ht="24">
      <c r="A36" s="991" t="s">
        <v>584</v>
      </c>
      <c r="C36" s="1638"/>
      <c r="D36" s="1640"/>
      <c r="E36" s="1666" t="s">
        <v>91</v>
      </c>
      <c r="F36" s="709" t="s">
        <v>754</v>
      </c>
      <c r="G36" s="1645" t="s">
        <v>558</v>
      </c>
      <c r="H36" s="559"/>
      <c r="I36" s="559"/>
      <c r="J36" s="291" t="s">
        <v>755</v>
      </c>
      <c r="K36" s="545"/>
      <c r="L36" s="1638"/>
      <c r="M36" s="1638"/>
      <c r="R36" s="1638"/>
      <c r="U36" s="546"/>
      <c r="AA36" s="1634"/>
      <c r="AB36" s="1634"/>
      <c r="AC36" s="1634"/>
      <c r="AD36" s="1634"/>
      <c r="AE36" s="1634"/>
      <c r="AF36" s="1162">
        <v>23</v>
      </c>
    </row>
    <row s="1368" customFormat="1" customHeight="1" ht="35.699999999999996">
      <c r="A37" s="991"/>
      <c r="C37" s="1638"/>
      <c r="D37" s="1640"/>
      <c r="E37" s="1666" t="s">
        <v>328</v>
      </c>
      <c r="F37" s="956" t="s">
        <v>756</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92</v>
      </c>
      <c r="F38" s="709" t="s">
        <v>757</v>
      </c>
      <c r="G38" s="1645" t="s">
        <v>558</v>
      </c>
      <c r="H38" s="559"/>
      <c r="I38" s="559"/>
      <c r="J38" s="291" t="s">
        <v>758</v>
      </c>
      <c r="K38" s="545"/>
      <c r="L38" s="1638"/>
      <c r="M38" s="1638"/>
      <c r="R38" s="1638"/>
      <c r="U38" s="546"/>
      <c r="AA38" s="1634"/>
      <c r="AB38" s="1634"/>
      <c r="AC38" s="1634"/>
      <c r="AD38" s="1634"/>
      <c r="AE38" s="1634"/>
      <c r="AF38" s="1162">
        <v>19</v>
      </c>
    </row>
    <row s="1368" customFormat="1" customHeight="1" ht="24">
      <c r="A39" s="989"/>
      <c r="C39" s="1638"/>
      <c r="D39" s="577"/>
      <c r="E39" s="1666" t="s">
        <v>759</v>
      </c>
      <c r="F39" s="956" t="s">
        <v>760</v>
      </c>
      <c r="G39" s="1656" t="s">
        <v>558</v>
      </c>
      <c r="H39" s="559"/>
      <c r="I39" s="559"/>
      <c r="J39" s="291" t="s">
        <v>761</v>
      </c>
      <c r="K39" s="545"/>
      <c r="L39" s="1638"/>
      <c r="M39" s="1638"/>
      <c r="R39" s="1638"/>
      <c r="U39" s="546"/>
      <c r="AA39" s="1634"/>
      <c r="AB39" s="1634"/>
      <c r="AC39" s="1634"/>
      <c r="AD39" s="1634"/>
      <c r="AE39" s="1634"/>
      <c r="AF39" s="1162">
        <v>23</v>
      </c>
    </row>
    <row s="1368" customFormat="1" customHeight="1" ht="24">
      <c r="A40" s="989"/>
      <c r="C40" s="1638"/>
      <c r="D40" s="1640"/>
      <c r="E40" s="1666" t="s">
        <v>762</v>
      </c>
      <c r="F40" s="1652" t="s">
        <v>763</v>
      </c>
      <c r="G40" s="1645" t="s">
        <v>558</v>
      </c>
      <c r="H40" s="559"/>
      <c r="I40" s="559"/>
      <c r="J40" s="291" t="s">
        <v>764</v>
      </c>
      <c r="K40" s="545"/>
      <c r="L40" s="1638"/>
      <c r="M40" s="1638"/>
      <c r="R40" s="1638"/>
      <c r="U40" s="546"/>
      <c r="AA40" s="1634"/>
      <c r="AB40" s="1634"/>
      <c r="AC40" s="1634"/>
      <c r="AD40" s="1634"/>
      <c r="AE40" s="1634"/>
      <c r="AF40" s="1162">
        <v>23</v>
      </c>
    </row>
    <row s="1368" customFormat="1" customHeight="1" ht="24">
      <c r="A41" s="989"/>
      <c r="C41" s="1638"/>
      <c r="D41" s="1640"/>
      <c r="E41" s="1666" t="s">
        <v>765</v>
      </c>
      <c r="F41" s="1652" t="s">
        <v>766</v>
      </c>
      <c r="G41" s="1645" t="s">
        <v>558</v>
      </c>
      <c r="H41" s="559"/>
      <c r="I41" s="559"/>
      <c r="J41" s="291" t="s">
        <v>767</v>
      </c>
      <c r="K41" s="545"/>
      <c r="L41" s="1638"/>
      <c r="M41" s="1638"/>
      <c r="R41" s="1638"/>
      <c r="U41" s="546"/>
      <c r="AA41" s="1634"/>
      <c r="AB41" s="1634"/>
      <c r="AC41" s="1634"/>
      <c r="AD41" s="1634"/>
      <c r="AE41" s="1634"/>
      <c r="AF41" s="1162">
        <v>23</v>
      </c>
    </row>
    <row s="1368" customFormat="1" customHeight="1" ht="24">
      <c r="A42" s="989"/>
      <c r="C42" s="1638"/>
      <c r="D42" s="1640"/>
      <c r="E42" s="1666" t="s">
        <v>768</v>
      </c>
      <c r="F42" s="1652" t="s">
        <v>769</v>
      </c>
      <c r="G42" s="1645" t="s">
        <v>558</v>
      </c>
      <c r="H42" s="559"/>
      <c r="I42" s="559"/>
      <c r="J42" s="291" t="s">
        <v>770</v>
      </c>
      <c r="K42" s="545"/>
      <c r="L42" s="1638"/>
      <c r="M42" s="1638"/>
      <c r="R42" s="1638"/>
      <c r="U42" s="546"/>
      <c r="AA42" s="1634"/>
      <c r="AB42" s="1634"/>
      <c r="AC42" s="1634"/>
      <c r="AD42" s="1634"/>
      <c r="AE42" s="1634"/>
      <c r="AF42" s="1162">
        <v>23</v>
      </c>
    </row>
    <row s="1368" customFormat="1" customHeight="1" ht="35.699999999999996">
      <c r="A43" s="989"/>
      <c r="C43" s="1638" t="s">
        <v>594</v>
      </c>
      <c r="D43" s="1640"/>
      <c r="E43" s="1666" t="s">
        <v>112</v>
      </c>
      <c r="F43" s="709" t="s">
        <v>635</v>
      </c>
      <c r="G43" s="1648" t="s">
        <v>771</v>
      </c>
      <c r="H43" s="403"/>
      <c r="I43" s="403"/>
      <c r="J43" s="291" t="s">
        <v>772</v>
      </c>
      <c r="K43" s="545"/>
      <c r="L43" s="1638"/>
      <c r="M43" s="1638"/>
      <c r="R43" s="1638"/>
      <c r="U43" s="546"/>
      <c r="AA43" s="1634"/>
      <c r="AB43" s="1634"/>
      <c r="AC43" s="1634"/>
      <c r="AD43" s="1634"/>
      <c r="AE43" s="1634"/>
      <c r="AF43" s="1162">
        <v>34</v>
      </c>
    </row>
    <row s="1368" customFormat="1" customHeight="1" ht="35.699999999999996">
      <c r="A44" s="989"/>
      <c r="C44" s="1638"/>
      <c r="D44" s="1640"/>
      <c r="E44" s="1666" t="s">
        <v>93</v>
      </c>
      <c r="F44" s="709" t="s">
        <v>773</v>
      </c>
      <c r="G44" s="1645" t="s">
        <v>774</v>
      </c>
      <c r="H44" s="547"/>
      <c r="I44" s="547"/>
      <c r="J44" s="291" t="s">
        <v>775</v>
      </c>
      <c r="K44" s="545"/>
      <c r="L44" s="1638"/>
      <c r="M44" s="1638"/>
      <c r="R44" s="1638"/>
      <c r="U44" s="546"/>
      <c r="AA44" s="1634"/>
      <c r="AB44" s="1634"/>
      <c r="AC44" s="1634"/>
      <c r="AD44" s="1634"/>
      <c r="AE44" s="1634"/>
      <c r="AF44" s="1162">
        <v>34</v>
      </c>
    </row>
    <row s="1368" customFormat="1" customHeight="1" ht="24">
      <c r="A45" s="989"/>
      <c r="C45" s="1638"/>
      <c r="D45" s="1640"/>
      <c r="E45" s="1666" t="s">
        <v>94</v>
      </c>
      <c r="F45" s="709" t="s">
        <v>776</v>
      </c>
      <c r="G45" s="1656" t="s">
        <v>777</v>
      </c>
      <c r="H45" s="547"/>
      <c r="I45" s="547"/>
      <c r="J45" s="291" t="s">
        <v>778</v>
      </c>
      <c r="K45" s="545"/>
      <c r="L45" s="1638"/>
      <c r="M45" s="1638"/>
      <c r="R45" s="1638"/>
      <c r="U45" s="546"/>
      <c r="AA45" s="1634"/>
      <c r="AB45" s="1634"/>
      <c r="AC45" s="1634"/>
      <c r="AD45" s="1634"/>
      <c r="AE45" s="1634"/>
      <c r="AF45" s="1162">
        <v>23</v>
      </c>
    </row>
    <row s="1368" customFormat="1" customHeight="1" ht="19.95">
      <c r="A46" s="989"/>
      <c r="C46" s="1638"/>
      <c r="D46" s="1640"/>
      <c r="E46" s="1666" t="s">
        <v>113</v>
      </c>
      <c r="F46" s="709" t="s">
        <v>779</v>
      </c>
      <c r="G46" s="1645" t="s">
        <v>596</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83</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D0F8E-9B0E-FE99-2BCF-0.B426624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558</v>
      </c>
      <c r="H2" s="543"/>
      <c r="I2" s="543"/>
      <c r="J2" s="544" t="s">
        <v>561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780</v>
      </c>
      <c r="F6" s="2250"/>
      <c r="G6" s="2250"/>
      <c r="H6" s="2250"/>
      <c r="I6" s="2250"/>
      <c r="J6" s="558"/>
      <c r="AF6" s="1633">
        <v>32</v>
      </c>
    </row>
    <row customHeight="1" ht="25.2">
      <c r="E7" s="2251" t="str">
        <f>IF(org=0,"Не определено",org)</f>
        <v>ГУП СК "Ставрополькрайводоканал"</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118</v>
      </c>
      <c r="AF9" s="1638">
        <v>1</v>
      </c>
    </row>
    <row customHeight="1" ht="11.549999999999999">
      <c r="E10" s="713"/>
      <c r="F10" s="2369" t="s">
        <v>106</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570</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571</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304</v>
      </c>
      <c r="F13" s="2372"/>
      <c r="G13" s="2372"/>
      <c r="H13" s="1658"/>
      <c r="I13" s="1658"/>
      <c r="J13" s="2129"/>
      <c r="AF13" s="1633">
        <v>11</v>
      </c>
    </row>
    <row customHeight="1" ht="24">
      <c r="E14" s="1659" t="s">
        <v>89</v>
      </c>
      <c r="F14" s="1662" t="s">
        <v>306</v>
      </c>
      <c r="G14" s="1662" t="s">
        <v>572</v>
      </c>
      <c r="H14" s="1662" t="s">
        <v>307</v>
      </c>
      <c r="I14" s="1662" t="s">
        <v>307</v>
      </c>
      <c r="J14" s="2129"/>
      <c r="AF14" s="1633">
        <v>23</v>
      </c>
    </row>
    <row customHeight="1" ht="19.95">
      <c r="D15" s="1640"/>
      <c r="E15" s="1632" t="s">
        <v>110</v>
      </c>
      <c r="F15" s="709" t="s">
        <v>781</v>
      </c>
      <c r="G15" s="1659" t="s">
        <v>558</v>
      </c>
      <c r="H15" s="559"/>
      <c r="I15" s="559"/>
      <c r="J15" s="291" t="s">
        <v>782</v>
      </c>
      <c r="K15" s="545" t="s">
        <v>636</v>
      </c>
      <c r="AF15" s="1633">
        <v>19</v>
      </c>
    </row>
    <row customHeight="1" ht="24">
      <c r="D16" s="1640"/>
      <c r="E16" s="1632" t="s">
        <v>111</v>
      </c>
      <c r="F16" s="1667" t="s">
        <v>783</v>
      </c>
      <c r="G16" s="1659" t="s">
        <v>558</v>
      </c>
      <c r="H16" s="560">
        <f>SUM(H17,H20:H27)</f>
        <v>0</v>
      </c>
      <c r="I16" s="560">
        <f>SUM(I17,I20:I27)</f>
        <v>0</v>
      </c>
      <c r="J16" s="291" t="s">
        <v>784</v>
      </c>
      <c r="K16" s="545" t="s">
        <v>636</v>
      </c>
      <c r="AF16" s="1633">
        <v>23</v>
      </c>
    </row>
    <row customHeight="1" ht="35.699999999999996">
      <c r="D17" s="1640"/>
      <c r="E17" s="1666" t="s">
        <v>714</v>
      </c>
      <c r="F17" s="1669" t="s">
        <v>785</v>
      </c>
      <c r="G17" s="1656" t="s">
        <v>558</v>
      </c>
      <c r="H17" s="559"/>
      <c r="I17" s="559"/>
      <c r="J17" s="291" t="s">
        <v>786</v>
      </c>
      <c r="K17" s="545"/>
      <c r="AF17" s="1633">
        <v>34</v>
      </c>
    </row>
    <row customHeight="1" ht="19.95">
      <c r="D18" s="1640"/>
      <c r="E18" s="1666" t="s">
        <v>717</v>
      </c>
      <c r="F18" s="1670" t="s">
        <v>787</v>
      </c>
      <c r="G18" s="1656" t="s">
        <v>558</v>
      </c>
      <c r="H18" s="559"/>
      <c r="I18" s="559"/>
      <c r="J18" s="291"/>
      <c r="K18" s="545"/>
      <c r="AF18" s="1633">
        <v>19</v>
      </c>
    </row>
    <row customHeight="1" ht="24">
      <c r="D19" s="1640"/>
      <c r="E19" s="1666" t="s">
        <v>720</v>
      </c>
      <c r="F19" s="1670" t="s">
        <v>788</v>
      </c>
      <c r="G19" s="1656" t="s">
        <v>558</v>
      </c>
      <c r="H19" s="559"/>
      <c r="I19" s="559"/>
      <c r="J19" s="291"/>
      <c r="K19" s="545"/>
      <c r="AF19" s="1633">
        <v>23</v>
      </c>
    </row>
    <row customHeight="1" ht="35.699999999999996">
      <c r="D20" s="1640"/>
      <c r="E20" s="1666" t="s">
        <v>311</v>
      </c>
      <c r="F20" s="1669" t="s">
        <v>789</v>
      </c>
      <c r="G20" s="1656" t="s">
        <v>558</v>
      </c>
      <c r="H20" s="559"/>
      <c r="I20" s="559"/>
      <c r="J20" s="291"/>
      <c r="K20" s="545"/>
      <c r="AF20" s="1633">
        <v>34</v>
      </c>
    </row>
    <row customHeight="1" ht="48.29999999999999">
      <c r="D21" s="1640"/>
      <c r="E21" s="1666" t="s">
        <v>314</v>
      </c>
      <c r="F21" s="1669" t="s">
        <v>790</v>
      </c>
      <c r="G21" s="1656" t="s">
        <v>558</v>
      </c>
      <c r="H21" s="559"/>
      <c r="I21" s="559"/>
      <c r="J21" s="291"/>
      <c r="K21" s="545"/>
      <c r="AF21" s="1633">
        <v>46</v>
      </c>
    </row>
    <row customHeight="1" ht="60">
      <c r="D22" s="1640"/>
      <c r="E22" s="1666" t="s">
        <v>734</v>
      </c>
      <c r="F22" s="1669" t="s">
        <v>791</v>
      </c>
      <c r="G22" s="1656" t="s">
        <v>558</v>
      </c>
      <c r="H22" s="559"/>
      <c r="I22" s="559"/>
      <c r="J22" s="291"/>
      <c r="K22" s="545"/>
      <c r="AF22" s="1633">
        <v>57</v>
      </c>
    </row>
    <row customHeight="1" ht="35.699999999999996">
      <c r="D23" s="1640"/>
      <c r="E23" s="1666" t="s">
        <v>741</v>
      </c>
      <c r="F23" s="1669" t="s">
        <v>792</v>
      </c>
      <c r="G23" s="1656" t="s">
        <v>558</v>
      </c>
      <c r="H23" s="559"/>
      <c r="I23" s="559"/>
      <c r="J23" s="291"/>
      <c r="K23" s="545"/>
      <c r="AF23" s="1633">
        <v>34</v>
      </c>
    </row>
    <row customHeight="1" ht="35.699999999999996">
      <c r="D24" s="1640"/>
      <c r="E24" s="1666" t="s">
        <v>743</v>
      </c>
      <c r="F24" s="1669" t="s">
        <v>793</v>
      </c>
      <c r="G24" s="1656" t="s">
        <v>558</v>
      </c>
      <c r="H24" s="559"/>
      <c r="I24" s="559"/>
      <c r="J24" s="291"/>
      <c r="K24" s="545"/>
      <c r="AF24" s="1633">
        <v>34</v>
      </c>
    </row>
    <row customHeight="1" ht="24">
      <c r="D25" s="1640"/>
      <c r="E25" s="1666" t="s">
        <v>745</v>
      </c>
      <c r="F25" s="1669" t="s">
        <v>794</v>
      </c>
      <c r="G25" s="1656" t="s">
        <v>558</v>
      </c>
      <c r="H25" s="559"/>
      <c r="I25" s="559"/>
      <c r="J25" s="291"/>
      <c r="K25" s="545"/>
      <c r="AF25" s="1633">
        <v>23</v>
      </c>
    </row>
    <row customHeight="1" ht="76.5">
      <c r="D26" s="1640"/>
      <c r="E26" s="1666" t="s">
        <v>747</v>
      </c>
      <c r="F26" s="1669" t="s">
        <v>795</v>
      </c>
      <c r="G26" s="1656" t="s">
        <v>558</v>
      </c>
      <c r="H26" s="559"/>
      <c r="I26" s="559"/>
      <c r="J26" s="291"/>
      <c r="K26" s="545"/>
      <c r="AF26" s="1633">
        <v>73</v>
      </c>
    </row>
    <row s="1368" customFormat="1" customHeight="1" ht="35.699999999999996">
      <c r="A27" s="989"/>
      <c r="C27" s="1638"/>
      <c r="D27" s="1640"/>
      <c r="E27" s="1631" t="s">
        <v>751</v>
      </c>
      <c r="F27" s="1630" t="s">
        <v>796</v>
      </c>
      <c r="G27" s="1657" t="s">
        <v>558</v>
      </c>
      <c r="H27" s="581">
        <f>SUM(H28:H29)</f>
        <v>0</v>
      </c>
      <c r="I27" s="581">
        <f>SUM(I28:I29)</f>
        <v>0</v>
      </c>
      <c r="J27" s="291" t="s">
        <v>749</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583</v>
      </c>
      <c r="G29" s="574"/>
      <c r="H29" s="575"/>
      <c r="I29" s="575"/>
      <c r="J29" s="303" t="s">
        <v>750</v>
      </c>
      <c r="K29" s="545"/>
      <c r="L29" s="1638"/>
      <c r="M29" s="1638"/>
      <c r="R29" s="1638"/>
      <c r="U29" s="546"/>
      <c r="AA29" s="1634"/>
      <c r="AB29" s="1634"/>
      <c r="AC29" s="1634"/>
      <c r="AD29" s="1634"/>
      <c r="AE29" s="1634"/>
      <c r="AF29" s="1162">
        <v>19</v>
      </c>
    </row>
    <row s="1368" customFormat="1" customHeight="1" ht="24">
      <c r="A30" s="989"/>
      <c r="C30" s="1638"/>
      <c r="D30" s="1640"/>
      <c r="E30" s="1666" t="s">
        <v>91</v>
      </c>
      <c r="F30" s="1663" t="s">
        <v>797</v>
      </c>
      <c r="G30" s="1656" t="s">
        <v>558</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92</v>
      </c>
      <c r="F31" s="1663" t="s">
        <v>798</v>
      </c>
      <c r="G31" s="1656" t="s">
        <v>558</v>
      </c>
      <c r="H31" s="559"/>
      <c r="I31" s="559"/>
      <c r="J31" s="291" t="s">
        <v>799</v>
      </c>
      <c r="K31" s="545"/>
      <c r="L31" s="1638"/>
      <c r="M31" s="1638"/>
      <c r="R31" s="1638"/>
      <c r="U31" s="546"/>
      <c r="AA31" s="1634"/>
      <c r="AB31" s="1634"/>
      <c r="AC31" s="1634"/>
      <c r="AD31" s="1634"/>
      <c r="AE31" s="1634"/>
      <c r="AF31" s="1162">
        <v>34</v>
      </c>
    </row>
    <row s="1368" customFormat="1" customHeight="1" ht="24">
      <c r="A32" s="989"/>
      <c r="C32" s="1638"/>
      <c r="D32" s="1640"/>
      <c r="E32" s="1666" t="s">
        <v>759</v>
      </c>
      <c r="F32" s="692" t="s">
        <v>763</v>
      </c>
      <c r="G32" s="1656" t="s">
        <v>558</v>
      </c>
      <c r="H32" s="559"/>
      <c r="I32" s="559"/>
      <c r="J32" s="291" t="s">
        <v>800</v>
      </c>
      <c r="K32" s="545"/>
      <c r="L32" s="1638"/>
      <c r="M32" s="1638"/>
      <c r="R32" s="1638"/>
      <c r="U32" s="546"/>
      <c r="AA32" s="1634"/>
      <c r="AB32" s="1634"/>
      <c r="AC32" s="1634"/>
      <c r="AD32" s="1634"/>
      <c r="AE32" s="1634"/>
      <c r="AF32" s="1162">
        <v>23</v>
      </c>
    </row>
    <row s="1368" customFormat="1" customHeight="1" ht="24">
      <c r="A33" s="989"/>
      <c r="C33" s="1638"/>
      <c r="D33" s="1640"/>
      <c r="E33" s="1666" t="s">
        <v>801</v>
      </c>
      <c r="F33" s="692" t="s">
        <v>802</v>
      </c>
      <c r="G33" s="1656" t="s">
        <v>558</v>
      </c>
      <c r="H33" s="559"/>
      <c r="I33" s="559"/>
      <c r="J33" s="291" t="s">
        <v>803</v>
      </c>
      <c r="K33" s="545"/>
      <c r="L33" s="1638"/>
      <c r="M33" s="1638"/>
      <c r="R33" s="1638"/>
      <c r="U33" s="546"/>
      <c r="AA33" s="1634"/>
      <c r="AB33" s="1634"/>
      <c r="AC33" s="1634"/>
      <c r="AD33" s="1634"/>
      <c r="AE33" s="1634"/>
      <c r="AF33" s="1162">
        <v>23</v>
      </c>
    </row>
    <row s="1368" customFormat="1" customHeight="1" ht="24">
      <c r="A34" s="989"/>
      <c r="C34" s="1638"/>
      <c r="D34" s="1640"/>
      <c r="E34" s="1666" t="s">
        <v>804</v>
      </c>
      <c r="F34" s="692" t="s">
        <v>769</v>
      </c>
      <c r="G34" s="1656" t="s">
        <v>558</v>
      </c>
      <c r="H34" s="559"/>
      <c r="I34" s="559"/>
      <c r="J34" s="291" t="s">
        <v>805</v>
      </c>
      <c r="K34" s="545"/>
      <c r="L34" s="1638"/>
      <c r="M34" s="1638"/>
      <c r="R34" s="1638"/>
      <c r="U34" s="546"/>
      <c r="AA34" s="1634"/>
      <c r="AB34" s="1634"/>
      <c r="AC34" s="1634"/>
      <c r="AD34" s="1634"/>
      <c r="AE34" s="1634"/>
      <c r="AF34" s="1162">
        <v>23</v>
      </c>
    </row>
    <row s="1368" customFormat="1" customHeight="1" ht="35.699999999999996">
      <c r="A35" s="989"/>
      <c r="C35" s="1638" t="s">
        <v>594</v>
      </c>
      <c r="D35" s="1640"/>
      <c r="E35" s="1666" t="s">
        <v>112</v>
      </c>
      <c r="F35" s="1663" t="s">
        <v>635</v>
      </c>
      <c r="G35" s="1659" t="s">
        <v>310</v>
      </c>
      <c r="H35" s="403"/>
      <c r="I35" s="403"/>
      <c r="J35" s="291" t="s">
        <v>806</v>
      </c>
      <c r="K35" s="545"/>
      <c r="L35" s="1638"/>
      <c r="M35" s="1638"/>
      <c r="R35" s="1638"/>
      <c r="U35" s="546"/>
      <c r="AA35" s="1634"/>
      <c r="AB35" s="1634"/>
      <c r="AC35" s="1634"/>
      <c r="AD35" s="1634"/>
      <c r="AE35" s="1634"/>
      <c r="AF35" s="1162">
        <v>34</v>
      </c>
    </row>
    <row s="1368" customFormat="1" customHeight="1" ht="35.699999999999996">
      <c r="A36" s="989"/>
      <c r="C36" s="1638"/>
      <c r="D36" s="1640"/>
      <c r="E36" s="1666" t="s">
        <v>93</v>
      </c>
      <c r="F36" s="1663" t="s">
        <v>807</v>
      </c>
      <c r="G36" s="1656" t="s">
        <v>774</v>
      </c>
      <c r="H36" s="547"/>
      <c r="I36" s="547"/>
      <c r="J36" s="291" t="s">
        <v>775</v>
      </c>
      <c r="K36" s="545"/>
      <c r="L36" s="1638"/>
      <c r="M36" s="1638"/>
      <c r="R36" s="1638"/>
      <c r="U36" s="546"/>
      <c r="AA36" s="1634"/>
      <c r="AB36" s="1634"/>
      <c r="AC36" s="1634"/>
      <c r="AD36" s="1634"/>
      <c r="AE36" s="1634"/>
      <c r="AF36" s="1162">
        <v>34</v>
      </c>
    </row>
    <row s="1368" customFormat="1" customHeight="1" ht="24">
      <c r="A37" s="989"/>
      <c r="C37" s="1638"/>
      <c r="D37" s="1640"/>
      <c r="E37" s="1666" t="s">
        <v>94</v>
      </c>
      <c r="F37" s="1663" t="s">
        <v>808</v>
      </c>
      <c r="G37" s="1656" t="s">
        <v>777</v>
      </c>
      <c r="H37" s="547"/>
      <c r="I37" s="547"/>
      <c r="J37" s="291" t="s">
        <v>778</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809</v>
      </c>
      <c r="F39" s="2287" t="s">
        <v>810</v>
      </c>
      <c r="G39" s="2287"/>
      <c r="H39" s="371"/>
      <c r="I39" s="371"/>
      <c r="J39" s="371"/>
      <c r="AF39" s="1633">
        <v>26</v>
      </c>
    </row>
    <row s="1643" customFormat="1" customHeight="1" ht="39.75">
      <c r="A40" s="989"/>
      <c r="B40" s="1638"/>
      <c r="C40" s="1638"/>
      <c r="D40" s="353"/>
      <c r="F40" s="2287" t="s">
        <v>811</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83</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AE44F-1971-C76F-24BF-0.06A0579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ГУП СК "Ставрополькрайводоканал"</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118</v>
      </c>
      <c r="J6" s="1024"/>
      <c r="X6" s="507">
        <v>1</v>
      </c>
    </row>
    <row customHeight="1" ht="11.549999999999999">
      <c r="D7" s="713"/>
      <c r="E7" s="2369" t="s">
        <v>106</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570</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571</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304</v>
      </c>
      <c r="E10" s="2104"/>
      <c r="F10" s="2104"/>
      <c r="G10" s="2104"/>
      <c r="H10" s="2104"/>
      <c r="I10" s="2104"/>
      <c r="J10" s="2105"/>
      <c r="K10" s="2201"/>
      <c r="L10" s="511"/>
      <c r="X10" s="760">
        <v>11</v>
      </c>
    </row>
    <row s="1637" customFormat="1" customHeight="1" ht="24">
      <c r="A11" s="2387"/>
      <c r="B11" s="2387"/>
      <c r="C11" s="659"/>
      <c r="D11" s="705" t="s">
        <v>89</v>
      </c>
      <c r="E11" s="707" t="s">
        <v>812</v>
      </c>
      <c r="F11" s="707" t="s">
        <v>572</v>
      </c>
      <c r="G11" s="467" t="s">
        <v>307</v>
      </c>
      <c r="H11" s="467" t="s">
        <v>394</v>
      </c>
      <c r="I11" s="809" t="s">
        <v>307</v>
      </c>
      <c r="J11" s="810" t="s">
        <v>394</v>
      </c>
      <c r="K11" s="2234"/>
      <c r="L11" s="660"/>
      <c r="X11" s="511">
        <v>23</v>
      </c>
    </row>
    <row s="1644" customFormat="1" customHeight="1" ht="10.5">
      <c r="A12" s="954"/>
      <c r="D12" s="1027" t="s">
        <v>110</v>
      </c>
      <c r="E12" s="1027" t="s">
        <v>111</v>
      </c>
      <c r="F12" s="1027" t="s">
        <v>91</v>
      </c>
      <c r="G12" s="1028" t="str">
        <f>G1&amp;".1"</f>
        <v>4.1</v>
      </c>
      <c r="H12" s="1028" t="str">
        <f>G1&amp;".2"</f>
        <v>4.2</v>
      </c>
      <c r="I12" s="1028" t="str">
        <f>I1&amp;".1"</f>
        <v>4.1</v>
      </c>
      <c r="J12" s="1028" t="str">
        <f>I1&amp;".2"</f>
        <v>4.2</v>
      </c>
      <c r="K12" s="1028"/>
      <c r="X12" s="513">
        <v>10</v>
      </c>
    </row>
    <row customHeight="1" ht="22.5" hidden="1">
      <c r="A13" s="2394" t="s">
        <v>813</v>
      </c>
      <c r="D13" s="955" t="s">
        <v>110</v>
      </c>
      <c r="E13" s="281" t="s">
        <v>814</v>
      </c>
      <c r="F13" s="662" t="s">
        <v>815</v>
      </c>
      <c r="G13" s="559"/>
      <c r="H13" s="663"/>
      <c r="I13" s="559"/>
      <c r="J13" s="663"/>
      <c r="K13" s="291" t="s">
        <v>816</v>
      </c>
      <c r="L13" s="722"/>
      <c r="X13" s="507">
        <v>0</v>
      </c>
    </row>
    <row customHeight="1" ht="22.5" hidden="1">
      <c r="A14" s="2394"/>
      <c r="D14" s="541" t="s">
        <v>111</v>
      </c>
      <c r="E14" s="281" t="s">
        <v>817</v>
      </c>
      <c r="F14" s="662" t="s">
        <v>818</v>
      </c>
      <c r="G14" s="559"/>
      <c r="H14" s="664"/>
      <c r="I14" s="559"/>
      <c r="J14" s="664"/>
      <c r="K14" s="291" t="s">
        <v>819</v>
      </c>
      <c r="L14" s="722"/>
      <c r="X14" s="507">
        <v>0</v>
      </c>
    </row>
    <row s="1637" customFormat="1" customHeight="1" ht="78.75" hidden="1">
      <c r="A15" s="2394"/>
      <c r="B15" s="513"/>
      <c r="D15" s="955" t="s">
        <v>91</v>
      </c>
      <c r="E15" s="709" t="s">
        <v>820</v>
      </c>
      <c r="F15" s="952" t="s">
        <v>310</v>
      </c>
      <c r="G15" s="952" t="s">
        <v>310</v>
      </c>
      <c r="H15" s="108"/>
      <c r="I15" s="952" t="s">
        <v>310</v>
      </c>
      <c r="J15" s="108"/>
      <c r="K15" s="291" t="s">
        <v>821</v>
      </c>
      <c r="L15" s="722"/>
      <c r="X15" s="760">
        <v>0</v>
      </c>
    </row>
    <row s="1637" customFormat="1" customHeight="1" ht="22.5" hidden="1">
      <c r="A16" s="2394"/>
      <c r="B16" s="513"/>
      <c r="D16" s="955" t="s">
        <v>328</v>
      </c>
      <c r="E16" s="956" t="s">
        <v>822</v>
      </c>
      <c r="F16" s="952" t="s">
        <v>823</v>
      </c>
      <c r="G16" s="819"/>
      <c r="H16" s="108"/>
      <c r="I16" s="819"/>
      <c r="J16" s="108"/>
      <c r="K16" s="291"/>
      <c r="L16" s="722"/>
      <c r="X16" s="760">
        <v>0</v>
      </c>
    </row>
    <row s="1637" customFormat="1" customHeight="1" ht="22.5" hidden="1">
      <c r="A17" s="2394"/>
      <c r="B17" s="513"/>
      <c r="D17" s="955" t="s">
        <v>336</v>
      </c>
      <c r="E17" s="956" t="s">
        <v>824</v>
      </c>
      <c r="F17" s="952" t="s">
        <v>825</v>
      </c>
      <c r="G17" s="819"/>
      <c r="H17" s="108"/>
      <c r="I17" s="819"/>
      <c r="J17" s="108"/>
      <c r="K17" s="291"/>
      <c r="L17" s="722"/>
      <c r="X17" s="760">
        <v>0</v>
      </c>
    </row>
    <row s="1637" customFormat="1" customHeight="1" ht="33.75" hidden="1">
      <c r="A18" s="2394"/>
      <c r="B18" s="513"/>
      <c r="D18" s="955" t="s">
        <v>338</v>
      </c>
      <c r="E18" s="956" t="s">
        <v>826</v>
      </c>
      <c r="F18" s="952" t="s">
        <v>577</v>
      </c>
      <c r="G18" s="682"/>
      <c r="H18" s="108"/>
      <c r="I18" s="682"/>
      <c r="J18" s="108"/>
      <c r="K18" s="291"/>
      <c r="L18" s="722"/>
      <c r="X18" s="760">
        <v>0</v>
      </c>
    </row>
    <row customHeight="1" ht="101.25" hidden="1">
      <c r="A19" s="2394"/>
      <c r="D19" s="955" t="s">
        <v>92</v>
      </c>
      <c r="E19" s="281" t="s">
        <v>827</v>
      </c>
      <c r="F19" s="662" t="s">
        <v>552</v>
      </c>
      <c r="G19" s="665"/>
      <c r="H19" s="664"/>
      <c r="I19" s="957"/>
      <c r="J19" s="664"/>
      <c r="K19" s="291" t="s">
        <v>828</v>
      </c>
      <c r="L19" s="722"/>
      <c r="X19" s="507">
        <v>0</v>
      </c>
    </row>
    <row s="1637" customFormat="1" customHeight="1" ht="18.75" hidden="1">
      <c r="A20" s="2394"/>
      <c r="C20" s="958"/>
      <c r="D20" s="955" t="s">
        <v>759</v>
      </c>
      <c r="E20" s="956" t="s">
        <v>829</v>
      </c>
      <c r="F20" s="952" t="s">
        <v>310</v>
      </c>
      <c r="G20" s="952" t="s">
        <v>310</v>
      </c>
      <c r="H20" s="951" t="s">
        <v>310</v>
      </c>
      <c r="I20" s="952" t="s">
        <v>310</v>
      </c>
      <c r="J20" s="951" t="s">
        <v>310</v>
      </c>
      <c r="K20" s="950"/>
      <c r="L20" s="722"/>
      <c r="W20" s="677"/>
      <c r="X20" s="760">
        <v>0</v>
      </c>
    </row>
    <row s="1637" customFormat="1" customHeight="1" ht="33.75" hidden="1">
      <c r="A21" s="2394"/>
      <c r="C21" s="958"/>
      <c r="D21" s="955" t="s">
        <v>762</v>
      </c>
      <c r="E21" s="578" t="s">
        <v>830</v>
      </c>
      <c r="F21" s="952" t="s">
        <v>831</v>
      </c>
      <c r="G21" s="682"/>
      <c r="H21" s="108"/>
      <c r="I21" s="682"/>
      <c r="J21" s="108"/>
      <c r="K21" s="950"/>
      <c r="L21" s="722"/>
      <c r="W21" s="677"/>
      <c r="X21" s="760">
        <v>0</v>
      </c>
    </row>
    <row s="1637" customFormat="1" customHeight="1" ht="33.75" hidden="1">
      <c r="A22" s="2394"/>
      <c r="C22" s="958"/>
      <c r="D22" s="955" t="s">
        <v>765</v>
      </c>
      <c r="E22" s="578" t="s">
        <v>832</v>
      </c>
      <c r="F22" s="952" t="s">
        <v>833</v>
      </c>
      <c r="G22" s="682"/>
      <c r="H22" s="108"/>
      <c r="I22" s="682"/>
      <c r="J22" s="108"/>
      <c r="K22" s="950"/>
      <c r="L22" s="722"/>
      <c r="W22" s="677"/>
      <c r="X22" s="760">
        <v>0</v>
      </c>
    </row>
    <row s="1637" customFormat="1" customHeight="1" ht="22.5" hidden="1">
      <c r="A23" s="2394"/>
      <c r="C23" s="958"/>
      <c r="D23" s="955" t="s">
        <v>801</v>
      </c>
      <c r="E23" s="956" t="s">
        <v>834</v>
      </c>
      <c r="F23" s="952" t="s">
        <v>310</v>
      </c>
      <c r="G23" s="952" t="s">
        <v>310</v>
      </c>
      <c r="H23" s="951" t="s">
        <v>310</v>
      </c>
      <c r="I23" s="952" t="s">
        <v>310</v>
      </c>
      <c r="J23" s="951" t="s">
        <v>310</v>
      </c>
      <c r="K23" s="950"/>
      <c r="L23" s="722"/>
      <c r="W23" s="677"/>
      <c r="X23" s="760">
        <v>0</v>
      </c>
    </row>
    <row s="1637" customFormat="1" customHeight="1" ht="22.5" hidden="1">
      <c r="A24" s="2394"/>
      <c r="C24" s="958"/>
      <c r="D24" s="955" t="s">
        <v>835</v>
      </c>
      <c r="E24" s="578" t="s">
        <v>836</v>
      </c>
      <c r="F24" s="952" t="s">
        <v>837</v>
      </c>
      <c r="G24" s="682"/>
      <c r="H24" s="688"/>
      <c r="I24" s="682"/>
      <c r="J24" s="688"/>
      <c r="K24" s="950"/>
      <c r="L24" s="722"/>
      <c r="W24" s="677"/>
      <c r="X24" s="760">
        <v>0</v>
      </c>
    </row>
    <row s="1637" customFormat="1" customHeight="1" ht="22.5" hidden="1">
      <c r="A25" s="2394"/>
      <c r="C25" s="958"/>
      <c r="D25" s="955" t="s">
        <v>838</v>
      </c>
      <c r="E25" s="578" t="s">
        <v>839</v>
      </c>
      <c r="F25" s="952" t="s">
        <v>310</v>
      </c>
      <c r="G25" s="952" t="s">
        <v>310</v>
      </c>
      <c r="H25" s="951" t="s">
        <v>310</v>
      </c>
      <c r="I25" s="952" t="s">
        <v>310</v>
      </c>
      <c r="J25" s="951" t="s">
        <v>310</v>
      </c>
      <c r="K25" s="950"/>
      <c r="L25" s="722"/>
      <c r="W25" s="677"/>
      <c r="X25" s="760">
        <v>0</v>
      </c>
    </row>
    <row s="1637" customFormat="1" customHeight="1" ht="18.75" hidden="1">
      <c r="A26" s="2394"/>
      <c r="C26" s="958"/>
      <c r="D26" s="955" t="s">
        <v>840</v>
      </c>
      <c r="E26" s="555" t="s">
        <v>841</v>
      </c>
      <c r="F26" s="952" t="s">
        <v>842</v>
      </c>
      <c r="G26" s="682"/>
      <c r="H26" s="688"/>
      <c r="I26" s="682"/>
      <c r="J26" s="688"/>
      <c r="K26" s="950"/>
      <c r="L26" s="722"/>
      <c r="W26" s="677"/>
      <c r="X26" s="760">
        <v>0</v>
      </c>
    </row>
    <row s="1637" customFormat="1" customHeight="1" ht="18.75" hidden="1">
      <c r="A27" s="2394"/>
      <c r="C27" s="958"/>
      <c r="D27" s="955" t="s">
        <v>843</v>
      </c>
      <c r="E27" s="555" t="s">
        <v>844</v>
      </c>
      <c r="F27" s="952" t="s">
        <v>845</v>
      </c>
      <c r="G27" s="682"/>
      <c r="H27" s="688"/>
      <c r="I27" s="682"/>
      <c r="J27" s="688"/>
      <c r="K27" s="950"/>
      <c r="L27" s="722"/>
      <c r="W27" s="677"/>
      <c r="X27" s="760">
        <v>0</v>
      </c>
    </row>
    <row s="1637" customFormat="1" customHeight="1" ht="18.75" hidden="1">
      <c r="A28" s="2394"/>
      <c r="C28" s="958"/>
      <c r="D28" s="955" t="s">
        <v>846</v>
      </c>
      <c r="E28" s="578" t="s">
        <v>847</v>
      </c>
      <c r="F28" s="952" t="s">
        <v>310</v>
      </c>
      <c r="G28" s="952" t="s">
        <v>310</v>
      </c>
      <c r="H28" s="951" t="s">
        <v>310</v>
      </c>
      <c r="I28" s="952" t="s">
        <v>310</v>
      </c>
      <c r="J28" s="951" t="s">
        <v>310</v>
      </c>
      <c r="K28" s="950"/>
      <c r="L28" s="722"/>
      <c r="W28" s="677"/>
      <c r="X28" s="760">
        <v>0</v>
      </c>
    </row>
    <row s="1637" customFormat="1" customHeight="1" ht="18.75" hidden="1">
      <c r="A29" s="2394"/>
      <c r="C29" s="958"/>
      <c r="D29" s="955" t="s">
        <v>848</v>
      </c>
      <c r="E29" s="555" t="s">
        <v>841</v>
      </c>
      <c r="F29" s="952" t="s">
        <v>849</v>
      </c>
      <c r="G29" s="682"/>
      <c r="H29" s="688"/>
      <c r="I29" s="682"/>
      <c r="J29" s="688"/>
      <c r="K29" s="950"/>
      <c r="L29" s="722"/>
      <c r="W29" s="677"/>
      <c r="X29" s="760">
        <v>0</v>
      </c>
    </row>
    <row s="1637" customFormat="1" customHeight="1" ht="18.75" hidden="1">
      <c r="A30" s="2394"/>
      <c r="C30" s="958"/>
      <c r="D30" s="955" t="s">
        <v>850</v>
      </c>
      <c r="E30" s="555" t="s">
        <v>851</v>
      </c>
      <c r="F30" s="952" t="s">
        <v>852</v>
      </c>
      <c r="G30" s="682"/>
      <c r="H30" s="688"/>
      <c r="I30" s="682"/>
      <c r="J30" s="688"/>
      <c r="K30" s="950"/>
      <c r="L30" s="722"/>
      <c r="W30" s="677"/>
      <c r="X30" s="760">
        <v>0</v>
      </c>
    </row>
    <row customHeight="1" ht="126.75" hidden="1">
      <c r="A31" s="2394"/>
      <c r="D31" s="955" t="s">
        <v>112</v>
      </c>
      <c r="E31" s="281" t="s">
        <v>853</v>
      </c>
      <c r="F31" s="662" t="s">
        <v>564</v>
      </c>
      <c r="G31" s="559"/>
      <c r="H31" s="664"/>
      <c r="I31" s="559"/>
      <c r="J31" s="664"/>
      <c r="K31" s="291" t="s">
        <v>854</v>
      </c>
      <c r="L31" s="722"/>
      <c r="X31" s="507">
        <v>0</v>
      </c>
    </row>
    <row customHeight="1" ht="56.25" hidden="1">
      <c r="A32" s="2394"/>
      <c r="D32" s="955" t="s">
        <v>93</v>
      </c>
      <c r="E32" s="281" t="s">
        <v>855</v>
      </c>
      <c r="F32" s="541" t="s">
        <v>825</v>
      </c>
      <c r="G32" s="559"/>
      <c r="H32" s="664"/>
      <c r="I32" s="559"/>
      <c r="J32" s="664"/>
      <c r="K32" s="291" t="s">
        <v>856</v>
      </c>
      <c r="L32" s="722"/>
      <c r="X32" s="507">
        <v>0</v>
      </c>
    </row>
    <row customHeight="1" ht="11.25" hidden="1">
      <c r="A33" s="2394"/>
      <c r="E33" s="666"/>
      <c r="F33" s="183"/>
      <c r="G33" s="183"/>
      <c r="H33" s="183"/>
      <c r="I33" s="183"/>
      <c r="J33" s="183"/>
      <c r="K33" s="183"/>
      <c r="X33" s="507">
        <v>0</v>
      </c>
    </row>
    <row customHeight="1" ht="12.75" hidden="1">
      <c r="A34" s="2394"/>
      <c r="D34" s="67">
        <v>1</v>
      </c>
      <c r="E34" s="337" t="s">
        <v>857</v>
      </c>
      <c r="X34" s="507">
        <v>0</v>
      </c>
    </row>
    <row customHeight="1" ht="11.25" hidden="1">
      <c r="A35" s="2394"/>
      <c r="D35" s="371"/>
      <c r="E35" s="337" t="s">
        <v>858</v>
      </c>
      <c r="X35" s="507">
        <v>0</v>
      </c>
    </row>
    <row s="1637" customFormat="1" customHeight="1" ht="11.549999999999999">
      <c r="A36" s="1035"/>
      <c r="B36" s="520"/>
      <c r="D36" s="1036"/>
      <c r="E36" s="1037"/>
      <c r="X36" s="511">
        <v>11</v>
      </c>
    </row>
    <row s="1637" customFormat="1" customHeight="1" ht="22.5">
      <c r="A37" s="2394" t="s">
        <v>859</v>
      </c>
      <c r="B37" s="513"/>
      <c r="D37" s="955">
        <v>1</v>
      </c>
      <c r="E37" s="709" t="s">
        <v>860</v>
      </c>
      <c r="F37" s="662" t="s">
        <v>815</v>
      </c>
      <c r="G37" s="559"/>
      <c r="H37" s="521"/>
      <c r="I37" s="559"/>
      <c r="J37" s="521"/>
      <c r="K37" s="291" t="s">
        <v>861</v>
      </c>
      <c r="X37" s="760">
        <v>0</v>
      </c>
    </row>
    <row s="1637" customFormat="1" customHeight="1" ht="22.5">
      <c r="A38" s="2394"/>
      <c r="B38" s="513"/>
      <c r="D38" s="671" t="s">
        <v>111</v>
      </c>
      <c r="E38" s="1034" t="s">
        <v>862</v>
      </c>
      <c r="F38" s="1038" t="s">
        <v>552</v>
      </c>
      <c r="G38" s="1038" t="s">
        <v>552</v>
      </c>
      <c r="H38" s="1032"/>
      <c r="I38" s="1038" t="s">
        <v>552</v>
      </c>
      <c r="J38" s="1032"/>
      <c r="K38" s="1033"/>
      <c r="X38" s="760">
        <v>0</v>
      </c>
    </row>
    <row s="1637" customFormat="1" customHeight="1" ht="33.75">
      <c r="A39" s="2394"/>
      <c r="B39" s="513"/>
      <c r="D39" s="667" t="s">
        <v>717</v>
      </c>
      <c r="E39" s="725" t="s">
        <v>863</v>
      </c>
      <c r="F39" s="662" t="s">
        <v>864</v>
      </c>
      <c r="G39" s="670"/>
      <c r="H39" s="1025"/>
      <c r="I39" s="670"/>
      <c r="J39" s="1025"/>
      <c r="K39" s="291" t="s">
        <v>865</v>
      </c>
      <c r="X39" s="760">
        <v>0</v>
      </c>
    </row>
    <row s="1637" customFormat="1" customHeight="1" ht="33.75">
      <c r="A40" s="2394"/>
      <c r="B40" s="513"/>
      <c r="D40" s="667" t="s">
        <v>720</v>
      </c>
      <c r="E40" s="725" t="s">
        <v>866</v>
      </c>
      <c r="F40" s="1029" t="s">
        <v>867</v>
      </c>
      <c r="G40" s="743"/>
      <c r="H40" s="1025"/>
      <c r="I40" s="743"/>
      <c r="J40" s="1025"/>
      <c r="K40" s="291" t="s">
        <v>868</v>
      </c>
      <c r="X40" s="760">
        <v>0</v>
      </c>
    </row>
    <row s="1637" customFormat="1" customHeight="1" ht="22.5">
      <c r="A41" s="2394"/>
      <c r="B41" s="513"/>
      <c r="D41" s="667" t="s">
        <v>91</v>
      </c>
      <c r="E41" s="724" t="s">
        <v>869</v>
      </c>
      <c r="F41" s="662" t="s">
        <v>552</v>
      </c>
      <c r="G41" s="662" t="s">
        <v>552</v>
      </c>
      <c r="H41" s="1026"/>
      <c r="I41" s="662" t="s">
        <v>552</v>
      </c>
      <c r="J41" s="1026"/>
      <c r="K41" s="304"/>
      <c r="X41" s="760">
        <v>0</v>
      </c>
    </row>
    <row s="1637" customFormat="1" customHeight="1" ht="45">
      <c r="A42" s="2394"/>
      <c r="B42" s="513"/>
      <c r="D42" s="667" t="s">
        <v>328</v>
      </c>
      <c r="E42" s="725" t="s">
        <v>870</v>
      </c>
      <c r="F42" s="662" t="s">
        <v>564</v>
      </c>
      <c r="G42" s="559"/>
      <c r="H42" s="1026"/>
      <c r="I42" s="559"/>
      <c r="J42" s="1026"/>
      <c r="K42" s="304" t="s">
        <v>871</v>
      </c>
      <c r="X42" s="760">
        <v>0</v>
      </c>
    </row>
    <row s="1637" customFormat="1" customHeight="1" ht="45">
      <c r="A43" s="2394"/>
      <c r="B43" s="513"/>
      <c r="D43" s="667" t="s">
        <v>336</v>
      </c>
      <c r="E43" s="669" t="s">
        <v>872</v>
      </c>
      <c r="F43" s="1030" t="s">
        <v>564</v>
      </c>
      <c r="G43" s="744"/>
      <c r="H43" s="1025"/>
      <c r="I43" s="744"/>
      <c r="J43" s="1025"/>
      <c r="K43" s="304" t="s">
        <v>873</v>
      </c>
      <c r="X43" s="760">
        <v>0</v>
      </c>
    </row>
    <row s="1637" customFormat="1" customHeight="1" ht="11.25">
      <c r="A44" s="2394"/>
      <c r="B44" s="513"/>
      <c r="D44" s="667" t="s">
        <v>92</v>
      </c>
      <c r="E44" s="668" t="s">
        <v>874</v>
      </c>
      <c r="F44" s="662" t="s">
        <v>864</v>
      </c>
      <c r="G44" s="670"/>
      <c r="H44" s="1025"/>
      <c r="I44" s="670"/>
      <c r="J44" s="1025"/>
      <c r="K44" s="291"/>
      <c r="X44" s="760">
        <v>0</v>
      </c>
    </row>
    <row s="1637" customFormat="1" customHeight="1" ht="11.25">
      <c r="A45" s="2394"/>
      <c r="B45" s="513"/>
      <c r="D45" s="667" t="s">
        <v>759</v>
      </c>
      <c r="E45" s="669" t="s">
        <v>875</v>
      </c>
      <c r="F45" s="662" t="s">
        <v>864</v>
      </c>
      <c r="G45" s="670"/>
      <c r="H45" s="1025"/>
      <c r="I45" s="670"/>
      <c r="J45" s="1025"/>
      <c r="K45" s="291"/>
      <c r="X45" s="760">
        <v>0</v>
      </c>
    </row>
    <row s="1637" customFormat="1" customHeight="1" ht="11.25">
      <c r="A46" s="2394"/>
      <c r="B46" s="513"/>
      <c r="D46" s="667" t="s">
        <v>801</v>
      </c>
      <c r="E46" s="669" t="s">
        <v>876</v>
      </c>
      <c r="F46" s="662" t="s">
        <v>864</v>
      </c>
      <c r="G46" s="670"/>
      <c r="H46" s="1025"/>
      <c r="I46" s="670"/>
      <c r="J46" s="1025"/>
      <c r="K46" s="291"/>
      <c r="X46" s="760">
        <v>0</v>
      </c>
    </row>
    <row s="1637" customFormat="1" customHeight="1" ht="11.25">
      <c r="A47" s="2394"/>
      <c r="B47" s="513"/>
      <c r="D47" s="667" t="s">
        <v>804</v>
      </c>
      <c r="E47" s="669" t="s">
        <v>877</v>
      </c>
      <c r="F47" s="662" t="s">
        <v>864</v>
      </c>
      <c r="G47" s="670"/>
      <c r="H47" s="1025"/>
      <c r="I47" s="670"/>
      <c r="J47" s="1025"/>
      <c r="K47" s="291"/>
      <c r="X47" s="760">
        <v>0</v>
      </c>
    </row>
    <row s="1637" customFormat="1" customHeight="1" ht="11.25">
      <c r="A48" s="2394"/>
      <c r="B48" s="513"/>
      <c r="D48" s="667" t="s">
        <v>878</v>
      </c>
      <c r="E48" s="673" t="s">
        <v>879</v>
      </c>
      <c r="F48" s="662" t="s">
        <v>864</v>
      </c>
      <c r="G48" s="670"/>
      <c r="H48" s="1025"/>
      <c r="I48" s="670"/>
      <c r="J48" s="1025"/>
      <c r="K48" s="291"/>
      <c r="X48" s="760">
        <v>0</v>
      </c>
    </row>
    <row s="1637" customFormat="1" customHeight="1" ht="11.25">
      <c r="A49" s="2394"/>
      <c r="B49" s="513"/>
      <c r="D49" s="667" t="s">
        <v>880</v>
      </c>
      <c r="E49" s="673" t="s">
        <v>881</v>
      </c>
      <c r="F49" s="662" t="s">
        <v>864</v>
      </c>
      <c r="G49" s="670"/>
      <c r="H49" s="1025"/>
      <c r="I49" s="670"/>
      <c r="J49" s="1025"/>
      <c r="K49" s="291"/>
      <c r="X49" s="760">
        <v>0</v>
      </c>
    </row>
    <row s="1637" customFormat="1" customHeight="1" ht="11.25">
      <c r="A50" s="2394"/>
      <c r="B50" s="513"/>
      <c r="D50" s="667" t="s">
        <v>882</v>
      </c>
      <c r="E50" s="669" t="s">
        <v>883</v>
      </c>
      <c r="F50" s="662" t="s">
        <v>864</v>
      </c>
      <c r="G50" s="670"/>
      <c r="H50" s="1025"/>
      <c r="I50" s="670"/>
      <c r="J50" s="1025"/>
      <c r="K50" s="291"/>
      <c r="X50" s="760">
        <v>0</v>
      </c>
    </row>
    <row s="1637" customFormat="1" customHeight="1" ht="11.25">
      <c r="A51" s="2394"/>
      <c r="B51" s="513"/>
      <c r="D51" s="667" t="s">
        <v>884</v>
      </c>
      <c r="E51" s="669" t="s">
        <v>885</v>
      </c>
      <c r="F51" s="662" t="s">
        <v>864</v>
      </c>
      <c r="G51" s="670"/>
      <c r="H51" s="1025"/>
      <c r="I51" s="670"/>
      <c r="J51" s="1025"/>
      <c r="K51" s="291"/>
      <c r="X51" s="760">
        <v>0</v>
      </c>
    </row>
    <row s="1637" customFormat="1" customHeight="1" ht="45">
      <c r="A52" s="2394"/>
      <c r="B52" s="513"/>
      <c r="D52" s="667" t="s">
        <v>112</v>
      </c>
      <c r="E52" s="668" t="s">
        <v>886</v>
      </c>
      <c r="F52" s="662" t="s">
        <v>864</v>
      </c>
      <c r="G52" s="670"/>
      <c r="H52" s="1025"/>
      <c r="I52" s="670"/>
      <c r="J52" s="1025"/>
      <c r="K52" s="291"/>
      <c r="X52" s="760">
        <v>0</v>
      </c>
    </row>
    <row s="1637" customFormat="1" customHeight="1" ht="11.25">
      <c r="A53" s="2394"/>
      <c r="B53" s="513"/>
      <c r="D53" s="667" t="s">
        <v>317</v>
      </c>
      <c r="E53" s="669" t="s">
        <v>875</v>
      </c>
      <c r="F53" s="662" t="s">
        <v>864</v>
      </c>
      <c r="G53" s="670"/>
      <c r="H53" s="1025"/>
      <c r="I53" s="670"/>
      <c r="J53" s="1025"/>
      <c r="K53" s="291"/>
      <c r="X53" s="760">
        <v>0</v>
      </c>
    </row>
    <row s="1637" customFormat="1" customHeight="1" ht="11.25">
      <c r="A54" s="2394"/>
      <c r="B54" s="513"/>
      <c r="D54" s="667" t="s">
        <v>887</v>
      </c>
      <c r="E54" s="669" t="s">
        <v>876</v>
      </c>
      <c r="F54" s="662" t="s">
        <v>864</v>
      </c>
      <c r="G54" s="670"/>
      <c r="H54" s="1025"/>
      <c r="I54" s="670"/>
      <c r="J54" s="1025"/>
      <c r="K54" s="291"/>
      <c r="X54" s="760">
        <v>0</v>
      </c>
    </row>
    <row s="1637" customFormat="1" customHeight="1" ht="11.25">
      <c r="A55" s="2394"/>
      <c r="B55" s="513"/>
      <c r="D55" s="667" t="s">
        <v>888</v>
      </c>
      <c r="E55" s="669" t="s">
        <v>877</v>
      </c>
      <c r="F55" s="662" t="s">
        <v>864</v>
      </c>
      <c r="G55" s="670"/>
      <c r="H55" s="1025"/>
      <c r="I55" s="670"/>
      <c r="J55" s="1025"/>
      <c r="K55" s="291"/>
      <c r="X55" s="760">
        <v>0</v>
      </c>
    </row>
    <row s="1637" customFormat="1" customHeight="1" ht="11.25">
      <c r="A56" s="2394"/>
      <c r="B56" s="513"/>
      <c r="D56" s="667" t="s">
        <v>889</v>
      </c>
      <c r="E56" s="673" t="s">
        <v>879</v>
      </c>
      <c r="F56" s="662" t="s">
        <v>864</v>
      </c>
      <c r="G56" s="670"/>
      <c r="H56" s="1025"/>
      <c r="I56" s="670"/>
      <c r="J56" s="1025"/>
      <c r="K56" s="291"/>
      <c r="X56" s="760">
        <v>0</v>
      </c>
    </row>
    <row s="1637" customFormat="1" customHeight="1" ht="11.25">
      <c r="A57" s="2394"/>
      <c r="B57" s="513"/>
      <c r="D57" s="667" t="s">
        <v>890</v>
      </c>
      <c r="E57" s="673" t="s">
        <v>881</v>
      </c>
      <c r="F57" s="662" t="s">
        <v>864</v>
      </c>
      <c r="G57" s="670"/>
      <c r="H57" s="1025"/>
      <c r="I57" s="670"/>
      <c r="J57" s="1025"/>
      <c r="K57" s="291"/>
      <c r="X57" s="760">
        <v>0</v>
      </c>
    </row>
    <row s="1637" customFormat="1" customHeight="1" ht="11.25">
      <c r="A58" s="2394"/>
      <c r="B58" s="513"/>
      <c r="D58" s="667" t="s">
        <v>891</v>
      </c>
      <c r="E58" s="669" t="s">
        <v>883</v>
      </c>
      <c r="F58" s="662" t="s">
        <v>864</v>
      </c>
      <c r="G58" s="670"/>
      <c r="H58" s="1025"/>
      <c r="I58" s="670"/>
      <c r="J58" s="1025"/>
      <c r="K58" s="291"/>
      <c r="X58" s="760">
        <v>0</v>
      </c>
    </row>
    <row s="1637" customFormat="1" customHeight="1" ht="11.25">
      <c r="A59" s="2394"/>
      <c r="B59" s="513"/>
      <c r="D59" s="667" t="s">
        <v>892</v>
      </c>
      <c r="E59" s="669" t="s">
        <v>885</v>
      </c>
      <c r="F59" s="662" t="s">
        <v>864</v>
      </c>
      <c r="G59" s="670"/>
      <c r="H59" s="1025"/>
      <c r="I59" s="670"/>
      <c r="J59" s="1025"/>
      <c r="K59" s="291"/>
      <c r="X59" s="760">
        <v>0</v>
      </c>
    </row>
    <row s="1637" customFormat="1" customHeight="1" ht="33.75">
      <c r="A60" s="2394"/>
      <c r="B60" s="513"/>
      <c r="D60" s="667" t="s">
        <v>93</v>
      </c>
      <c r="E60" s="668" t="s">
        <v>893</v>
      </c>
      <c r="F60" s="723" t="s">
        <v>564</v>
      </c>
      <c r="G60" s="744"/>
      <c r="H60" s="1025"/>
      <c r="I60" s="744"/>
      <c r="J60" s="1025"/>
      <c r="K60" s="304" t="s">
        <v>894</v>
      </c>
      <c r="X60" s="760">
        <v>0</v>
      </c>
    </row>
    <row s="1637" customFormat="1" customHeight="1" ht="33.75">
      <c r="A61" s="2394"/>
      <c r="B61" s="513"/>
      <c r="D61" s="667" t="s">
        <v>94</v>
      </c>
      <c r="E61" s="668" t="s">
        <v>895</v>
      </c>
      <c r="F61" s="728" t="s">
        <v>825</v>
      </c>
      <c r="G61" s="670"/>
      <c r="H61" s="1025"/>
      <c r="I61" s="670"/>
      <c r="J61" s="1025"/>
      <c r="K61" s="291"/>
      <c r="X61" s="760">
        <v>0</v>
      </c>
    </row>
    <row s="1637" customFormat="1" customHeight="1" ht="22.5">
      <c r="A62" s="2394"/>
      <c r="B62" s="513" t="s">
        <v>594</v>
      </c>
      <c r="D62" s="667" t="s">
        <v>113</v>
      </c>
      <c r="E62" s="668" t="s">
        <v>896</v>
      </c>
      <c r="F62" s="728" t="s">
        <v>310</v>
      </c>
      <c r="G62" s="384"/>
      <c r="H62" s="1025"/>
      <c r="I62" s="384"/>
      <c r="J62" s="1025"/>
      <c r="K62" s="291" t="s">
        <v>637</v>
      </c>
      <c r="X62" s="760">
        <v>0</v>
      </c>
    </row>
    <row s="1637" customFormat="1" customHeight="1" ht="45">
      <c r="A63" s="2394"/>
      <c r="B63" s="513" t="s">
        <v>594</v>
      </c>
      <c r="D63" s="667" t="s">
        <v>897</v>
      </c>
      <c r="E63" s="669" t="s">
        <v>898</v>
      </c>
      <c r="F63" s="723" t="s">
        <v>310</v>
      </c>
      <c r="G63" s="384"/>
      <c r="H63" s="1025"/>
      <c r="I63" s="384"/>
      <c r="J63" s="1025"/>
      <c r="K63" s="291" t="s">
        <v>637</v>
      </c>
      <c r="X63" s="760">
        <v>0</v>
      </c>
    </row>
    <row s="1637" customFormat="1" customHeight="1" ht="11.549999999999999">
      <c r="A64" s="1035"/>
      <c r="B64" s="520"/>
      <c r="D64" s="1036"/>
      <c r="E64" s="1037"/>
      <c r="X64" s="511">
        <v>11</v>
      </c>
    </row>
    <row s="1637" customFormat="1" customHeight="1" ht="22.5" hidden="1">
      <c r="A65" s="2394" t="s">
        <v>899</v>
      </c>
      <c r="B65" s="513"/>
      <c r="D65" s="667">
        <v>1</v>
      </c>
      <c r="E65" s="746" t="s">
        <v>900</v>
      </c>
      <c r="F65" s="742" t="s">
        <v>815</v>
      </c>
      <c r="G65" s="743"/>
      <c r="H65" s="1031"/>
      <c r="I65" s="743"/>
      <c r="J65" s="1031"/>
      <c r="K65" s="303" t="s">
        <v>901</v>
      </c>
      <c r="X65" s="760">
        <v>0</v>
      </c>
    </row>
    <row s="1637" customFormat="1" customHeight="1" ht="56.25" hidden="1">
      <c r="A66" s="2394"/>
      <c r="B66" s="513"/>
      <c r="D66" s="745" t="s">
        <v>111</v>
      </c>
      <c r="E66" s="709" t="s">
        <v>902</v>
      </c>
      <c r="F66" s="662" t="s">
        <v>552</v>
      </c>
      <c r="G66" s="662" t="s">
        <v>552</v>
      </c>
      <c r="H66" s="521"/>
      <c r="I66" s="662" t="s">
        <v>552</v>
      </c>
      <c r="J66" s="521"/>
      <c r="K66" s="291"/>
      <c r="X66" s="760">
        <v>0</v>
      </c>
    </row>
    <row s="1637" customFormat="1" customHeight="1" ht="33.75" hidden="1">
      <c r="A67" s="2394"/>
      <c r="B67" s="513"/>
      <c r="D67" s="745" t="s">
        <v>714</v>
      </c>
      <c r="E67" s="956" t="s">
        <v>903</v>
      </c>
      <c r="F67" s="662" t="s">
        <v>867</v>
      </c>
      <c r="G67" s="729"/>
      <c r="H67" s="521"/>
      <c r="I67" s="729"/>
      <c r="J67" s="521"/>
      <c r="K67" s="291"/>
      <c r="X67" s="760">
        <v>0</v>
      </c>
    </row>
    <row s="1637" customFormat="1" customHeight="1" ht="22.5" hidden="1">
      <c r="A68" s="2394"/>
      <c r="B68" s="513"/>
      <c r="D68" s="745" t="s">
        <v>311</v>
      </c>
      <c r="E68" s="956" t="s">
        <v>904</v>
      </c>
      <c r="F68" s="662" t="s">
        <v>867</v>
      </c>
      <c r="G68" s="729"/>
      <c r="H68" s="521"/>
      <c r="I68" s="729"/>
      <c r="J68" s="521"/>
      <c r="K68" s="291"/>
      <c r="X68" s="760">
        <v>0</v>
      </c>
    </row>
    <row s="1637" customFormat="1" customHeight="1" ht="22.5" hidden="1">
      <c r="A69" s="2394"/>
      <c r="B69" s="513"/>
      <c r="D69" s="745" t="s">
        <v>314</v>
      </c>
      <c r="E69" s="956" t="s">
        <v>905</v>
      </c>
      <c r="F69" s="723" t="s">
        <v>564</v>
      </c>
      <c r="G69" s="744"/>
      <c r="H69" s="521"/>
      <c r="I69" s="744"/>
      <c r="J69" s="521"/>
      <c r="K69" s="291"/>
      <c r="X69" s="760">
        <v>0</v>
      </c>
    </row>
    <row s="1637" customFormat="1" customHeight="1" ht="22.5" hidden="1">
      <c r="A70" s="2394"/>
      <c r="B70" s="513"/>
      <c r="D70" s="745" t="s">
        <v>734</v>
      </c>
      <c r="E70" s="956" t="s">
        <v>906</v>
      </c>
      <c r="F70" s="723" t="s">
        <v>564</v>
      </c>
      <c r="G70" s="744"/>
      <c r="H70" s="521"/>
      <c r="I70" s="744"/>
      <c r="J70" s="521"/>
      <c r="K70" s="291"/>
      <c r="X70" s="760">
        <v>0</v>
      </c>
    </row>
    <row s="1637" customFormat="1" customHeight="1" ht="22.5" hidden="1">
      <c r="A71" s="2394"/>
      <c r="B71" s="513"/>
      <c r="D71" s="667" t="s">
        <v>91</v>
      </c>
      <c r="E71" s="668" t="s">
        <v>907</v>
      </c>
      <c r="F71" s="662" t="s">
        <v>867</v>
      </c>
      <c r="G71" s="559"/>
      <c r="H71" s="1032"/>
      <c r="I71" s="559"/>
      <c r="J71" s="1032"/>
      <c r="K71" s="304"/>
      <c r="X71" s="760">
        <v>0</v>
      </c>
    </row>
    <row s="1637" customFormat="1" customHeight="1" ht="56.25" hidden="1">
      <c r="A72" s="2394"/>
      <c r="B72" s="513"/>
      <c r="D72" s="667" t="s">
        <v>92</v>
      </c>
      <c r="E72" s="668" t="s">
        <v>908</v>
      </c>
      <c r="F72" s="723" t="s">
        <v>564</v>
      </c>
      <c r="G72" s="744"/>
      <c r="H72" s="1025"/>
      <c r="I72" s="744"/>
      <c r="J72" s="1025"/>
      <c r="K72" s="304"/>
      <c r="X72" s="760">
        <v>0</v>
      </c>
    </row>
    <row s="1637" customFormat="1" customHeight="1" ht="33.75" hidden="1">
      <c r="A73" s="2394"/>
      <c r="B73" s="513"/>
      <c r="D73" s="667" t="s">
        <v>112</v>
      </c>
      <c r="E73" s="668" t="s">
        <v>909</v>
      </c>
      <c r="F73" s="728" t="s">
        <v>825</v>
      </c>
      <c r="G73" s="670"/>
      <c r="H73" s="1025"/>
      <c r="I73" s="670"/>
      <c r="J73" s="1025"/>
      <c r="K73" s="291"/>
      <c r="X73" s="760">
        <v>0</v>
      </c>
    </row>
    <row s="1637" customFormat="1" customHeight="1" ht="22.5" hidden="1">
      <c r="A74" s="2394"/>
      <c r="B74" s="513" t="s">
        <v>594</v>
      </c>
      <c r="D74" s="667" t="s">
        <v>93</v>
      </c>
      <c r="E74" s="668" t="s">
        <v>910</v>
      </c>
      <c r="F74" s="728" t="s">
        <v>310</v>
      </c>
      <c r="G74" s="384"/>
      <c r="H74" s="1025"/>
      <c r="I74" s="384"/>
      <c r="J74" s="1025"/>
      <c r="K74" s="291" t="s">
        <v>637</v>
      </c>
      <c r="X74" s="760">
        <v>0</v>
      </c>
    </row>
    <row s="1637" customFormat="1" customHeight="1" ht="45" hidden="1">
      <c r="A75" s="2394"/>
      <c r="B75" s="513" t="s">
        <v>594</v>
      </c>
      <c r="D75" s="667" t="s">
        <v>658</v>
      </c>
      <c r="E75" s="669" t="s">
        <v>911</v>
      </c>
      <c r="F75" s="723" t="s">
        <v>310</v>
      </c>
      <c r="G75" s="384"/>
      <c r="H75" s="1025"/>
      <c r="I75" s="384"/>
      <c r="J75" s="1025"/>
      <c r="K75" s="291" t="s">
        <v>637</v>
      </c>
      <c r="X75" s="760">
        <v>0</v>
      </c>
    </row>
    <row s="1637" customFormat="1" customHeight="1" ht="11.549999999999999">
      <c r="A76" s="1035"/>
      <c r="B76" s="520"/>
      <c r="D76" s="1036"/>
      <c r="E76" s="1037"/>
      <c r="X76" s="511">
        <v>11</v>
      </c>
    </row>
    <row s="1637" customFormat="1" customHeight="1" ht="11.25" hidden="1">
      <c r="A77" s="2394" t="s">
        <v>912</v>
      </c>
      <c r="B77" s="513"/>
      <c r="D77" s="667">
        <v>1</v>
      </c>
      <c r="E77" s="668" t="s">
        <v>913</v>
      </c>
      <c r="F77" s="723" t="s">
        <v>815</v>
      </c>
      <c r="G77" s="726"/>
      <c r="H77" s="1025"/>
      <c r="I77" s="726"/>
      <c r="J77" s="1025"/>
      <c r="K77" s="291" t="s">
        <v>914</v>
      </c>
      <c r="X77" s="760">
        <v>0</v>
      </c>
    </row>
    <row s="1637" customFormat="1" customHeight="1" ht="11.25" hidden="1">
      <c r="A78" s="2394"/>
      <c r="B78" s="513"/>
      <c r="D78" s="667" t="s">
        <v>111</v>
      </c>
      <c r="E78" s="668" t="s">
        <v>915</v>
      </c>
      <c r="F78" s="723" t="s">
        <v>815</v>
      </c>
      <c r="G78" s="726"/>
      <c r="H78" s="1025"/>
      <c r="I78" s="726"/>
      <c r="J78" s="1025"/>
      <c r="K78" s="291" t="s">
        <v>916</v>
      </c>
      <c r="X78" s="760">
        <v>0</v>
      </c>
    </row>
    <row s="1637" customFormat="1" customHeight="1" ht="22.5" hidden="1">
      <c r="A79" s="2394"/>
      <c r="B79" s="513"/>
      <c r="D79" s="667" t="s">
        <v>91</v>
      </c>
      <c r="E79" s="724" t="s">
        <v>917</v>
      </c>
      <c r="F79" s="662" t="s">
        <v>864</v>
      </c>
      <c r="G79" s="726"/>
      <c r="H79" s="1025"/>
      <c r="I79" s="726"/>
      <c r="J79" s="1025"/>
      <c r="K79" s="291" t="s">
        <v>918</v>
      </c>
      <c r="X79" s="760">
        <v>0</v>
      </c>
    </row>
    <row s="1637" customFormat="1" customHeight="1" ht="11.25" hidden="1">
      <c r="A80" s="2394"/>
      <c r="B80" s="513"/>
      <c r="D80" s="667" t="s">
        <v>328</v>
      </c>
      <c r="E80" s="725" t="s">
        <v>919</v>
      </c>
      <c r="F80" s="662" t="s">
        <v>864</v>
      </c>
      <c r="G80" s="726"/>
      <c r="H80" s="1025"/>
      <c r="I80" s="726"/>
      <c r="J80" s="1025"/>
      <c r="K80" s="291"/>
      <c r="X80" s="760">
        <v>0</v>
      </c>
    </row>
    <row s="1637" customFormat="1" customHeight="1" ht="11.25" hidden="1">
      <c r="A81" s="2394"/>
      <c r="B81" s="513"/>
      <c r="D81" s="667" t="s">
        <v>336</v>
      </c>
      <c r="E81" s="725" t="s">
        <v>920</v>
      </c>
      <c r="F81" s="662" t="s">
        <v>864</v>
      </c>
      <c r="G81" s="726"/>
      <c r="H81" s="1025"/>
      <c r="I81" s="726"/>
      <c r="J81" s="1025"/>
      <c r="K81" s="291"/>
      <c r="X81" s="760">
        <v>0</v>
      </c>
    </row>
    <row s="1637" customFormat="1" customHeight="1" ht="11.25" hidden="1">
      <c r="A82" s="2394"/>
      <c r="B82" s="513"/>
      <c r="D82" s="667" t="s">
        <v>338</v>
      </c>
      <c r="E82" s="725" t="s">
        <v>921</v>
      </c>
      <c r="F82" s="662" t="s">
        <v>864</v>
      </c>
      <c r="G82" s="726"/>
      <c r="H82" s="1025"/>
      <c r="I82" s="726"/>
      <c r="J82" s="1025"/>
      <c r="K82" s="291"/>
      <c r="X82" s="760">
        <v>0</v>
      </c>
    </row>
    <row s="1637" customFormat="1" customHeight="1" ht="11.25" hidden="1">
      <c r="A83" s="2394"/>
      <c r="B83" s="513"/>
      <c r="D83" s="667" t="s">
        <v>340</v>
      </c>
      <c r="E83" s="725" t="s">
        <v>922</v>
      </c>
      <c r="F83" s="662" t="s">
        <v>864</v>
      </c>
      <c r="G83" s="726"/>
      <c r="H83" s="1025"/>
      <c r="I83" s="726"/>
      <c r="J83" s="1025"/>
      <c r="K83" s="291"/>
      <c r="X83" s="760">
        <v>0</v>
      </c>
    </row>
    <row s="1637" customFormat="1" customHeight="1" ht="11.25" hidden="1">
      <c r="A84" s="2394"/>
      <c r="B84" s="513"/>
      <c r="D84" s="667" t="s">
        <v>923</v>
      </c>
      <c r="E84" s="725" t="s">
        <v>924</v>
      </c>
      <c r="F84" s="662" t="s">
        <v>864</v>
      </c>
      <c r="G84" s="726"/>
      <c r="H84" s="1025"/>
      <c r="I84" s="726"/>
      <c r="J84" s="1025"/>
      <c r="K84" s="291"/>
      <c r="X84" s="760">
        <v>0</v>
      </c>
    </row>
    <row s="1637" customFormat="1" customHeight="1" ht="11.25" hidden="1">
      <c r="A85" s="2394"/>
      <c r="B85" s="513"/>
      <c r="D85" s="667" t="s">
        <v>925</v>
      </c>
      <c r="E85" s="725" t="s">
        <v>926</v>
      </c>
      <c r="F85" s="662" t="s">
        <v>864</v>
      </c>
      <c r="G85" s="726"/>
      <c r="H85" s="1025"/>
      <c r="I85" s="726"/>
      <c r="J85" s="1025"/>
      <c r="K85" s="291"/>
      <c r="X85" s="760">
        <v>0</v>
      </c>
    </row>
    <row s="1637" customFormat="1" customHeight="1" ht="11.25" hidden="1">
      <c r="A86" s="2394"/>
      <c r="B86" s="513"/>
      <c r="D86" s="667" t="s">
        <v>927</v>
      </c>
      <c r="E86" s="725" t="s">
        <v>928</v>
      </c>
      <c r="F86" s="662" t="s">
        <v>864</v>
      </c>
      <c r="G86" s="726"/>
      <c r="H86" s="1025"/>
      <c r="I86" s="726"/>
      <c r="J86" s="1025"/>
      <c r="K86" s="291"/>
      <c r="X86" s="760">
        <v>0</v>
      </c>
    </row>
    <row s="1637" customFormat="1" customHeight="1" ht="45" hidden="1">
      <c r="A87" s="2394"/>
      <c r="B87" s="513"/>
      <c r="D87" s="667" t="s">
        <v>92</v>
      </c>
      <c r="E87" s="668" t="s">
        <v>929</v>
      </c>
      <c r="F87" s="662" t="s">
        <v>864</v>
      </c>
      <c r="G87" s="726"/>
      <c r="H87" s="1025"/>
      <c r="I87" s="726"/>
      <c r="J87" s="1025"/>
      <c r="K87" s="291" t="s">
        <v>930</v>
      </c>
      <c r="X87" s="760">
        <v>0</v>
      </c>
    </row>
    <row s="1637" customFormat="1" customHeight="1" ht="11.25" hidden="1">
      <c r="A88" s="2394"/>
      <c r="B88" s="513"/>
      <c r="D88" s="667" t="s">
        <v>759</v>
      </c>
      <c r="E88" s="725" t="s">
        <v>919</v>
      </c>
      <c r="F88" s="662" t="s">
        <v>864</v>
      </c>
      <c r="G88" s="726"/>
      <c r="H88" s="1025"/>
      <c r="I88" s="726"/>
      <c r="J88" s="1025"/>
      <c r="K88" s="291"/>
      <c r="X88" s="760">
        <v>0</v>
      </c>
    </row>
    <row s="1637" customFormat="1" customHeight="1" ht="11.25" hidden="1">
      <c r="A89" s="2394"/>
      <c r="B89" s="513"/>
      <c r="D89" s="667" t="s">
        <v>801</v>
      </c>
      <c r="E89" s="725" t="s">
        <v>920</v>
      </c>
      <c r="F89" s="662" t="s">
        <v>864</v>
      </c>
      <c r="G89" s="726"/>
      <c r="H89" s="1025"/>
      <c r="I89" s="726"/>
      <c r="J89" s="1025"/>
      <c r="K89" s="291"/>
      <c r="X89" s="760">
        <v>0</v>
      </c>
    </row>
    <row s="1637" customFormat="1" customHeight="1" ht="11.25" hidden="1">
      <c r="A90" s="2394"/>
      <c r="B90" s="513"/>
      <c r="D90" s="667" t="s">
        <v>804</v>
      </c>
      <c r="E90" s="725" t="s">
        <v>921</v>
      </c>
      <c r="F90" s="662" t="s">
        <v>864</v>
      </c>
      <c r="G90" s="726"/>
      <c r="H90" s="1025"/>
      <c r="I90" s="726"/>
      <c r="J90" s="1025"/>
      <c r="K90" s="291"/>
      <c r="X90" s="760">
        <v>0</v>
      </c>
    </row>
    <row s="1637" customFormat="1" customHeight="1" ht="11.25" hidden="1">
      <c r="A91" s="2394"/>
      <c r="B91" s="513"/>
      <c r="D91" s="667" t="s">
        <v>882</v>
      </c>
      <c r="E91" s="725" t="s">
        <v>922</v>
      </c>
      <c r="F91" s="662" t="s">
        <v>864</v>
      </c>
      <c r="G91" s="726"/>
      <c r="H91" s="1025"/>
      <c r="I91" s="726"/>
      <c r="J91" s="1025"/>
      <c r="K91" s="291"/>
      <c r="X91" s="760">
        <v>0</v>
      </c>
    </row>
    <row s="1637" customFormat="1" customHeight="1" ht="11.25" hidden="1">
      <c r="A92" s="2394"/>
      <c r="B92" s="513"/>
      <c r="D92" s="667" t="s">
        <v>884</v>
      </c>
      <c r="E92" s="725" t="s">
        <v>924</v>
      </c>
      <c r="F92" s="662" t="s">
        <v>864</v>
      </c>
      <c r="G92" s="726"/>
      <c r="H92" s="1025"/>
      <c r="I92" s="726"/>
      <c r="J92" s="1025"/>
      <c r="K92" s="291"/>
      <c r="X92" s="760">
        <v>0</v>
      </c>
    </row>
    <row s="1637" customFormat="1" customHeight="1" ht="11.25" hidden="1">
      <c r="A93" s="2394"/>
      <c r="B93" s="513"/>
      <c r="D93" s="667" t="s">
        <v>931</v>
      </c>
      <c r="E93" s="725" t="s">
        <v>926</v>
      </c>
      <c r="F93" s="662" t="s">
        <v>864</v>
      </c>
      <c r="G93" s="726"/>
      <c r="H93" s="1025"/>
      <c r="I93" s="726"/>
      <c r="J93" s="1025"/>
      <c r="K93" s="291"/>
      <c r="X93" s="760">
        <v>0</v>
      </c>
    </row>
    <row s="1637" customFormat="1" customHeight="1" ht="11.25" hidden="1">
      <c r="A94" s="2394"/>
      <c r="B94" s="513"/>
      <c r="D94" s="667" t="s">
        <v>932</v>
      </c>
      <c r="E94" s="725" t="s">
        <v>928</v>
      </c>
      <c r="F94" s="662" t="s">
        <v>864</v>
      </c>
      <c r="G94" s="726"/>
      <c r="H94" s="1025"/>
      <c r="I94" s="726"/>
      <c r="J94" s="1025"/>
      <c r="K94" s="291"/>
      <c r="X94" s="760">
        <v>0</v>
      </c>
    </row>
    <row s="1637" customFormat="1" customHeight="1" ht="24.75" hidden="1">
      <c r="A95" s="2394"/>
      <c r="B95" s="513"/>
      <c r="D95" s="667" t="s">
        <v>112</v>
      </c>
      <c r="E95" s="668" t="s">
        <v>933</v>
      </c>
      <c r="F95" s="727" t="s">
        <v>564</v>
      </c>
      <c r="G95" s="729"/>
      <c r="H95" s="1025"/>
      <c r="I95" s="729"/>
      <c r="J95" s="1025"/>
      <c r="K95" s="291" t="s">
        <v>934</v>
      </c>
      <c r="X95" s="760">
        <v>0</v>
      </c>
    </row>
    <row s="1637" customFormat="1" customHeight="1" ht="33.75" hidden="1">
      <c r="A96" s="2394"/>
      <c r="B96" s="513"/>
      <c r="D96" s="667" t="s">
        <v>93</v>
      </c>
      <c r="E96" s="668" t="s">
        <v>935</v>
      </c>
      <c r="F96" s="728" t="s">
        <v>825</v>
      </c>
      <c r="G96" s="730"/>
      <c r="H96" s="1025"/>
      <c r="I96" s="730"/>
      <c r="J96" s="1025"/>
      <c r="K96" s="291"/>
      <c r="X96" s="760">
        <v>0</v>
      </c>
    </row>
    <row s="1637" customFormat="1" customHeight="1" ht="22.5" hidden="1">
      <c r="A97" s="2394"/>
      <c r="B97" s="513" t="s">
        <v>594</v>
      </c>
      <c r="D97" s="667" t="s">
        <v>94</v>
      </c>
      <c r="E97" s="668" t="s">
        <v>936</v>
      </c>
      <c r="F97" s="728" t="s">
        <v>310</v>
      </c>
      <c r="G97" s="387"/>
      <c r="H97" s="1025"/>
      <c r="I97" s="387"/>
      <c r="J97" s="1025"/>
      <c r="K97" s="291" t="s">
        <v>637</v>
      </c>
      <c r="X97" s="760">
        <v>0</v>
      </c>
    </row>
    <row s="1637" customFormat="1" customHeight="1" ht="45" hidden="1">
      <c r="A98" s="2394"/>
      <c r="B98" s="513" t="s">
        <v>594</v>
      </c>
      <c r="D98" s="667" t="s">
        <v>937</v>
      </c>
      <c r="E98" s="669" t="s">
        <v>938</v>
      </c>
      <c r="F98" s="723" t="s">
        <v>310</v>
      </c>
      <c r="G98" s="387"/>
      <c r="H98" s="1025"/>
      <c r="I98" s="387"/>
      <c r="J98" s="1025"/>
      <c r="K98" s="291" t="s">
        <v>637</v>
      </c>
      <c r="X98" s="760">
        <v>0</v>
      </c>
    </row>
    <row s="1637" customFormat="1" customHeight="1" ht="95.25" hidden="1">
      <c r="A99" s="2394"/>
      <c r="B99" s="513" t="s">
        <v>594</v>
      </c>
      <c r="D99" s="667" t="s">
        <v>113</v>
      </c>
      <c r="E99" s="668" t="s">
        <v>939</v>
      </c>
      <c r="F99" s="723" t="s">
        <v>310</v>
      </c>
      <c r="G99" s="387"/>
      <c r="H99" s="1025"/>
      <c r="I99" s="387"/>
      <c r="J99" s="1025"/>
      <c r="K99" s="291" t="s">
        <v>637</v>
      </c>
      <c r="X99" s="760">
        <v>0</v>
      </c>
    </row>
    <row s="1637" customFormat="1" customHeight="1" ht="22.5" hidden="1">
      <c r="A100" s="2394"/>
      <c r="B100" s="513" t="s">
        <v>594</v>
      </c>
      <c r="D100" s="667" t="s">
        <v>149</v>
      </c>
      <c r="E100" s="668" t="s">
        <v>940</v>
      </c>
      <c r="F100" s="723" t="s">
        <v>310</v>
      </c>
      <c r="G100" s="387"/>
      <c r="H100" s="1025"/>
      <c r="I100" s="387"/>
      <c r="J100" s="1025"/>
      <c r="K100" s="291" t="s">
        <v>637</v>
      </c>
      <c r="X100" s="760">
        <v>0</v>
      </c>
    </row>
    <row s="1637" customFormat="1" customHeight="1" ht="11.549999999999999">
      <c r="A101" s="1035"/>
      <c r="B101" s="520"/>
      <c r="D101" s="1036"/>
      <c r="E101" s="1037"/>
      <c r="X101" s="511">
        <v>11</v>
      </c>
    </row>
    <row customHeight="1" ht="22.5" hidden="1">
      <c r="A102" s="538" t="s">
        <v>83</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4E423-A64E-492D-4B76-0.D245E892}"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холодного водоснабжения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ГУП СК "Ставрополькрайводоканал"</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106</v>
      </c>
      <c r="E9" s="2129"/>
      <c r="F9" s="2130" t="s">
        <v>107</v>
      </c>
      <c r="G9" s="2131"/>
      <c r="H9" s="2131"/>
      <c r="I9" s="2131"/>
      <c r="J9" s="2134" t="s">
        <v>108</v>
      </c>
      <c r="K9" s="2134"/>
      <c r="L9" s="2134"/>
      <c r="M9" s="2134"/>
      <c r="AM9" s="585">
        <v>18</v>
      </c>
    </row>
    <row customHeight="1" ht="24">
      <c r="A10" s="2128"/>
      <c r="B10" s="594"/>
      <c r="C10" s="527"/>
      <c r="D10" s="525" t="s">
        <v>89</v>
      </c>
      <c r="E10" s="525" t="s">
        <v>90</v>
      </c>
      <c r="F10" s="525" t="s">
        <v>109</v>
      </c>
      <c r="G10" s="2135" t="s">
        <v>89</v>
      </c>
      <c r="H10" s="2136"/>
      <c r="I10" s="525" t="s">
        <v>90</v>
      </c>
      <c r="J10" s="525" t="s">
        <v>109</v>
      </c>
      <c r="K10" s="2135" t="s">
        <v>89</v>
      </c>
      <c r="L10" s="2136"/>
      <c r="M10" s="525" t="s">
        <v>90</v>
      </c>
      <c r="N10" s="1629"/>
      <c r="AM10" s="585">
        <v>23</v>
      </c>
    </row>
    <row s="1855" customFormat="1" customHeight="1" ht="11.25" hidden="1">
      <c r="A11" s="595"/>
      <c r="B11" s="595"/>
      <c r="C11" s="595"/>
      <c r="D11" s="596" t="s">
        <v>110</v>
      </c>
      <c r="E11" s="596" t="s">
        <v>111</v>
      </c>
      <c r="F11" s="596" t="s">
        <v>91</v>
      </c>
      <c r="G11" s="2117" t="s">
        <v>92</v>
      </c>
      <c r="H11" s="2118"/>
      <c r="I11" s="596" t="s">
        <v>112</v>
      </c>
      <c r="J11" s="596" t="s">
        <v>93</v>
      </c>
      <c r="K11" s="2119" t="s">
        <v>94</v>
      </c>
      <c r="L11" s="2120"/>
      <c r="M11" s="596" t="s">
        <v>113</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114</v>
      </c>
      <c r="P12" s="1415" t="s">
        <v>115</v>
      </c>
      <c r="Q12" s="1415" t="s">
        <v>116</v>
      </c>
      <c r="R12" s="1415" t="s">
        <v>117</v>
      </c>
      <c r="AM12" s="585">
        <v>1</v>
      </c>
    </row>
    <row s="1855" customFormat="1" customHeight="1" ht="15.75">
      <c r="A13" s="295"/>
      <c r="B13" s="295"/>
      <c r="C13" s="528"/>
      <c r="D13" s="2110" t="s">
        <v>110</v>
      </c>
      <c r="E13" s="2111"/>
      <c r="F13" s="2114" t="s">
        <v>62</v>
      </c>
      <c r="G13" s="2115"/>
      <c r="H13" s="2116">
        <v>1</v>
      </c>
      <c r="I13" s="2107" t="str">
        <f>IF(U13="","",INDEX(TERRITORY_MR_LIST,MATCH(U13,TERRITORY_LIST_ID,0)))</f>
        <v/>
      </c>
      <c r="J13" s="2109" t="s">
        <v>19</v>
      </c>
      <c r="K13" s="604"/>
      <c r="L13" s="529" t="s">
        <v>110</v>
      </c>
      <c r="M13" s="605" t="s">
        <v>28</v>
      </c>
      <c r="N13" s="814"/>
      <c r="O13" s="1418" t="s">
        <v>118</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28</v>
      </c>
      <c r="L16" s="179"/>
      <c r="M16" s="610"/>
      <c r="N16" s="1629"/>
      <c r="AM16" s="585">
        <v>15</v>
      </c>
    </row>
    <row customHeight="1" ht="11.25" hidden="1">
      <c r="A17" s="585" t="s">
        <v>83</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AA10F-E596-9F06-C2B7-0.622416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497</v>
      </c>
      <c r="D3" s="691" t="str">
        <f>B3&amp;".1"</f>
        <v>.1</v>
      </c>
      <c r="E3" s="692" t="s">
        <v>941</v>
      </c>
      <c r="F3" s="693" t="s">
        <v>310</v>
      </c>
      <c r="G3" s="688"/>
      <c r="H3" s="403"/>
      <c r="I3" s="688"/>
      <c r="J3" s="403"/>
      <c r="K3" s="291" t="s">
        <v>942</v>
      </c>
      <c r="V3" s="507">
        <v>0</v>
      </c>
    </row>
    <row customHeight="1" ht="15" hidden="1">
      <c r="A4" s="507"/>
      <c r="B4" s="2399"/>
      <c r="C4" s="2400"/>
      <c r="D4" s="691" t="str">
        <f>B3&amp;".2"</f>
        <v>.2</v>
      </c>
      <c r="E4" s="692" t="s">
        <v>943</v>
      </c>
      <c r="F4" s="693" t="s">
        <v>310</v>
      </c>
      <c r="G4" s="1740" t="s">
        <v>28</v>
      </c>
      <c r="H4" s="403"/>
      <c r="I4" s="1740" t="s">
        <v>28</v>
      </c>
      <c r="J4" s="403"/>
      <c r="K4" s="291" t="s">
        <v>944</v>
      </c>
      <c r="V4" s="507">
        <v>0</v>
      </c>
    </row>
    <row s="1368" customFormat="1" customHeight="1" ht="15" hidden="1">
      <c r="C5" s="674"/>
      <c r="U5" s="422"/>
      <c r="V5" s="419">
        <v>0</v>
      </c>
    </row>
    <row customHeight="1" ht="22.5" hidden="1">
      <c r="A6" s="507"/>
      <c r="B6" s="2399"/>
      <c r="C6" s="2400" t="s">
        <v>497</v>
      </c>
      <c r="D6" s="691" t="str">
        <f>B6&amp;".1"</f>
        <v>.1</v>
      </c>
      <c r="E6" s="692" t="s">
        <v>945</v>
      </c>
      <c r="F6" s="693" t="s">
        <v>310</v>
      </c>
      <c r="G6" s="688"/>
      <c r="H6" s="403"/>
      <c r="I6" s="688"/>
      <c r="J6" s="403"/>
      <c r="K6" s="291" t="s">
        <v>946</v>
      </c>
      <c r="V6" s="507">
        <v>0</v>
      </c>
    </row>
    <row customHeight="1" ht="15" hidden="1">
      <c r="A7" s="507"/>
      <c r="B7" s="2399"/>
      <c r="C7" s="2400"/>
      <c r="D7" s="691" t="str">
        <f>B6&amp;".2"</f>
        <v>.2</v>
      </c>
      <c r="E7" s="692" t="s">
        <v>943</v>
      </c>
      <c r="F7" s="693" t="s">
        <v>310</v>
      </c>
      <c r="G7" s="1740" t="s">
        <v>28</v>
      </c>
      <c r="H7" s="403"/>
      <c r="I7" s="1740" t="s">
        <v>28</v>
      </c>
      <c r="J7" s="403"/>
      <c r="K7" s="291" t="s">
        <v>944</v>
      </c>
      <c r="V7" s="507">
        <v>0</v>
      </c>
    </row>
    <row s="1368" customFormat="1" customHeight="1" ht="15" hidden="1">
      <c r="C8" s="674"/>
      <c r="U8" s="422"/>
      <c r="V8" s="419">
        <v>0</v>
      </c>
    </row>
    <row customHeight="1" ht="22.5" hidden="1">
      <c r="A9" s="507"/>
      <c r="B9" s="2399"/>
      <c r="C9" s="2400" t="s">
        <v>497</v>
      </c>
      <c r="D9" s="691" t="str">
        <f>B9&amp;".1"</f>
        <v>.1</v>
      </c>
      <c r="E9" s="692" t="s">
        <v>947</v>
      </c>
      <c r="F9" s="693" t="s">
        <v>310</v>
      </c>
      <c r="G9" s="699" t="s">
        <v>28</v>
      </c>
      <c r="H9" s="403" t="s">
        <v>28</v>
      </c>
      <c r="I9" s="699" t="s">
        <v>28</v>
      </c>
      <c r="J9" s="403" t="s">
        <v>28</v>
      </c>
      <c r="K9" s="291"/>
      <c r="V9" s="507">
        <v>0</v>
      </c>
    </row>
    <row customHeight="1" ht="15" hidden="1">
      <c r="A10" s="507"/>
      <c r="B10" s="2399"/>
      <c r="C10" s="2400"/>
      <c r="D10" s="691" t="str">
        <f>B9&amp;".2"</f>
        <v>.2</v>
      </c>
      <c r="E10" s="692" t="s">
        <v>948</v>
      </c>
      <c r="F10" s="693" t="s">
        <v>310</v>
      </c>
      <c r="G10" s="1734" t="s">
        <v>28</v>
      </c>
      <c r="H10" s="403" t="s">
        <v>28</v>
      </c>
      <c r="I10" s="1734" t="s">
        <v>28</v>
      </c>
      <c r="J10" s="403" t="s">
        <v>28</v>
      </c>
      <c r="K10" s="291" t="s">
        <v>949</v>
      </c>
      <c r="V10" s="507">
        <v>0</v>
      </c>
    </row>
    <row customHeight="1" ht="15" hidden="1">
      <c r="A11" s="507"/>
      <c r="B11" s="2399"/>
      <c r="C11" s="2400"/>
      <c r="D11" s="691" t="str">
        <f>B9&amp;".3"</f>
        <v>.3</v>
      </c>
      <c r="E11" s="692" t="s">
        <v>950</v>
      </c>
      <c r="F11" s="693" t="s">
        <v>310</v>
      </c>
      <c r="G11" s="1734" t="s">
        <v>28</v>
      </c>
      <c r="H11" s="403" t="s">
        <v>28</v>
      </c>
      <c r="I11" s="1734" t="s">
        <v>28</v>
      </c>
      <c r="J11" s="403" t="s">
        <v>28</v>
      </c>
      <c r="K11" s="291" t="s">
        <v>951</v>
      </c>
      <c r="V11" s="507">
        <v>0</v>
      </c>
    </row>
    <row s="1368" customFormat="1" customHeight="1" ht="15" hidden="1">
      <c r="C12" s="674"/>
      <c r="U12" s="422"/>
      <c r="V12" s="419">
        <v>0</v>
      </c>
    </row>
    <row customHeight="1" ht="33.75" hidden="1">
      <c r="A13" s="507"/>
      <c r="B13" s="2399"/>
      <c r="C13" s="2400" t="s">
        <v>497</v>
      </c>
      <c r="D13" s="691" t="str">
        <f>B13&amp;".1"</f>
        <v>.1</v>
      </c>
      <c r="E13" s="692" t="s">
        <v>952</v>
      </c>
      <c r="F13" s="693" t="s">
        <v>310</v>
      </c>
      <c r="G13" s="699" t="s">
        <v>28</v>
      </c>
      <c r="H13" s="403" t="s">
        <v>28</v>
      </c>
      <c r="I13" s="699" t="s">
        <v>28</v>
      </c>
      <c r="J13" s="403" t="s">
        <v>28</v>
      </c>
      <c r="K13" s="291" t="s">
        <v>953</v>
      </c>
      <c r="V13" s="507">
        <v>0</v>
      </c>
    </row>
    <row customHeight="1" ht="15" hidden="1">
      <c r="B14" s="2399"/>
      <c r="C14" s="2400"/>
      <c r="D14" s="691" t="str">
        <f>B13&amp;".2"</f>
        <v>.2</v>
      </c>
      <c r="E14" s="692" t="s">
        <v>954</v>
      </c>
      <c r="F14" s="693" t="s">
        <v>310</v>
      </c>
      <c r="G14" s="1734" t="s">
        <v>28</v>
      </c>
      <c r="H14" s="403" t="s">
        <v>28</v>
      </c>
      <c r="I14" s="1734" t="s">
        <v>28</v>
      </c>
      <c r="J14" s="403" t="s">
        <v>28</v>
      </c>
      <c r="K14" s="291" t="s">
        <v>955</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ГУП СК "Ставрополькрайводоканал"</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118</v>
      </c>
      <c r="J25" s="754"/>
      <c r="K25" s="419"/>
      <c r="U25" s="677"/>
      <c r="V25" s="760">
        <v>1</v>
      </c>
    </row>
    <row customHeight="1" ht="15.75">
      <c r="C26" s="178"/>
      <c r="D26" s="713"/>
      <c r="E26" s="2369" t="s">
        <v>106</v>
      </c>
      <c r="F26" s="2370"/>
      <c r="G26" s="2397" t="str">
        <f>IF(G25="","",INDEX(DIFFERENTIATION_UNMERGE_VD,MATCH(G25,DIFFERENTIATION_ID_DIFF,0)))</f>
        <v/>
      </c>
      <c r="H26" s="2398"/>
      <c r="I26" s="2397">
        <f>IF(I25="","",INDEX(DIFFERENTIATION_UNMERGE_VD,MATCH(I25,DIFFERENTIATION_ID_DIFF,0)))</f>
        <v>0</v>
      </c>
      <c r="J26" s="2398"/>
      <c r="K26" s="2177" t="s">
        <v>305</v>
      </c>
      <c r="V26" s="507">
        <v>15</v>
      </c>
    </row>
    <row s="1637" customFormat="1" customHeight="1" ht="15.75">
      <c r="A27" s="761"/>
      <c r="C27" s="178"/>
      <c r="D27" s="713"/>
      <c r="E27" s="2369" t="s">
        <v>570</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571</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304</v>
      </c>
      <c r="E29" s="2372"/>
      <c r="F29" s="2372"/>
      <c r="G29" s="889"/>
      <c r="H29" s="889"/>
      <c r="I29" s="889"/>
      <c r="J29" s="890"/>
      <c r="K29" s="2197"/>
      <c r="U29" s="677"/>
      <c r="V29" s="760">
        <v>15</v>
      </c>
    </row>
    <row customHeight="1" ht="35.699999999999996">
      <c r="C30" s="178"/>
      <c r="D30" s="763" t="s">
        <v>89</v>
      </c>
      <c r="E30" s="762" t="s">
        <v>306</v>
      </c>
      <c r="F30" s="762" t="s">
        <v>572</v>
      </c>
      <c r="G30" s="810" t="s">
        <v>307</v>
      </c>
      <c r="H30" s="809" t="s">
        <v>394</v>
      </c>
      <c r="I30" s="686" t="s">
        <v>307</v>
      </c>
      <c r="J30" s="467" t="s">
        <v>394</v>
      </c>
      <c r="K30" s="2203"/>
      <c r="V30" s="507">
        <v>34</v>
      </c>
    </row>
    <row customHeight="1" ht="15" hidden="1">
      <c r="C31" s="178"/>
      <c r="D31" s="595"/>
      <c r="E31" s="595"/>
      <c r="F31" s="595"/>
      <c r="G31" s="661"/>
      <c r="H31" s="661"/>
      <c r="I31" s="661"/>
      <c r="J31" s="661"/>
      <c r="K31" s="291"/>
      <c r="V31" s="507">
        <v>0</v>
      </c>
    </row>
    <row customHeight="1" ht="24">
      <c r="A32" s="507"/>
      <c r="B32" s="507" t="s">
        <v>956</v>
      </c>
      <c r="C32" s="528"/>
      <c r="D32" s="694">
        <v>1</v>
      </c>
      <c r="E32" s="695" t="s">
        <v>957</v>
      </c>
      <c r="F32" s="693" t="s">
        <v>310</v>
      </c>
      <c r="G32" s="815" t="s">
        <v>310</v>
      </c>
      <c r="H32" s="815" t="s">
        <v>310</v>
      </c>
      <c r="I32" s="693" t="s">
        <v>310</v>
      </c>
      <c r="J32" s="693" t="s">
        <v>310</v>
      </c>
      <c r="K32" s="291"/>
      <c r="V32" s="507">
        <v>23</v>
      </c>
    </row>
    <row customHeight="1" ht="11.549999999999999">
      <c r="A33" s="507"/>
      <c r="C33" s="507"/>
      <c r="D33" s="349"/>
      <c r="E33" s="582" t="s">
        <v>592</v>
      </c>
      <c r="F33" s="574"/>
      <c r="G33" s="574"/>
      <c r="H33" s="574"/>
      <c r="I33" s="574"/>
      <c r="J33" s="574"/>
      <c r="K33" s="575"/>
      <c r="U33" s="507"/>
      <c r="V33" s="507">
        <v>11</v>
      </c>
    </row>
    <row customHeight="1" ht="24">
      <c r="A34" s="507"/>
      <c r="B34" s="583" t="s">
        <v>642</v>
      </c>
      <c r="C34" s="528"/>
      <c r="D34" s="694">
        <v>2</v>
      </c>
      <c r="E34" s="695" t="s">
        <v>958</v>
      </c>
      <c r="F34" s="822" t="s">
        <v>310</v>
      </c>
      <c r="G34" s="822" t="s">
        <v>310</v>
      </c>
      <c r="H34" s="822" t="s">
        <v>310</v>
      </c>
      <c r="I34" s="693"/>
      <c r="J34" s="693"/>
      <c r="K34" s="291"/>
      <c r="V34" s="507">
        <v>23</v>
      </c>
    </row>
    <row customHeight="1" ht="11.549999999999999">
      <c r="A35" s="507"/>
      <c r="C35" s="507"/>
      <c r="D35" s="349"/>
      <c r="E35" s="582" t="s">
        <v>959</v>
      </c>
      <c r="F35" s="574"/>
      <c r="G35" s="696"/>
      <c r="H35" s="574"/>
      <c r="I35" s="696"/>
      <c r="J35" s="574"/>
      <c r="K35" s="575"/>
      <c r="U35" s="507"/>
      <c r="V35" s="507">
        <v>11</v>
      </c>
    </row>
    <row customHeight="1" ht="71.25">
      <c r="A36" s="507"/>
      <c r="B36" s="507" t="s">
        <v>960</v>
      </c>
      <c r="C36" s="528"/>
      <c r="D36" s="694">
        <v>3</v>
      </c>
      <c r="E36" s="695" t="s">
        <v>961</v>
      </c>
      <c r="F36" s="697" t="s">
        <v>310</v>
      </c>
      <c r="G36" s="816" t="s">
        <v>962</v>
      </c>
      <c r="H36" s="815" t="s">
        <v>310</v>
      </c>
      <c r="I36" s="526" t="s">
        <v>962</v>
      </c>
      <c r="J36" s="693" t="s">
        <v>310</v>
      </c>
      <c r="K36" s="291" t="s">
        <v>963</v>
      </c>
      <c r="V36" s="507">
        <v>68</v>
      </c>
    </row>
    <row customHeight="1" ht="11.549999999999999">
      <c r="A37" s="507"/>
      <c r="C37" s="507"/>
      <c r="D37" s="349"/>
      <c r="E37" s="582" t="s">
        <v>964</v>
      </c>
      <c r="F37" s="574"/>
      <c r="G37" s="696"/>
      <c r="H37" s="696"/>
      <c r="I37" s="696"/>
      <c r="J37" s="696"/>
      <c r="K37" s="575"/>
      <c r="U37" s="507"/>
      <c r="V37" s="507">
        <v>11</v>
      </c>
    </row>
    <row customHeight="1" ht="71.25">
      <c r="A38" s="507"/>
      <c r="B38" s="507" t="s">
        <v>965</v>
      </c>
      <c r="C38" s="528"/>
      <c r="D38" s="694">
        <v>4</v>
      </c>
      <c r="E38" s="695" t="s">
        <v>966</v>
      </c>
      <c r="F38" s="697" t="s">
        <v>310</v>
      </c>
      <c r="G38" s="816" t="s">
        <v>962</v>
      </c>
      <c r="H38" s="817" t="s">
        <v>310</v>
      </c>
      <c r="I38" s="526" t="s">
        <v>962</v>
      </c>
      <c r="J38" s="523" t="s">
        <v>310</v>
      </c>
      <c r="K38" s="681" t="s">
        <v>967</v>
      </c>
      <c r="V38" s="507">
        <v>68</v>
      </c>
    </row>
    <row customHeight="1" ht="11.549999999999999">
      <c r="A39" s="507"/>
      <c r="C39" s="507"/>
      <c r="D39" s="349"/>
      <c r="E39" s="582" t="s">
        <v>968</v>
      </c>
      <c r="F39" s="574"/>
      <c r="G39" s="574"/>
      <c r="H39" s="698"/>
      <c r="I39" s="574"/>
      <c r="J39" s="698"/>
      <c r="K39" s="575"/>
      <c r="U39" s="507"/>
      <c r="V39" s="507">
        <v>11</v>
      </c>
    </row>
    <row customHeight="1" ht="22.5" hidden="1">
      <c r="A40" s="451" t="s">
        <v>83</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FF019E-58C1-5424-3F2A-0.D1CCFBA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969</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ГУП СК "Ставрополькрайводоканал"</v>
      </c>
      <c r="G6" s="2251"/>
      <c r="H6" s="2251"/>
      <c r="I6" s="2251"/>
      <c r="J6" s="2251"/>
      <c r="K6" s="2251"/>
      <c r="M6" s="584"/>
      <c r="AB6" s="1150"/>
      <c r="AE6" s="1633">
        <v>16</v>
      </c>
    </row>
    <row customHeight="1" ht="10.5">
      <c r="AE7" s="760">
        <v>10</v>
      </c>
    </row>
    <row customHeight="1" ht="10.5">
      <c r="A8" s="1053"/>
      <c r="B8" s="1053"/>
      <c r="C8" s="1053"/>
      <c r="F8" s="2103" t="s">
        <v>304</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89</v>
      </c>
      <c r="G9" s="2129" t="s">
        <v>969</v>
      </c>
      <c r="H9" s="2177" t="s">
        <v>970</v>
      </c>
      <c r="I9" s="2129" t="s">
        <v>971</v>
      </c>
      <c r="J9" s="2129" t="s">
        <v>972</v>
      </c>
      <c r="K9" s="2129" t="s">
        <v>973</v>
      </c>
      <c r="L9" s="2129" t="s">
        <v>974</v>
      </c>
      <c r="M9" s="2129" t="s">
        <v>975</v>
      </c>
      <c r="N9" s="2211" t="s">
        <v>976</v>
      </c>
      <c r="O9" s="2211"/>
      <c r="P9" s="2211"/>
      <c r="Q9" s="2401" t="s">
        <v>977</v>
      </c>
      <c r="R9" s="2402"/>
      <c r="S9" s="2402"/>
      <c r="T9" s="2403"/>
      <c r="U9" s="2401" t="s">
        <v>978</v>
      </c>
      <c r="V9" s="2402"/>
      <c r="W9" s="2402"/>
      <c r="X9" s="2403"/>
      <c r="Y9" s="2103" t="s">
        <v>979</v>
      </c>
      <c r="Z9" s="2104"/>
      <c r="AA9" s="2104"/>
      <c r="AB9" s="2105"/>
      <c r="AE9" s="760">
        <v>41</v>
      </c>
    </row>
    <row customHeight="1" ht="43.050000000000004">
      <c r="A10" s="907"/>
      <c r="B10" s="907"/>
      <c r="C10" s="907"/>
      <c r="F10" s="2177"/>
      <c r="G10" s="2177"/>
      <c r="H10" s="2234"/>
      <c r="I10" s="2177"/>
      <c r="J10" s="2177"/>
      <c r="K10" s="2177"/>
      <c r="L10" s="2177"/>
      <c r="M10" s="2177"/>
      <c r="N10" s="905" t="s">
        <v>980</v>
      </c>
      <c r="O10" s="905" t="s">
        <v>981</v>
      </c>
      <c r="P10" s="906" t="s">
        <v>982</v>
      </c>
      <c r="Q10" s="917" t="s">
        <v>90</v>
      </c>
      <c r="R10" s="917" t="s">
        <v>983</v>
      </c>
      <c r="S10" s="917" t="s">
        <v>984</v>
      </c>
      <c r="T10" s="918" t="s">
        <v>985</v>
      </c>
      <c r="U10" s="917" t="s">
        <v>90</v>
      </c>
      <c r="V10" s="917" t="s">
        <v>986</v>
      </c>
      <c r="W10" s="917" t="s">
        <v>984</v>
      </c>
      <c r="X10" s="918" t="s">
        <v>985</v>
      </c>
      <c r="Y10" s="303" t="s">
        <v>987</v>
      </c>
      <c r="Z10" s="2103" t="s">
        <v>89</v>
      </c>
      <c r="AA10" s="2105"/>
      <c r="AB10" s="1051" t="s">
        <v>988</v>
      </c>
      <c r="AE10" s="760">
        <v>41</v>
      </c>
    </row>
    <row s="1644" customFormat="1" customHeight="1" ht="5.25" hidden="1">
      <c r="A11" s="1054"/>
      <c r="B11" s="1054"/>
      <c r="C11" s="1054"/>
      <c r="E11" s="1052"/>
      <c r="F11" s="2408" t="s">
        <v>380</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989</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990</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83</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74C3C-D74A-DC48-EE59-0.31B707D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ГУП СК "Ставрополькрайводоканал"</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304</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991</v>
      </c>
      <c r="G9" s="2411" t="s">
        <v>992</v>
      </c>
      <c r="H9" s="2412"/>
      <c r="I9" s="2129" t="s">
        <v>993</v>
      </c>
      <c r="J9" s="2129"/>
      <c r="K9" s="2129" t="s">
        <v>994</v>
      </c>
      <c r="L9" s="2129"/>
      <c r="M9" s="2129"/>
      <c r="N9" s="2129"/>
      <c r="O9" s="2129"/>
      <c r="P9" s="2129"/>
      <c r="Q9" s="2129"/>
      <c r="R9" s="2129"/>
      <c r="S9" s="2129"/>
      <c r="T9" s="2129"/>
      <c r="U9" s="2129"/>
      <c r="V9" s="2129"/>
      <c r="W9" s="2129"/>
      <c r="X9" s="2129"/>
      <c r="Y9" s="2129"/>
      <c r="Z9" s="2194" t="s">
        <v>995</v>
      </c>
      <c r="AA9" s="2195"/>
      <c r="AB9" s="2129" t="s">
        <v>996</v>
      </c>
      <c r="AC9" s="2129"/>
      <c r="AD9" s="2129"/>
      <c r="AE9" s="2129"/>
      <c r="AF9" s="2177" t="s">
        <v>997</v>
      </c>
      <c r="AG9" s="2129" t="s">
        <v>998</v>
      </c>
      <c r="AH9" s="2129"/>
      <c r="AI9" s="2177" t="s">
        <v>999</v>
      </c>
      <c r="AJ9" s="2129" t="s">
        <v>1000</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1001</v>
      </c>
      <c r="L10" s="2103" t="s">
        <v>1002</v>
      </c>
      <c r="M10" s="2105"/>
      <c r="N10" s="2129" t="s">
        <v>1003</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1004</v>
      </c>
      <c r="M11" s="2177" t="s">
        <v>1005</v>
      </c>
      <c r="N11" s="2129" t="s">
        <v>1006</v>
      </c>
      <c r="O11" s="2129"/>
      <c r="P11" s="2420" t="s">
        <v>987</v>
      </c>
      <c r="Q11" s="2420" t="s">
        <v>1007</v>
      </c>
      <c r="R11" s="2420" t="s">
        <v>1008</v>
      </c>
      <c r="S11" s="2420" t="s">
        <v>1009</v>
      </c>
      <c r="T11" s="2420"/>
      <c r="U11" s="2420"/>
      <c r="V11" s="2420"/>
      <c r="W11" s="2420"/>
      <c r="X11" s="2420"/>
      <c r="Y11" s="2420"/>
      <c r="Z11" s="2196"/>
      <c r="AA11" s="2197"/>
      <c r="AB11" s="2129" t="s">
        <v>1010</v>
      </c>
      <c r="AC11" s="2129"/>
      <c r="AD11" s="2103" t="s">
        <v>1011</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90</v>
      </c>
      <c r="J12" s="1155" t="s">
        <v>1012</v>
      </c>
      <c r="K12" s="2129"/>
      <c r="L12" s="2234"/>
      <c r="M12" s="2234"/>
      <c r="N12" s="2129"/>
      <c r="O12" s="2129"/>
      <c r="P12" s="2420"/>
      <c r="Q12" s="2420"/>
      <c r="R12" s="2420"/>
      <c r="S12" s="1136" t="s">
        <v>87</v>
      </c>
      <c r="T12" s="1136" t="s">
        <v>88</v>
      </c>
      <c r="U12" s="1136" t="s">
        <v>86</v>
      </c>
      <c r="V12" s="1136" t="s">
        <v>1013</v>
      </c>
      <c r="W12" s="1136" t="s">
        <v>86</v>
      </c>
      <c r="X12" s="1136" t="s">
        <v>1014</v>
      </c>
      <c r="Y12" s="1136" t="s">
        <v>1015</v>
      </c>
      <c r="Z12" s="2202"/>
      <c r="AA12" s="2203"/>
      <c r="AB12" s="1143" t="s">
        <v>1016</v>
      </c>
      <c r="AC12" s="1143" t="s">
        <v>1017</v>
      </c>
      <c r="AD12" s="1143" t="s">
        <v>1016</v>
      </c>
      <c r="AE12" s="1143" t="s">
        <v>1017</v>
      </c>
      <c r="AF12" s="2234"/>
      <c r="AG12" s="1156" t="s">
        <v>1018</v>
      </c>
      <c r="AH12" s="1156" t="s">
        <v>1019</v>
      </c>
      <c r="AI12" s="2234"/>
      <c r="AJ12" s="1156" t="s">
        <v>1018</v>
      </c>
      <c r="AK12" s="1156" t="s">
        <v>1019</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1020</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83</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AC374B-28BD-0BFF-3F88-0.06C0331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ГУП СК "Ставрополькрайводоканал"</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304</v>
      </c>
      <c r="G9" s="2422"/>
      <c r="H9" s="2422"/>
      <c r="I9" s="2422"/>
      <c r="J9" s="2422"/>
      <c r="K9" s="1242"/>
      <c r="L9" s="1159"/>
      <c r="M9" s="1159"/>
      <c r="N9" s="1159"/>
      <c r="O9" s="1159"/>
      <c r="P9" s="1159"/>
      <c r="Q9" s="1159"/>
      <c r="R9" s="1159"/>
      <c r="S9" s="1159"/>
      <c r="T9" s="1159"/>
      <c r="U9" s="1159"/>
      <c r="V9" s="1159"/>
      <c r="W9" s="1157">
        <v>10</v>
      </c>
    </row>
    <row customHeight="1" ht="25.2">
      <c r="E10" s="1159"/>
      <c r="F10" s="2425" t="s">
        <v>89</v>
      </c>
      <c r="G10" s="2430" t="s">
        <v>1021</v>
      </c>
      <c r="H10" s="2428" t="s">
        <v>1022</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1023</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1024</v>
      </c>
      <c r="G14" s="2423" t="s">
        <v>1025</v>
      </c>
      <c r="H14" s="2423"/>
      <c r="I14" s="2423"/>
      <c r="J14" s="2423"/>
      <c r="K14" s="1236"/>
      <c r="W14" s="1157">
        <v>11</v>
      </c>
    </row>
    <row customHeight="1" ht="11.549999999999999">
      <c r="F15" s="1232">
        <v>1</v>
      </c>
      <c r="G15" s="692" t="s">
        <v>1026</v>
      </c>
      <c r="H15" s="1238">
        <f>SUM(I15:J15)</f>
        <v>0</v>
      </c>
      <c r="I15" s="1238">
        <f>SUM(I16:I27)</f>
        <v>0</v>
      </c>
      <c r="J15" s="1227"/>
      <c r="K15" s="1236"/>
      <c r="W15" s="1157">
        <v>11</v>
      </c>
    </row>
    <row customHeight="1" ht="24">
      <c r="F16" s="1232" t="s">
        <v>1027</v>
      </c>
      <c r="G16" s="1239" t="s">
        <v>1028</v>
      </c>
      <c r="H16" s="1238">
        <f>SUM(I16:J16)</f>
        <v>0</v>
      </c>
      <c r="I16" s="1237"/>
      <c r="J16" s="1227"/>
      <c r="K16" s="1236"/>
      <c r="W16" s="1157">
        <v>23</v>
      </c>
    </row>
    <row customHeight="1" ht="24">
      <c r="F17" s="1232" t="s">
        <v>1029</v>
      </c>
      <c r="G17" s="1239" t="s">
        <v>1030</v>
      </c>
      <c r="H17" s="1238">
        <f>SUM(I17:J17)</f>
        <v>0</v>
      </c>
      <c r="I17" s="1237"/>
      <c r="J17" s="1227"/>
      <c r="K17" s="1236"/>
      <c r="W17" s="1157">
        <v>23</v>
      </c>
    </row>
    <row customHeight="1" ht="35.699999999999996">
      <c r="F18" s="1232" t="s">
        <v>1031</v>
      </c>
      <c r="G18" s="1239" t="s">
        <v>1032</v>
      </c>
      <c r="H18" s="1238">
        <f>SUM(I18:J18)</f>
        <v>0</v>
      </c>
      <c r="I18" s="1237"/>
      <c r="J18" s="1227"/>
      <c r="K18" s="1236"/>
      <c r="W18" s="1157">
        <v>34</v>
      </c>
    </row>
    <row customHeight="1" ht="35.699999999999996">
      <c r="F19" s="1232" t="s">
        <v>1033</v>
      </c>
      <c r="G19" s="1239" t="s">
        <v>1034</v>
      </c>
      <c r="H19" s="1238">
        <f>SUM(I19:J19)</f>
        <v>0</v>
      </c>
      <c r="I19" s="1237"/>
      <c r="J19" s="1227"/>
      <c r="K19" s="1236"/>
      <c r="W19" s="1157">
        <v>34</v>
      </c>
    </row>
    <row customHeight="1" ht="48.29999999999999">
      <c r="F20" s="1232" t="s">
        <v>1035</v>
      </c>
      <c r="G20" s="1239" t="s">
        <v>1036</v>
      </c>
      <c r="H20" s="1238">
        <f>SUM(I20:J20)</f>
        <v>0</v>
      </c>
      <c r="I20" s="1237"/>
      <c r="J20" s="1227"/>
      <c r="K20" s="1236"/>
      <c r="W20" s="1157">
        <v>46</v>
      </c>
    </row>
    <row customHeight="1" ht="35.699999999999996">
      <c r="F21" s="1232" t="s">
        <v>1037</v>
      </c>
      <c r="G21" s="1239" t="s">
        <v>1038</v>
      </c>
      <c r="H21" s="1238">
        <f>SUM(I21:J21)</f>
        <v>0</v>
      </c>
      <c r="I21" s="1237"/>
      <c r="J21" s="1227"/>
      <c r="K21" s="1236"/>
      <c r="W21" s="1157">
        <v>34</v>
      </c>
    </row>
    <row customHeight="1" ht="35.699999999999996">
      <c r="F22" s="1232" t="s">
        <v>1039</v>
      </c>
      <c r="G22" s="1239" t="s">
        <v>1040</v>
      </c>
      <c r="H22" s="1238">
        <f>SUM(I22:J22)</f>
        <v>0</v>
      </c>
      <c r="I22" s="1237"/>
      <c r="J22" s="1227"/>
      <c r="K22" s="1236"/>
      <c r="W22" s="1157">
        <v>34</v>
      </c>
    </row>
    <row customHeight="1" ht="24">
      <c r="F23" s="1232" t="s">
        <v>1041</v>
      </c>
      <c r="G23" s="1239" t="s">
        <v>1042</v>
      </c>
      <c r="H23" s="1238">
        <f>SUM(I23:J23)</f>
        <v>0</v>
      </c>
      <c r="I23" s="1237"/>
      <c r="J23" s="1227"/>
      <c r="K23" s="1236"/>
      <c r="W23" s="1157">
        <v>23</v>
      </c>
    </row>
    <row customHeight="1" ht="24">
      <c r="F24" s="1232" t="s">
        <v>1043</v>
      </c>
      <c r="G24" s="1239" t="s">
        <v>1044</v>
      </c>
      <c r="H24" s="1238">
        <f>SUM(I24:J24)</f>
        <v>0</v>
      </c>
      <c r="I24" s="1237"/>
      <c r="J24" s="1227"/>
      <c r="K24" s="1236"/>
      <c r="W24" s="1157">
        <v>23</v>
      </c>
    </row>
    <row customHeight="1" ht="35.699999999999996">
      <c r="F25" s="1232" t="s">
        <v>1045</v>
      </c>
      <c r="G25" s="1239" t="s">
        <v>1046</v>
      </c>
      <c r="H25" s="1238">
        <f>SUM(I25:J25)</f>
        <v>0</v>
      </c>
      <c r="I25" s="1237"/>
      <c r="J25" s="1227"/>
      <c r="K25" s="1236"/>
      <c r="W25" s="1157">
        <v>34</v>
      </c>
    </row>
    <row customHeight="1" ht="35.699999999999996">
      <c r="F26" s="1232" t="s">
        <v>1047</v>
      </c>
      <c r="G26" s="1239" t="s">
        <v>1048</v>
      </c>
      <c r="H26" s="1238">
        <f>SUM(I26:J26)</f>
        <v>0</v>
      </c>
      <c r="I26" s="1237"/>
      <c r="J26" s="1227"/>
      <c r="K26" s="1236"/>
      <c r="W26" s="1157">
        <v>34</v>
      </c>
    </row>
    <row customHeight="1" ht="11.549999999999999">
      <c r="F27" s="1232" t="s">
        <v>1049</v>
      </c>
      <c r="G27" s="1239" t="s">
        <v>1050</v>
      </c>
      <c r="H27" s="1238">
        <f>SUM(I27:J27)</f>
        <v>0</v>
      </c>
      <c r="I27" s="1237"/>
      <c r="J27" s="1227"/>
      <c r="K27" s="1236"/>
      <c r="W27" s="1157">
        <v>11</v>
      </c>
    </row>
    <row customHeight="1" ht="11.549999999999999">
      <c r="F28" s="1232">
        <v>2</v>
      </c>
      <c r="G28" s="692" t="s">
        <v>1051</v>
      </c>
      <c r="H28" s="1238">
        <f>SUM(I28:J28)</f>
        <v>0</v>
      </c>
      <c r="I28" s="1238">
        <f>SUM(I29:I31)</f>
        <v>0</v>
      </c>
      <c r="J28" s="1227"/>
      <c r="K28" s="1236"/>
      <c r="W28" s="1157">
        <v>11</v>
      </c>
    </row>
    <row customHeight="1" ht="11.549999999999999">
      <c r="F29" s="1232" t="s">
        <v>714</v>
      </c>
      <c r="G29" s="1239" t="s">
        <v>1052</v>
      </c>
      <c r="H29" s="1238">
        <f>SUM(I29:J29)</f>
        <v>0</v>
      </c>
      <c r="I29" s="1237"/>
      <c r="J29" s="1227"/>
      <c r="K29" s="1236"/>
      <c r="W29" s="1157">
        <v>11</v>
      </c>
    </row>
    <row customHeight="1" ht="11.549999999999999">
      <c r="F30" s="1232" t="s">
        <v>311</v>
      </c>
      <c r="G30" s="1239" t="s">
        <v>1053</v>
      </c>
      <c r="H30" s="1238">
        <f>SUM(I30:J30)</f>
        <v>0</v>
      </c>
      <c r="I30" s="1237"/>
      <c r="J30" s="1227"/>
      <c r="K30" s="1236"/>
      <c r="W30" s="1157">
        <v>11</v>
      </c>
    </row>
    <row customHeight="1" ht="11.549999999999999">
      <c r="F31" s="1232" t="s">
        <v>314</v>
      </c>
      <c r="G31" s="1239" t="s">
        <v>1054</v>
      </c>
      <c r="H31" s="1238">
        <f>SUM(I31:J31)</f>
        <v>0</v>
      </c>
      <c r="I31" s="1237"/>
      <c r="J31" s="1227"/>
      <c r="K31" s="1236"/>
      <c r="W31" s="1157">
        <v>11</v>
      </c>
    </row>
    <row customHeight="1" ht="11.549999999999999">
      <c r="F32" s="1232">
        <v>3</v>
      </c>
      <c r="G32" s="692" t="s">
        <v>1055</v>
      </c>
      <c r="H32" s="1238">
        <f>SUM(I32:J32)</f>
        <v>0</v>
      </c>
      <c r="I32" s="1238">
        <f>SUM(I33:I34)</f>
        <v>0</v>
      </c>
      <c r="J32" s="1227"/>
      <c r="K32" s="1236"/>
      <c r="W32" s="1157">
        <v>11</v>
      </c>
    </row>
    <row customHeight="1" ht="48.29999999999999">
      <c r="F33" s="1232" t="s">
        <v>328</v>
      </c>
      <c r="G33" s="1239" t="s">
        <v>1056</v>
      </c>
      <c r="H33" s="1238">
        <f>SUM(I33:J33)</f>
        <v>0</v>
      </c>
      <c r="I33" s="1237"/>
      <c r="J33" s="1227"/>
      <c r="K33" s="1236"/>
      <c r="W33" s="1157">
        <v>46</v>
      </c>
    </row>
    <row customHeight="1" ht="11.549999999999999">
      <c r="F34" s="1232" t="s">
        <v>336</v>
      </c>
      <c r="G34" s="1239" t="s">
        <v>1057</v>
      </c>
      <c r="H34" s="1238">
        <f>SUM(I34:J34)</f>
        <v>0</v>
      </c>
      <c r="I34" s="1237"/>
      <c r="J34" s="1227"/>
      <c r="K34" s="1236"/>
      <c r="W34" s="1157">
        <v>11</v>
      </c>
    </row>
    <row customHeight="1" ht="11.549999999999999">
      <c r="F35" s="1232">
        <v>4</v>
      </c>
      <c r="G35" s="692" t="s">
        <v>1058</v>
      </c>
      <c r="H35" s="1238">
        <f>SUM(I35:J35)</f>
        <v>0</v>
      </c>
      <c r="I35" s="1237"/>
      <c r="J35" s="1227"/>
      <c r="K35" s="1236"/>
      <c r="W35" s="1157">
        <v>11</v>
      </c>
    </row>
    <row customHeight="1" ht="11.549999999999999">
      <c r="F36" s="1232"/>
      <c r="G36" s="695" t="s">
        <v>1059</v>
      </c>
      <c r="H36" s="1238">
        <f>SUM(I36:J36)</f>
        <v>0</v>
      </c>
      <c r="I36" s="1238">
        <f>SUM(I15,I28,I32,I35)</f>
        <v>0</v>
      </c>
      <c r="J36" s="1227"/>
      <c r="K36" s="1236"/>
      <c r="W36" s="1157">
        <v>11</v>
      </c>
    </row>
    <row customHeight="1" ht="29.25">
      <c r="F37" s="1233" t="s">
        <v>1060</v>
      </c>
      <c r="G37" s="2424" t="s">
        <v>1061</v>
      </c>
      <c r="H37" s="2424"/>
      <c r="I37" s="2424"/>
      <c r="J37" s="2424"/>
      <c r="K37" s="1236"/>
      <c r="W37" s="1157">
        <v>28</v>
      </c>
    </row>
    <row customHeight="1" ht="24">
      <c r="F38" s="1232" t="s">
        <v>110</v>
      </c>
      <c r="G38" s="692" t="s">
        <v>1062</v>
      </c>
      <c r="H38" s="1238">
        <f>SUM(I38:J38)</f>
        <v>0</v>
      </c>
      <c r="I38" s="1238">
        <f>SUM(I39,I44,I47)</f>
        <v>0</v>
      </c>
      <c r="J38" s="1227"/>
      <c r="K38" s="1236"/>
      <c r="W38" s="1157">
        <v>23</v>
      </c>
    </row>
    <row customHeight="1" ht="11.549999999999999">
      <c r="F39" s="1232" t="s">
        <v>1027</v>
      </c>
      <c r="G39" s="1239" t="s">
        <v>1026</v>
      </c>
      <c r="H39" s="1238">
        <f>SUM(I39:J39)</f>
        <v>0</v>
      </c>
      <c r="I39" s="1238">
        <f>SUM(I40:I43)</f>
        <v>0</v>
      </c>
      <c r="J39" s="1227"/>
      <c r="K39" s="1236"/>
      <c r="W39" s="1157">
        <v>11</v>
      </c>
    </row>
    <row customHeight="1" ht="24">
      <c r="F40" s="1232" t="s">
        <v>1063</v>
      </c>
      <c r="G40" s="1240" t="s">
        <v>1064</v>
      </c>
      <c r="H40" s="1238">
        <f>SUM(I40:J40)</f>
        <v>0</v>
      </c>
      <c r="I40" s="1237"/>
      <c r="J40" s="1227"/>
      <c r="K40" s="1236"/>
      <c r="W40" s="1157">
        <v>23</v>
      </c>
    </row>
    <row customHeight="1" ht="11.549999999999999">
      <c r="F41" s="1232" t="s">
        <v>1065</v>
      </c>
      <c r="G41" s="1240" t="s">
        <v>1066</v>
      </c>
      <c r="H41" s="1238">
        <f>SUM(I41:J41)</f>
        <v>0</v>
      </c>
      <c r="I41" s="1237"/>
      <c r="J41" s="1227"/>
      <c r="K41" s="1236"/>
      <c r="W41" s="1157">
        <v>11</v>
      </c>
    </row>
    <row customHeight="1" ht="11.549999999999999">
      <c r="F42" s="1232" t="s">
        <v>1067</v>
      </c>
      <c r="G42" s="1240" t="s">
        <v>1068</v>
      </c>
      <c r="H42" s="1238">
        <f>SUM(I42:J42)</f>
        <v>0</v>
      </c>
      <c r="I42" s="1237"/>
      <c r="J42" s="1227"/>
      <c r="K42" s="1236"/>
      <c r="W42" s="1157">
        <v>11</v>
      </c>
    </row>
    <row customHeight="1" ht="35.699999999999996">
      <c r="F43" s="1232" t="s">
        <v>1069</v>
      </c>
      <c r="G43" s="1240" t="s">
        <v>1070</v>
      </c>
      <c r="H43" s="1238">
        <f>SUM(I43:J43)</f>
        <v>0</v>
      </c>
      <c r="I43" s="1237"/>
      <c r="J43" s="1227"/>
      <c r="K43" s="1236"/>
      <c r="W43" s="1157">
        <v>34</v>
      </c>
    </row>
    <row customHeight="1" ht="11.549999999999999">
      <c r="F44" s="1232" t="s">
        <v>1029</v>
      </c>
      <c r="G44" s="1239" t="s">
        <v>1055</v>
      </c>
      <c r="H44" s="1238">
        <f>SUM(I44:J44)</f>
        <v>0</v>
      </c>
      <c r="I44" s="1238">
        <f>SUM(I45:I46)</f>
        <v>0</v>
      </c>
      <c r="J44" s="1227"/>
      <c r="K44" s="1236"/>
      <c r="W44" s="1157">
        <v>11</v>
      </c>
    </row>
    <row customHeight="1" ht="48.29999999999999">
      <c r="F45" s="1232" t="s">
        <v>1071</v>
      </c>
      <c r="G45" s="1240" t="s">
        <v>1056</v>
      </c>
      <c r="H45" s="1238">
        <f>SUM(I45:J45)</f>
        <v>0</v>
      </c>
      <c r="I45" s="1237"/>
      <c r="J45" s="1227"/>
      <c r="K45" s="1236"/>
      <c r="W45" s="1157">
        <v>46</v>
      </c>
    </row>
    <row customHeight="1" ht="11.549999999999999">
      <c r="F46" s="1232" t="s">
        <v>1072</v>
      </c>
      <c r="G46" s="1240" t="s">
        <v>1057</v>
      </c>
      <c r="H46" s="1238">
        <f>SUM(I46:J46)</f>
        <v>0</v>
      </c>
      <c r="I46" s="1237"/>
      <c r="J46" s="1227"/>
      <c r="K46" s="1236"/>
      <c r="W46" s="1157">
        <v>11</v>
      </c>
    </row>
    <row customHeight="1" ht="11.549999999999999">
      <c r="F47" s="1232" t="s">
        <v>1031</v>
      </c>
      <c r="G47" s="1239" t="s">
        <v>1073</v>
      </c>
      <c r="H47" s="1238">
        <f>SUM(I47:J47)</f>
        <v>0</v>
      </c>
      <c r="I47" s="1237"/>
      <c r="J47" s="1227"/>
      <c r="K47" s="1236"/>
      <c r="W47" s="1157">
        <v>11</v>
      </c>
    </row>
    <row customHeight="1" ht="24">
      <c r="F48" s="1232" t="s">
        <v>111</v>
      </c>
      <c r="G48" s="692" t="s">
        <v>1074</v>
      </c>
      <c r="H48" s="1238">
        <f>SUM(I48:J48)</f>
        <v>0</v>
      </c>
      <c r="I48" s="1238">
        <f>SUM(I49,I54,I57)</f>
        <v>0</v>
      </c>
      <c r="J48" s="1227"/>
      <c r="K48" s="1236"/>
      <c r="W48" s="1157">
        <v>23</v>
      </c>
    </row>
    <row customHeight="1" ht="11.549999999999999">
      <c r="F49" s="1232" t="s">
        <v>714</v>
      </c>
      <c r="G49" s="1239" t="s">
        <v>1026</v>
      </c>
      <c r="H49" s="1238">
        <f>SUM(I49:J49)</f>
        <v>0</v>
      </c>
      <c r="I49" s="1238">
        <f>SUM(I50:I53)</f>
        <v>0</v>
      </c>
      <c r="J49" s="1227"/>
      <c r="K49" s="1236"/>
      <c r="W49" s="1157">
        <v>11</v>
      </c>
    </row>
    <row customHeight="1" ht="24">
      <c r="F50" s="1232" t="s">
        <v>717</v>
      </c>
      <c r="G50" s="1240" t="s">
        <v>1064</v>
      </c>
      <c r="H50" s="1238">
        <f>SUM(I50:J50)</f>
        <v>0</v>
      </c>
      <c r="I50" s="1237"/>
      <c r="J50" s="1227"/>
      <c r="K50" s="1236"/>
      <c r="W50" s="1157">
        <v>23</v>
      </c>
    </row>
    <row customHeight="1" ht="11.549999999999999">
      <c r="F51" s="1232" t="s">
        <v>720</v>
      </c>
      <c r="G51" s="1240" t="s">
        <v>1066</v>
      </c>
      <c r="H51" s="1238">
        <f>SUM(I51:J51)</f>
        <v>0</v>
      </c>
      <c r="I51" s="1237"/>
      <c r="J51" s="1227"/>
      <c r="K51" s="1236"/>
      <c r="W51" s="1157">
        <v>11</v>
      </c>
    </row>
    <row customHeight="1" ht="11.549999999999999">
      <c r="F52" s="1232" t="s">
        <v>1075</v>
      </c>
      <c r="G52" s="1240" t="s">
        <v>1068</v>
      </c>
      <c r="H52" s="1238">
        <f>SUM(I52:J52)</f>
        <v>0</v>
      </c>
      <c r="I52" s="1237"/>
      <c r="J52" s="1227"/>
      <c r="K52" s="1236"/>
      <c r="W52" s="1157">
        <v>11</v>
      </c>
    </row>
    <row customHeight="1" ht="35.699999999999996">
      <c r="F53" s="1232" t="s">
        <v>1076</v>
      </c>
      <c r="G53" s="1240" t="s">
        <v>1070</v>
      </c>
      <c r="H53" s="1238">
        <f>SUM(I53:J53)</f>
        <v>0</v>
      </c>
      <c r="I53" s="1237"/>
      <c r="J53" s="1227"/>
      <c r="K53" s="1236"/>
      <c r="W53" s="1157">
        <v>34</v>
      </c>
    </row>
    <row customHeight="1" ht="11.549999999999999">
      <c r="F54" s="1232" t="s">
        <v>311</v>
      </c>
      <c r="G54" s="1239" t="s">
        <v>1055</v>
      </c>
      <c r="H54" s="1238">
        <f>SUM(I54:J54)</f>
        <v>0</v>
      </c>
      <c r="I54" s="1238">
        <f>SUM(I55:I56)</f>
        <v>0</v>
      </c>
      <c r="J54" s="1227"/>
      <c r="K54" s="1236"/>
      <c r="W54" s="1157">
        <v>11</v>
      </c>
    </row>
    <row customHeight="1" ht="48.29999999999999">
      <c r="F55" s="1232" t="s">
        <v>724</v>
      </c>
      <c r="G55" s="1240" t="s">
        <v>1056</v>
      </c>
      <c r="H55" s="1238">
        <f>SUM(I55:J55)</f>
        <v>0</v>
      </c>
      <c r="I55" s="1237"/>
      <c r="J55" s="1227"/>
      <c r="K55" s="1236"/>
      <c r="W55" s="1157">
        <v>46</v>
      </c>
    </row>
    <row customHeight="1" ht="11.549999999999999">
      <c r="F56" s="1232" t="s">
        <v>726</v>
      </c>
      <c r="G56" s="1240" t="s">
        <v>1057</v>
      </c>
      <c r="H56" s="1238">
        <f>SUM(I56:J56)</f>
        <v>0</v>
      </c>
      <c r="I56" s="1237"/>
      <c r="J56" s="1227"/>
      <c r="K56" s="1236"/>
      <c r="W56" s="1157">
        <v>11</v>
      </c>
    </row>
    <row customHeight="1" ht="11.549999999999999">
      <c r="F57" s="1232" t="s">
        <v>314</v>
      </c>
      <c r="G57" s="1239" t="s">
        <v>1073</v>
      </c>
      <c r="H57" s="1238">
        <f>SUM(I57:J57)</f>
        <v>0</v>
      </c>
      <c r="I57" s="1237"/>
      <c r="J57" s="1227"/>
      <c r="K57" s="1236"/>
      <c r="W57" s="1157">
        <v>11</v>
      </c>
    </row>
    <row customHeight="1" ht="11.549999999999999">
      <c r="F58" s="1232"/>
      <c r="G58" s="1241" t="s">
        <v>1059</v>
      </c>
      <c r="H58" s="1238">
        <f>SUM(I58:J58)</f>
        <v>0</v>
      </c>
      <c r="I58" s="1238">
        <f>SUM(I38,I48)</f>
        <v>0</v>
      </c>
      <c r="J58" s="1227"/>
      <c r="K58" s="1236"/>
      <c r="W58" s="1157">
        <v>11</v>
      </c>
    </row>
    <row customHeight="1" ht="10.5" hidden="1">
      <c r="A59" s="1168" t="s">
        <v>83</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F5CFC-E8DD-5E53-3741-0.6C04403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ГУП СК "Ставрополькрайводоканал"</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1077</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1078</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304</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89</v>
      </c>
      <c r="G11" s="2207" t="s">
        <v>1079</v>
      </c>
      <c r="H11" s="2439" t="s">
        <v>1080</v>
      </c>
      <c r="I11" s="2439" t="s">
        <v>1081</v>
      </c>
      <c r="J11" s="2440"/>
      <c r="K11" s="2440"/>
      <c r="L11" s="2440"/>
      <c r="M11" s="2440"/>
      <c r="N11" s="2440"/>
      <c r="O11" s="2211" t="s">
        <v>1082</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1082</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1082</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1083</v>
      </c>
      <c r="P12" s="2211"/>
      <c r="Q12" s="2211"/>
      <c r="R12" s="2211"/>
      <c r="S12" s="2211" t="s">
        <v>1084</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1085</v>
      </c>
      <c r="BU12" s="2389"/>
      <c r="BV12" s="2389"/>
      <c r="BW12" s="2435"/>
      <c r="BX12" s="2388" t="s">
        <v>1086</v>
      </c>
      <c r="BY12" s="2389"/>
      <c r="BZ12" s="2389"/>
      <c r="CA12" s="2435"/>
      <c r="CB12" s="2388" t="s">
        <v>1087</v>
      </c>
      <c r="CC12" s="2435"/>
      <c r="CD12" s="2388" t="s">
        <v>1088</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1089</v>
      </c>
      <c r="CZ12" s="2389"/>
      <c r="DA12" s="2389"/>
      <c r="DB12" s="2389"/>
      <c r="DC12" s="2389"/>
      <c r="DD12" s="2435"/>
      <c r="DE12" s="2388" t="s">
        <v>1090</v>
      </c>
      <c r="DF12" s="2435"/>
      <c r="DG12" s="2388" t="s">
        <v>1088</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1091</v>
      </c>
      <c r="P13" s="2211"/>
      <c r="Q13" s="2211"/>
      <c r="R13" s="2211"/>
      <c r="S13" s="2338" t="s">
        <v>1092</v>
      </c>
      <c r="T13" s="2390"/>
      <c r="U13" s="2129" t="s">
        <v>1093</v>
      </c>
      <c r="V13" s="2129"/>
      <c r="W13" s="2129"/>
      <c r="X13" s="2129"/>
      <c r="Y13" s="2129" t="s">
        <v>1094</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1095</v>
      </c>
      <c r="BU13" s="2390"/>
      <c r="BV13" s="2338" t="s">
        <v>1096</v>
      </c>
      <c r="BW13" s="2390"/>
      <c r="BX13" s="2338" t="s">
        <v>1097</v>
      </c>
      <c r="BY13" s="2390"/>
      <c r="BZ13" s="2338" t="s">
        <v>1098</v>
      </c>
      <c r="CA13" s="2390"/>
      <c r="CB13" s="2338" t="s">
        <v>1099</v>
      </c>
      <c r="CC13" s="2390"/>
      <c r="CD13" s="2338" t="s">
        <v>1100</v>
      </c>
      <c r="CE13" s="2390"/>
      <c r="CF13" s="2338" t="s">
        <v>1101</v>
      </c>
      <c r="CG13" s="2390"/>
      <c r="CH13" s="2388" t="s">
        <v>1102</v>
      </c>
      <c r="CI13" s="2389"/>
      <c r="CJ13" s="2389"/>
      <c r="CK13" s="2435"/>
      <c r="CL13" s="2438"/>
      <c r="CM13" s="2436"/>
      <c r="CN13" s="2436"/>
      <c r="CO13" s="2436"/>
      <c r="CP13" s="2436"/>
      <c r="CQ13" s="2436"/>
      <c r="CR13" s="2436"/>
      <c r="CS13" s="2436"/>
      <c r="CT13" s="2436"/>
      <c r="CU13" s="2436"/>
      <c r="CV13" s="2436"/>
      <c r="CW13" s="2436"/>
      <c r="CX13" s="2455"/>
      <c r="CY13" s="2338" t="s">
        <v>1103</v>
      </c>
      <c r="CZ13" s="2390"/>
      <c r="DA13" s="2338" t="s">
        <v>1104</v>
      </c>
      <c r="DB13" s="2390"/>
      <c r="DC13" s="2338" t="s">
        <v>1105</v>
      </c>
      <c r="DD13" s="2390"/>
      <c r="DE13" s="2338" t="s">
        <v>1106</v>
      </c>
      <c r="DF13" s="2390"/>
      <c r="DG13" s="2388" t="s">
        <v>1107</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1108</v>
      </c>
      <c r="P14" s="2390"/>
      <c r="Q14" s="2338" t="s">
        <v>1109</v>
      </c>
      <c r="R14" s="2390"/>
      <c r="S14" s="2339"/>
      <c r="T14" s="2215"/>
      <c r="U14" s="2338" t="s">
        <v>841</v>
      </c>
      <c r="V14" s="2390"/>
      <c r="W14" s="2338" t="s">
        <v>844</v>
      </c>
      <c r="X14" s="2390"/>
      <c r="Y14" s="2338" t="s">
        <v>841</v>
      </c>
      <c r="Z14" s="2390"/>
      <c r="AA14" s="2338" t="s">
        <v>851</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1110</v>
      </c>
      <c r="CI14" s="2390"/>
      <c r="CJ14" s="2338" t="s">
        <v>1111</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1112</v>
      </c>
      <c r="DH14" s="2390"/>
      <c r="DI14" s="2338" t="s">
        <v>1113</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831</v>
      </c>
      <c r="P16" s="2435"/>
      <c r="Q16" s="2388" t="s">
        <v>833</v>
      </c>
      <c r="R16" s="2435"/>
      <c r="S16" s="2388" t="s">
        <v>837</v>
      </c>
      <c r="T16" s="2435"/>
      <c r="U16" s="2388" t="s">
        <v>842</v>
      </c>
      <c r="V16" s="2435"/>
      <c r="W16" s="2388" t="s">
        <v>845</v>
      </c>
      <c r="X16" s="2435"/>
      <c r="Y16" s="2388" t="s">
        <v>849</v>
      </c>
      <c r="Z16" s="2435"/>
      <c r="AA16" s="2388" t="s">
        <v>852</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564</v>
      </c>
      <c r="BU16" s="2435"/>
      <c r="BV16" s="2388" t="s">
        <v>564</v>
      </c>
      <c r="BW16" s="2435"/>
      <c r="BX16" s="2388" t="s">
        <v>564</v>
      </c>
      <c r="BY16" s="2435"/>
      <c r="BZ16" s="2388" t="s">
        <v>564</v>
      </c>
      <c r="CA16" s="2435"/>
      <c r="CB16" s="2388" t="s">
        <v>1114</v>
      </c>
      <c r="CC16" s="2435"/>
      <c r="CD16" s="2388" t="s">
        <v>564</v>
      </c>
      <c r="CE16" s="2435"/>
      <c r="CF16" s="2388" t="s">
        <v>1115</v>
      </c>
      <c r="CG16" s="2435"/>
      <c r="CH16" s="2388" t="s">
        <v>1116</v>
      </c>
      <c r="CI16" s="2435"/>
      <c r="CJ16" s="2388" t="s">
        <v>1116</v>
      </c>
      <c r="CK16" s="2435"/>
      <c r="CL16" s="2438"/>
      <c r="CM16" s="2436"/>
      <c r="CN16" s="2436"/>
      <c r="CO16" s="2436"/>
      <c r="CP16" s="2436"/>
      <c r="CQ16" s="2436"/>
      <c r="CR16" s="2436"/>
      <c r="CS16" s="2436"/>
      <c r="CT16" s="2436"/>
      <c r="CU16" s="2436"/>
      <c r="CV16" s="2436"/>
      <c r="CW16" s="2436"/>
      <c r="CX16" s="2455"/>
      <c r="CY16" s="2338" t="s">
        <v>564</v>
      </c>
      <c r="CZ16" s="2390"/>
      <c r="DA16" s="2338" t="s">
        <v>564</v>
      </c>
      <c r="DB16" s="2390"/>
      <c r="DC16" s="2338" t="s">
        <v>564</v>
      </c>
      <c r="DD16" s="2390"/>
      <c r="DE16" s="2388" t="s">
        <v>1114</v>
      </c>
      <c r="DF16" s="2435"/>
      <c r="DG16" s="2388" t="s">
        <v>1117</v>
      </c>
      <c r="DH16" s="2435"/>
      <c r="DI16" s="2388" t="s">
        <v>1117</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1118</v>
      </c>
      <c r="P17" s="1193" t="s">
        <v>1119</v>
      </c>
      <c r="Q17" s="1193" t="s">
        <v>1118</v>
      </c>
      <c r="R17" s="1193" t="s">
        <v>1119</v>
      </c>
      <c r="S17" s="1193" t="s">
        <v>1118</v>
      </c>
      <c r="T17" s="1193" t="s">
        <v>1119</v>
      </c>
      <c r="U17" s="1193" t="s">
        <v>1118</v>
      </c>
      <c r="V17" s="1193" t="s">
        <v>1119</v>
      </c>
      <c r="W17" s="1193" t="s">
        <v>1118</v>
      </c>
      <c r="X17" s="1193" t="s">
        <v>1119</v>
      </c>
      <c r="Y17" s="1193" t="s">
        <v>1118</v>
      </c>
      <c r="Z17" s="1193" t="s">
        <v>1119</v>
      </c>
      <c r="AA17" s="1193" t="s">
        <v>1118</v>
      </c>
      <c r="AB17" s="1193" t="s">
        <v>1119</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1118</v>
      </c>
      <c r="BU17" s="1193" t="s">
        <v>1119</v>
      </c>
      <c r="BV17" s="1193" t="s">
        <v>1118</v>
      </c>
      <c r="BW17" s="1193" t="s">
        <v>1119</v>
      </c>
      <c r="BX17" s="1193" t="s">
        <v>1118</v>
      </c>
      <c r="BY17" s="1193" t="s">
        <v>1119</v>
      </c>
      <c r="BZ17" s="1193" t="s">
        <v>1118</v>
      </c>
      <c r="CA17" s="1193" t="s">
        <v>1119</v>
      </c>
      <c r="CB17" s="1193" t="s">
        <v>1118</v>
      </c>
      <c r="CC17" s="1193" t="s">
        <v>1119</v>
      </c>
      <c r="CD17" s="1193" t="s">
        <v>1118</v>
      </c>
      <c r="CE17" s="1193" t="s">
        <v>1119</v>
      </c>
      <c r="CF17" s="1193" t="s">
        <v>1118</v>
      </c>
      <c r="CG17" s="1193" t="s">
        <v>1119</v>
      </c>
      <c r="CH17" s="1193" t="s">
        <v>1118</v>
      </c>
      <c r="CI17" s="1193" t="s">
        <v>1119</v>
      </c>
      <c r="CJ17" s="1193" t="s">
        <v>1118</v>
      </c>
      <c r="CK17" s="1193" t="s">
        <v>1119</v>
      </c>
      <c r="CL17" s="2438"/>
      <c r="CM17" s="2436"/>
      <c r="CN17" s="2436"/>
      <c r="CO17" s="2436"/>
      <c r="CP17" s="2436"/>
      <c r="CQ17" s="2436"/>
      <c r="CR17" s="2436"/>
      <c r="CS17" s="2436"/>
      <c r="CT17" s="2436"/>
      <c r="CU17" s="2436"/>
      <c r="CV17" s="2436"/>
      <c r="CW17" s="2436"/>
      <c r="CX17" s="2455"/>
      <c r="CY17" s="1193" t="s">
        <v>1118</v>
      </c>
      <c r="CZ17" s="1193" t="s">
        <v>1119</v>
      </c>
      <c r="DA17" s="1193" t="s">
        <v>1118</v>
      </c>
      <c r="DB17" s="1193" t="s">
        <v>1119</v>
      </c>
      <c r="DC17" s="1193" t="s">
        <v>1118</v>
      </c>
      <c r="DD17" s="1193" t="s">
        <v>1119</v>
      </c>
      <c r="DE17" s="1193" t="s">
        <v>1118</v>
      </c>
      <c r="DF17" s="1193" t="s">
        <v>1119</v>
      </c>
      <c r="DG17" s="1193" t="s">
        <v>1118</v>
      </c>
      <c r="DH17" s="1193" t="s">
        <v>1119</v>
      </c>
      <c r="DI17" s="1193" t="s">
        <v>1118</v>
      </c>
      <c r="DJ17" s="1193" t="s">
        <v>1119</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380</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83</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AE60F-3AB4-88A2-B759-0.05B8087A}"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497</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ГУП СК "Ставрополькрайводоканал"</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118</v>
      </c>
      <c r="S8" s="507">
        <v>1</v>
      </c>
    </row>
    <row customHeight="1" ht="15.75">
      <c r="C9" s="178"/>
      <c r="D9" s="713"/>
      <c r="E9" s="2369" t="s">
        <v>106</v>
      </c>
      <c r="F9" s="2370"/>
      <c r="G9" s="818" t="str">
        <f>IF(G8="","",INDEX(DIFFERENTIATION_UNMERGE_VD,MATCH(G8,DIFFERENTIATION_ID_DIFF,0)))</f>
        <v/>
      </c>
      <c r="H9" s="818">
        <f>IF(H8="","",INDEX(DIFFERENTIATION_UNMERGE_VD,MATCH(H8,DIFFERENTIATION_ID_DIFF,0)))</f>
        <v>0</v>
      </c>
      <c r="I9" s="2129" t="s">
        <v>305</v>
      </c>
      <c r="S9" s="507">
        <v>15</v>
      </c>
    </row>
    <row s="1637" customFormat="1" customHeight="1" ht="15.75">
      <c r="A10" s="761"/>
      <c r="C10" s="178"/>
      <c r="D10" s="713"/>
      <c r="E10" s="2369" t="s">
        <v>570</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571</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304</v>
      </c>
      <c r="E12" s="2372"/>
      <c r="F12" s="2372"/>
      <c r="G12" s="889"/>
      <c r="H12" s="889"/>
      <c r="I12" s="2129"/>
      <c r="R12" s="677"/>
      <c r="S12" s="760">
        <v>15</v>
      </c>
    </row>
    <row customHeight="1" ht="35.699999999999996">
      <c r="C13" s="178"/>
      <c r="D13" s="763" t="s">
        <v>89</v>
      </c>
      <c r="E13" s="762" t="s">
        <v>306</v>
      </c>
      <c r="F13" s="762" t="s">
        <v>572</v>
      </c>
      <c r="G13" s="810" t="s">
        <v>307</v>
      </c>
      <c r="H13" s="756" t="s">
        <v>307</v>
      </c>
      <c r="I13" s="2129"/>
      <c r="S13" s="507">
        <v>34</v>
      </c>
    </row>
    <row customHeight="1" ht="15" hidden="1">
      <c r="C14" s="178"/>
      <c r="D14" s="595" t="s">
        <v>110</v>
      </c>
      <c r="E14" s="595" t="s">
        <v>111</v>
      </c>
      <c r="F14" s="595" t="s">
        <v>91</v>
      </c>
      <c r="G14" s="661" t="str">
        <f>G1&amp;".1"</f>
        <v>.1</v>
      </c>
      <c r="H14" s="661" t="str">
        <f>H1&amp;".1"</f>
        <v>4.1</v>
      </c>
      <c r="I14" s="291"/>
      <c r="S14" s="507">
        <v>0</v>
      </c>
    </row>
    <row customHeight="1" ht="15.75">
      <c r="A15" s="507"/>
      <c r="C15" s="528"/>
      <c r="D15" s="523">
        <v>1</v>
      </c>
      <c r="E15" s="1932" t="str">
        <f>TP_P_A</f>
        <v>Количество поданных заявлений </v>
      </c>
      <c r="F15" s="523" t="s">
        <v>1120</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1120</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1120</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310</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1121</v>
      </c>
      <c r="E20" s="690"/>
      <c r="F20" s="511"/>
      <c r="G20" s="511"/>
      <c r="H20" s="511"/>
      <c r="I20" s="1765"/>
      <c r="S20" s="507">
        <v>0</v>
      </c>
    </row>
    <row customHeight="1" ht="29.25">
      <c r="C21" s="453"/>
      <c r="D21" s="541" t="s">
        <v>317</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1122</v>
      </c>
      <c r="F22" s="574"/>
      <c r="G22" s="574"/>
      <c r="H22" s="574"/>
      <c r="I22" s="2173"/>
      <c r="R22" s="507"/>
      <c r="S22" s="507">
        <v>15</v>
      </c>
    </row>
    <row customHeight="1" ht="22.5" hidden="1">
      <c r="A23" s="451" t="s">
        <v>83</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299FF-5DE1-0BE3-DEA5-0.D381DC6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ГУП СК "Ставрополькрайводоканал"</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304</v>
      </c>
      <c r="E9" s="2211"/>
      <c r="F9" s="2211"/>
      <c r="G9" s="2391" t="s">
        <v>305</v>
      </c>
      <c r="Q9" s="85">
        <v>14</v>
      </c>
    </row>
    <row customHeight="1" ht="24">
      <c r="C10" s="98"/>
      <c r="D10" s="107" t="s">
        <v>89</v>
      </c>
      <c r="E10" s="110" t="s">
        <v>306</v>
      </c>
      <c r="F10" s="110" t="s">
        <v>394</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310</v>
      </c>
      <c r="G12" s="153"/>
      <c r="Q12" s="85">
        <v>62</v>
      </c>
    </row>
    <row customHeight="1" ht="24">
      <c r="A13" s="194"/>
      <c r="C13" s="98"/>
      <c r="D13" s="149" t="s">
        <v>1027</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310</v>
      </c>
      <c r="G13" s="153"/>
      <c r="Q13" s="85">
        <v>23</v>
      </c>
    </row>
    <row customHeight="1" ht="14.699999999999998">
      <c r="A14" s="194"/>
      <c r="C14" s="98"/>
      <c r="D14" s="149" t="s">
        <v>1063</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1123</v>
      </c>
      <c r="F15" s="203"/>
      <c r="G15" s="2173"/>
      <c r="Q15" s="85">
        <v>15</v>
      </c>
    </row>
    <row customHeight="1" ht="14.699999999999998">
      <c r="A16" s="194"/>
      <c r="C16" s="98"/>
      <c r="D16" s="149" t="s">
        <v>1029</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310</v>
      </c>
      <c r="G16" s="339"/>
      <c r="Q16" s="85">
        <v>14</v>
      </c>
    </row>
    <row customHeight="1" ht="14.699999999999998">
      <c r="A17" s="194"/>
      <c r="C17" s="98"/>
      <c r="D17" s="149" t="s">
        <v>1071</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1124</v>
      </c>
      <c r="F18" s="340"/>
      <c r="G18" s="2173"/>
      <c r="I18" s="352"/>
      <c r="J18" s="352"/>
      <c r="Q18" s="344">
        <v>21</v>
      </c>
    </row>
    <row s="1637" customFormat="1" customHeight="1" ht="256.5" hidden="1">
      <c r="A19" s="345"/>
      <c r="B19" s="419"/>
      <c r="C19" s="378"/>
      <c r="D19" s="886" t="s">
        <v>1031</v>
      </c>
      <c r="E19" s="885" t="s">
        <v>1125</v>
      </c>
      <c r="F19" s="387"/>
      <c r="G19" s="339" t="s">
        <v>1126</v>
      </c>
      <c r="I19" s="502"/>
      <c r="J19" s="502"/>
      <c r="Q19" s="760">
        <v>0</v>
      </c>
    </row>
    <row s="1637" customFormat="1" customHeight="1" ht="14.699999999999998">
      <c r="A20" s="345"/>
      <c r="B20" s="148"/>
      <c r="C20" s="309"/>
      <c r="D20" s="887">
        <v>2</v>
      </c>
      <c r="E20" s="332" t="s">
        <v>1127</v>
      </c>
      <c r="F20" s="200" t="s">
        <v>310</v>
      </c>
      <c r="G20" s="339"/>
      <c r="I20" s="352"/>
      <c r="J20" s="352"/>
      <c r="Q20" s="344">
        <v>14</v>
      </c>
    </row>
    <row s="1637" customFormat="1" customHeight="1" ht="18.75" hidden="1">
      <c r="A21" s="345"/>
      <c r="B21" s="148"/>
      <c r="C21" s="309"/>
      <c r="D21" s="335" t="s">
        <v>642</v>
      </c>
      <c r="E21" s="334"/>
      <c r="F21" s="333"/>
      <c r="G21" s="343"/>
      <c r="H21" s="336"/>
      <c r="I21" s="352"/>
      <c r="J21" s="352"/>
      <c r="Q21" s="344">
        <v>0</v>
      </c>
    </row>
    <row customHeight="1" ht="15.75">
      <c r="A22" s="194"/>
      <c r="C22" s="98"/>
      <c r="D22" s="111"/>
      <c r="E22" s="205" t="s">
        <v>326</v>
      </c>
      <c r="F22" s="340"/>
      <c r="G22" s="341"/>
      <c r="Q22" s="85">
        <v>15</v>
      </c>
    </row>
    <row s="1637" customFormat="1" customHeight="1" ht="22.5" hidden="1">
      <c r="A23" s="345"/>
      <c r="B23" s="1162"/>
      <c r="C23" s="378"/>
      <c r="D23" s="1675" t="s">
        <v>111</v>
      </c>
      <c r="E23" s="199" t="s">
        <v>1128</v>
      </c>
      <c r="F23" s="1672" t="s">
        <v>310</v>
      </c>
      <c r="G23" s="347"/>
      <c r="I23" s="1626"/>
      <c r="J23" s="1626"/>
      <c r="Q23" s="1633">
        <v>0</v>
      </c>
    </row>
    <row s="1637" customFormat="1" customHeight="1" ht="14.25" hidden="1">
      <c r="A24" s="345"/>
      <c r="B24" s="1162"/>
      <c r="C24" s="378"/>
      <c r="D24" s="1675" t="s">
        <v>714</v>
      </c>
      <c r="E24" s="1674" t="s">
        <v>1129</v>
      </c>
      <c r="F24" s="1672" t="s">
        <v>310</v>
      </c>
      <c r="G24" s="339"/>
      <c r="I24" s="1626"/>
      <c r="J24" s="1626"/>
      <c r="Q24" s="1633">
        <v>0</v>
      </c>
    </row>
    <row s="1637" customFormat="1" customHeight="1" ht="14.25" hidden="1">
      <c r="A25" s="345"/>
      <c r="B25" s="1162"/>
      <c r="C25" s="378"/>
      <c r="D25" s="1675" t="s">
        <v>717</v>
      </c>
      <c r="E25" s="197"/>
      <c r="F25" s="387"/>
      <c r="G25" s="2171" t="s">
        <v>1130</v>
      </c>
      <c r="I25" s="1626"/>
      <c r="J25" s="1626"/>
      <c r="Q25" s="1633">
        <v>0</v>
      </c>
    </row>
    <row s="1637" customFormat="1" customHeight="1" ht="22.5" hidden="1">
      <c r="A26" s="345"/>
      <c r="B26" s="1162"/>
      <c r="C26" s="378"/>
      <c r="D26" s="349"/>
      <c r="E26" s="351" t="s">
        <v>1131</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83</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ACEF1-E3D9-3CAB-0C22-0.4F8BB4D1}" mc:Ignorable="x14ac xr xr2 xr3">
  <sheetPr>
    <tabColor theme="6" tint="0.4"/>
  </sheetPr>
  <dimension ref="A1:M120"/>
  <sheetViews>
    <sheetView topLeftCell="C13" showGridLines="0" zoomScale="90" workbookViewId="0" tabSelected="1">
      <selection activeCell="C85" sqref="A85:M112"/>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497</v>
      </c>
      <c r="D2" s="1675"/>
      <c r="E2" s="201"/>
      <c r="F2" s="1672"/>
      <c r="G2" s="1672" t="s">
        <v>310</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497</v>
      </c>
      <c r="D4" s="1675"/>
      <c r="E4" s="207" t="s">
        <v>1132</v>
      </c>
      <c r="F4" s="1672"/>
      <c r="G4" s="259"/>
      <c r="H4" s="1672" t="s">
        <v>310</v>
      </c>
      <c r="K4" s="1626"/>
      <c r="L4" s="1626"/>
      <c r="M4" s="1633">
        <v>0</v>
      </c>
    </row>
    <row s="1637" customFormat="1" customHeight="1" ht="14.25" hidden="1">
      <c r="A5" s="1364"/>
      <c r="B5" s="1162"/>
      <c r="C5" s="346"/>
      <c r="K5" s="1626"/>
      <c r="L5" s="1626"/>
      <c r="M5" s="1633">
        <v>0</v>
      </c>
    </row>
    <row s="1637" customFormat="1" customHeight="1" ht="18.75" hidden="1">
      <c r="A6" s="1685"/>
      <c r="B6" s="1162"/>
      <c r="C6" s="1732" t="s">
        <v>497</v>
      </c>
      <c r="D6" s="1675"/>
      <c r="E6" s="208" t="s">
        <v>1133</v>
      </c>
      <c r="F6" s="1672"/>
      <c r="G6" s="259"/>
      <c r="H6" s="1672" t="s">
        <v>310</v>
      </c>
      <c r="K6" s="1626"/>
      <c r="L6" s="1626"/>
      <c r="M6" s="1633">
        <v>0</v>
      </c>
    </row>
    <row s="1637" customFormat="1" customHeight="1" ht="14.25" hidden="1">
      <c r="A7" s="1364"/>
      <c r="B7" s="1162"/>
      <c r="C7" s="346"/>
      <c r="K7" s="1626"/>
      <c r="L7" s="1626"/>
      <c r="M7" s="1633">
        <v>0</v>
      </c>
    </row>
    <row s="1637" customFormat="1" customHeight="1" ht="18.75" hidden="1">
      <c r="A8" s="1685"/>
      <c r="B8" s="1162"/>
      <c r="C8" s="1732" t="s">
        <v>497</v>
      </c>
      <c r="D8" s="1675"/>
      <c r="E8" s="208" t="s">
        <v>1134</v>
      </c>
      <c r="F8" s="1672"/>
      <c r="G8" s="259"/>
      <c r="H8" s="1672" t="s">
        <v>310</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497</v>
      </c>
      <c r="D10" s="1675"/>
      <c r="E10" s="208" t="s">
        <v>1135</v>
      </c>
      <c r="F10" s="1672"/>
      <c r="G10" s="1676"/>
      <c r="H10" s="1672" t="s">
        <v>310</v>
      </c>
      <c r="K10" s="1626"/>
      <c r="L10" s="1626" t="s">
        <v>1136</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ГУП СК "Ставрополькрайводоканал"</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304</v>
      </c>
      <c r="E18" s="2211"/>
      <c r="F18" s="2211"/>
      <c r="G18" s="2211"/>
      <c r="H18" s="2211"/>
      <c r="I18" s="2391" t="s">
        <v>305</v>
      </c>
      <c r="M18" s="85">
        <v>21</v>
      </c>
    </row>
    <row customHeight="1" ht="22.049999999999997">
      <c r="C19" s="98"/>
      <c r="D19" s="107" t="s">
        <v>89</v>
      </c>
      <c r="E19" s="110" t="s">
        <v>306</v>
      </c>
      <c r="F19" s="110"/>
      <c r="G19" s="110" t="s">
        <v>307</v>
      </c>
      <c r="H19" s="110" t="s">
        <v>394</v>
      </c>
      <c r="I19" s="2391"/>
      <c r="M19" s="85">
        <v>21</v>
      </c>
    </row>
    <row customHeight="1" ht="12" hidden="1">
      <c r="C20" s="98"/>
      <c r="D20" s="89"/>
      <c r="E20" s="89"/>
      <c r="F20" s="89"/>
      <c r="G20" s="89"/>
      <c r="H20" s="89"/>
      <c r="I20" s="89"/>
      <c r="M20" s="85">
        <v>0</v>
      </c>
    </row>
    <row customHeight="1" ht="14.699999999999998">
      <c r="A21" s="1685"/>
      <c r="C21" s="98"/>
      <c r="D21" s="149">
        <v>1</v>
      </c>
      <c r="E21" s="2463" t="s">
        <v>1137</v>
      </c>
      <c r="F21" s="2463"/>
      <c r="G21" s="2463"/>
      <c r="H21" s="2463"/>
      <c r="I21" s="210"/>
      <c r="M21" s="85">
        <v>14</v>
      </c>
    </row>
    <row customHeight="1" ht="21">
      <c r="A22" s="1685"/>
      <c r="C22" s="98"/>
      <c r="D22" s="149" t="s">
        <v>1027</v>
      </c>
      <c r="E22" s="196" t="s">
        <v>1138</v>
      </c>
      <c r="F22" s="200"/>
      <c r="G22" s="1739">
        <v>45840</v>
      </c>
      <c r="H22" s="200" t="s">
        <v>310</v>
      </c>
      <c r="I22" s="153" t="s">
        <v>1139</v>
      </c>
      <c r="M22" s="85">
        <v>20</v>
      </c>
    </row>
    <row customHeight="1" ht="60">
      <c r="A23" s="1685"/>
      <c r="C23" s="98"/>
      <c r="D23" s="149" t="s">
        <v>1029</v>
      </c>
      <c r="E23" s="196" t="s">
        <v>1140</v>
      </c>
      <c r="F23" s="200"/>
      <c r="G23" s="2685" t="s">
        <v>1141</v>
      </c>
      <c r="H23" s="2686" t="s">
        <v>1142</v>
      </c>
      <c r="I23" s="260" t="s">
        <v>1143</v>
      </c>
      <c r="M23" s="85">
        <v>57</v>
      </c>
    </row>
    <row customHeight="1" ht="35.2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310</v>
      </c>
      <c r="H24" s="215" t="s">
        <v>1144</v>
      </c>
      <c r="I24" s="261" t="s">
        <v>637</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35.25">
      <c r="A26" s="1685"/>
      <c r="C26" s="98"/>
      <c r="D26" s="149" t="s">
        <v>328</v>
      </c>
      <c r="E26" s="201" t="s">
        <v>1145</v>
      </c>
      <c r="F26" s="200"/>
      <c r="G26" s="200" t="s">
        <v>310</v>
      </c>
      <c r="H26" s="215" t="s">
        <v>1144</v>
      </c>
      <c r="I26" s="2171" t="s">
        <v>1146</v>
      </c>
      <c r="M26" s="85">
        <v>14</v>
      </c>
    </row>
    <row s="1637" customFormat="1" customHeight="1" ht="57">
      <c r="A27" s="1685"/>
      <c r="B27" s="1368"/>
      <c r="C27" s="1732" t="s">
        <v>497</v>
      </c>
      <c r="D27" s="2206" t="s">
        <v>336</v>
      </c>
      <c r="E27" s="1769" t="s">
        <v>1147</v>
      </c>
      <c r="F27" s="2579"/>
      <c r="G27" s="2579" t="s">
        <v>310</v>
      </c>
      <c r="H27" s="1166" t="s">
        <v>1144</v>
      </c>
      <c r="I27" s="1637"/>
      <c r="J27" s="1637"/>
      <c r="K27" s="1626"/>
      <c r="L27" s="1626"/>
      <c r="M27" s="1637">
        <v>0</v>
      </c>
    </row>
    <row s="1637" customFormat="1" customHeight="1" ht="78.75">
      <c r="A28" s="1685"/>
      <c r="B28" s="1368"/>
      <c r="C28" s="1732" t="s">
        <v>497</v>
      </c>
      <c r="D28" s="2206" t="s">
        <v>338</v>
      </c>
      <c r="E28" s="1769" t="s">
        <v>1148</v>
      </c>
      <c r="F28" s="2579"/>
      <c r="G28" s="2579" t="s">
        <v>310</v>
      </c>
      <c r="H28" s="1166" t="s">
        <v>1144</v>
      </c>
      <c r="I28" s="1637"/>
      <c r="J28" s="1637"/>
      <c r="K28" s="1626"/>
      <c r="L28" s="1626"/>
      <c r="M28" s="1637">
        <v>0</v>
      </c>
    </row>
    <row s="1637" customFormat="1" customHeight="1" ht="35.25">
      <c r="A29" s="1685"/>
      <c r="B29" s="1368"/>
      <c r="C29" s="1732" t="s">
        <v>497</v>
      </c>
      <c r="D29" s="2206" t="s">
        <v>340</v>
      </c>
      <c r="E29" s="1769" t="s">
        <v>1149</v>
      </c>
      <c r="F29" s="2579"/>
      <c r="G29" s="2579" t="s">
        <v>310</v>
      </c>
      <c r="H29" s="1166" t="s">
        <v>1144</v>
      </c>
      <c r="I29" s="1637"/>
      <c r="J29" s="1637"/>
      <c r="K29" s="1626"/>
      <c r="L29" s="1626"/>
      <c r="M29" s="1637">
        <v>0</v>
      </c>
    </row>
    <row s="1637" customFormat="1" customHeight="1" ht="57">
      <c r="A30" s="1685"/>
      <c r="B30" s="1368"/>
      <c r="C30" s="1732" t="s">
        <v>497</v>
      </c>
      <c r="D30" s="2206" t="s">
        <v>923</v>
      </c>
      <c r="E30" s="1769" t="s">
        <v>1150</v>
      </c>
      <c r="F30" s="2579"/>
      <c r="G30" s="2579" t="s">
        <v>310</v>
      </c>
      <c r="H30" s="1166" t="s">
        <v>1144</v>
      </c>
      <c r="I30" s="1637"/>
      <c r="J30" s="1637"/>
      <c r="K30" s="1626"/>
      <c r="L30" s="1626"/>
      <c r="M30" s="1637">
        <v>0</v>
      </c>
    </row>
    <row s="1637" customFormat="1" customHeight="1" ht="78.75">
      <c r="A31" s="1685"/>
      <c r="B31" s="1368"/>
      <c r="C31" s="1732" t="s">
        <v>497</v>
      </c>
      <c r="D31" s="2206" t="s">
        <v>925</v>
      </c>
      <c r="E31" s="1769" t="s">
        <v>1151</v>
      </c>
      <c r="F31" s="2579"/>
      <c r="G31" s="2579" t="s">
        <v>310</v>
      </c>
      <c r="H31" s="1166" t="s">
        <v>1144</v>
      </c>
      <c r="I31" s="1637"/>
      <c r="J31" s="1637"/>
      <c r="K31" s="1626"/>
      <c r="L31" s="1626"/>
      <c r="M31" s="1637">
        <v>0</v>
      </c>
    </row>
    <row s="1637" customFormat="1" customHeight="1" ht="99.75">
      <c r="A32" s="1685"/>
      <c r="B32" s="1368"/>
      <c r="C32" s="1732" t="s">
        <v>497</v>
      </c>
      <c r="D32" s="2206" t="s">
        <v>927</v>
      </c>
      <c r="E32" s="1769" t="s">
        <v>1152</v>
      </c>
      <c r="F32" s="2579"/>
      <c r="G32" s="2579" t="s">
        <v>310</v>
      </c>
      <c r="H32" s="1166" t="s">
        <v>1144</v>
      </c>
      <c r="I32" s="1637"/>
      <c r="J32" s="1637"/>
      <c r="K32" s="1626"/>
      <c r="L32" s="1626"/>
      <c r="M32" s="1637">
        <v>0</v>
      </c>
    </row>
    <row s="1637" customFormat="1" customHeight="1" ht="89.25">
      <c r="A33" s="1685"/>
      <c r="B33" s="1368"/>
      <c r="C33" s="1732" t="s">
        <v>497</v>
      </c>
      <c r="D33" s="2206" t="s">
        <v>1153</v>
      </c>
      <c r="E33" s="1769" t="s">
        <v>1154</v>
      </c>
      <c r="F33" s="2579"/>
      <c r="G33" s="2579" t="s">
        <v>310</v>
      </c>
      <c r="H33" s="1166" t="s">
        <v>1144</v>
      </c>
      <c r="I33" s="1637"/>
      <c r="J33" s="1637"/>
      <c r="K33" s="1626"/>
      <c r="L33" s="1626"/>
      <c r="M33" s="1637">
        <v>0</v>
      </c>
    </row>
    <row s="1637" customFormat="1" customHeight="1" ht="132.75">
      <c r="A34" s="1685"/>
      <c r="B34" s="1368"/>
      <c r="C34" s="1732" t="s">
        <v>497</v>
      </c>
      <c r="D34" s="2206" t="s">
        <v>1155</v>
      </c>
      <c r="E34" s="1769" t="s">
        <v>1156</v>
      </c>
      <c r="F34" s="2579"/>
      <c r="G34" s="2579" t="s">
        <v>310</v>
      </c>
      <c r="H34" s="1166" t="s">
        <v>1144</v>
      </c>
      <c r="I34" s="1637"/>
      <c r="J34" s="1637"/>
      <c r="K34" s="1626"/>
      <c r="L34" s="1626"/>
      <c r="M34" s="1637">
        <v>0</v>
      </c>
    </row>
    <row customHeight="1" ht="15.75">
      <c r="A35" s="1685" t="s">
        <v>110</v>
      </c>
      <c r="C35" s="98"/>
      <c r="D35" s="111"/>
      <c r="E35" s="205" t="s">
        <v>326</v>
      </c>
      <c r="F35" s="206"/>
      <c r="G35" s="206"/>
      <c r="H35" s="203"/>
      <c r="I35" s="2173"/>
      <c r="M35" s="85">
        <v>15</v>
      </c>
    </row>
    <row customHeight="1" ht="39.75">
      <c r="A36" s="1685"/>
      <c r="B36" s="148">
        <v>3</v>
      </c>
      <c r="C36" s="98"/>
      <c r="D36" s="149">
        <v>4</v>
      </c>
      <c r="E36"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36" s="2462"/>
      <c r="G36" s="2462"/>
      <c r="H36" s="2462"/>
      <c r="I36" s="258"/>
      <c r="M36" s="85">
        <v>38</v>
      </c>
    </row>
    <row customHeight="1" ht="24">
      <c r="A37" s="1685"/>
      <c r="C37" s="98"/>
      <c r="D37" s="149" t="s">
        <v>759</v>
      </c>
      <c r="E37" s="207" t="s">
        <v>1132</v>
      </c>
      <c r="F37" s="200"/>
      <c r="G37" s="259" t="s">
        <v>1157</v>
      </c>
      <c r="H37" s="200" t="s">
        <v>310</v>
      </c>
      <c r="I37" s="2171" t="s">
        <v>1158</v>
      </c>
      <c r="M37" s="85">
        <v>20</v>
      </c>
    </row>
    <row s="1637" customFormat="1" customHeight="1" ht="154.5">
      <c r="A38" s="1685"/>
      <c r="B38" s="1368"/>
      <c r="C38" s="1732" t="s">
        <v>497</v>
      </c>
      <c r="D38" s="2206" t="s">
        <v>801</v>
      </c>
      <c r="E38" s="2405" t="s">
        <v>1132</v>
      </c>
      <c r="F38" s="2579"/>
      <c r="G38" s="2571" t="s">
        <v>1159</v>
      </c>
      <c r="H38" s="2579" t="s">
        <v>310</v>
      </c>
      <c r="I38" s="1637"/>
      <c r="J38" s="1637"/>
      <c r="K38" s="1626"/>
      <c r="L38" s="1626"/>
      <c r="M38" s="1637">
        <v>0</v>
      </c>
    </row>
    <row s="1637" customFormat="1" customHeight="1" ht="89.25">
      <c r="A39" s="1685"/>
      <c r="B39" s="1368"/>
      <c r="C39" s="1732" t="s">
        <v>497</v>
      </c>
      <c r="D39" s="2206" t="s">
        <v>804</v>
      </c>
      <c r="E39" s="2405" t="s">
        <v>1132</v>
      </c>
      <c r="F39" s="2579"/>
      <c r="G39" s="2571" t="s">
        <v>1160</v>
      </c>
      <c r="H39" s="2579" t="s">
        <v>310</v>
      </c>
      <c r="I39" s="1637"/>
      <c r="J39" s="1637"/>
      <c r="K39" s="1626"/>
      <c r="L39" s="1626"/>
      <c r="M39" s="1637">
        <v>0</v>
      </c>
    </row>
    <row s="1637" customFormat="1" customHeight="1" ht="67.5">
      <c r="A40" s="1685"/>
      <c r="B40" s="1368"/>
      <c r="C40" s="1732" t="s">
        <v>497</v>
      </c>
      <c r="D40" s="2206" t="s">
        <v>882</v>
      </c>
      <c r="E40" s="2405" t="s">
        <v>1132</v>
      </c>
      <c r="F40" s="2579"/>
      <c r="G40" s="2571" t="s">
        <v>1161</v>
      </c>
      <c r="H40" s="2579" t="s">
        <v>310</v>
      </c>
      <c r="I40" s="1637"/>
      <c r="J40" s="1637"/>
      <c r="K40" s="1626"/>
      <c r="L40" s="1626"/>
      <c r="M40" s="1637">
        <v>0</v>
      </c>
    </row>
    <row s="1637" customFormat="1" customHeight="1" ht="45.75">
      <c r="A41" s="1685"/>
      <c r="B41" s="1368"/>
      <c r="C41" s="1732" t="s">
        <v>497</v>
      </c>
      <c r="D41" s="2206" t="s">
        <v>884</v>
      </c>
      <c r="E41" s="2405" t="s">
        <v>1132</v>
      </c>
      <c r="F41" s="2579"/>
      <c r="G41" s="2571" t="s">
        <v>1162</v>
      </c>
      <c r="H41" s="2579" t="s">
        <v>310</v>
      </c>
      <c r="I41" s="1637"/>
      <c r="J41" s="1637"/>
      <c r="K41" s="1626"/>
      <c r="L41" s="1626"/>
      <c r="M41" s="1637">
        <v>0</v>
      </c>
    </row>
    <row s="1637" customFormat="1" customHeight="1" ht="45.75">
      <c r="A42" s="1685"/>
      <c r="B42" s="1368"/>
      <c r="C42" s="1732" t="s">
        <v>497</v>
      </c>
      <c r="D42" s="2206" t="s">
        <v>931</v>
      </c>
      <c r="E42" s="2405" t="s">
        <v>1132</v>
      </c>
      <c r="F42" s="2579"/>
      <c r="G42" s="2571" t="s">
        <v>1163</v>
      </c>
      <c r="H42" s="2579" t="s">
        <v>310</v>
      </c>
      <c r="I42" s="1637"/>
      <c r="J42" s="1637"/>
      <c r="K42" s="1626"/>
      <c r="L42" s="1626"/>
      <c r="M42" s="1637">
        <v>0</v>
      </c>
    </row>
    <row s="1637" customFormat="1" customHeight="1" ht="121.5">
      <c r="A43" s="1685"/>
      <c r="B43" s="1368"/>
      <c r="C43" s="1732" t="s">
        <v>497</v>
      </c>
      <c r="D43" s="2206" t="s">
        <v>932</v>
      </c>
      <c r="E43" s="2405" t="s">
        <v>1132</v>
      </c>
      <c r="F43" s="2579"/>
      <c r="G43" s="2571" t="s">
        <v>1164</v>
      </c>
      <c r="H43" s="2579" t="s">
        <v>310</v>
      </c>
      <c r="I43" s="1637"/>
      <c r="J43" s="1637"/>
      <c r="K43" s="1626"/>
      <c r="L43" s="1626"/>
      <c r="M43" s="1637">
        <v>0</v>
      </c>
    </row>
    <row s="1637" customFormat="1" customHeight="1" ht="132.75">
      <c r="A44" s="1685"/>
      <c r="B44" s="1368"/>
      <c r="C44" s="1732" t="s">
        <v>497</v>
      </c>
      <c r="D44" s="2206" t="s">
        <v>1165</v>
      </c>
      <c r="E44" s="2405" t="s">
        <v>1132</v>
      </c>
      <c r="F44" s="2579"/>
      <c r="G44" s="2571" t="s">
        <v>1166</v>
      </c>
      <c r="H44" s="2579" t="s">
        <v>310</v>
      </c>
      <c r="I44" s="1637"/>
      <c r="J44" s="1637"/>
      <c r="K44" s="1626"/>
      <c r="L44" s="1626"/>
      <c r="M44" s="1637">
        <v>0</v>
      </c>
    </row>
    <row s="1637" customFormat="1" customHeight="1" ht="111">
      <c r="A45" s="1685"/>
      <c r="B45" s="1368"/>
      <c r="C45" s="1732" t="s">
        <v>497</v>
      </c>
      <c r="D45" s="2206" t="s">
        <v>1167</v>
      </c>
      <c r="E45" s="2405" t="s">
        <v>1132</v>
      </c>
      <c r="F45" s="2579"/>
      <c r="G45" s="2571" t="s">
        <v>1168</v>
      </c>
      <c r="H45" s="2579" t="s">
        <v>310</v>
      </c>
      <c r="I45" s="1637"/>
      <c r="J45" s="1637"/>
      <c r="K45" s="1626"/>
      <c r="L45" s="1626"/>
      <c r="M45" s="1637">
        <v>0</v>
      </c>
    </row>
    <row s="1637" customFormat="1" customHeight="1" ht="121.5">
      <c r="A46" s="1685"/>
      <c r="B46" s="1368"/>
      <c r="C46" s="1732" t="s">
        <v>497</v>
      </c>
      <c r="D46" s="2206" t="s">
        <v>1169</v>
      </c>
      <c r="E46" s="2405" t="s">
        <v>1132</v>
      </c>
      <c r="F46" s="2579"/>
      <c r="G46" s="2571" t="s">
        <v>1170</v>
      </c>
      <c r="H46" s="2579" t="s">
        <v>310</v>
      </c>
      <c r="I46" s="1637"/>
      <c r="J46" s="1637"/>
      <c r="K46" s="1626"/>
      <c r="L46" s="1626"/>
      <c r="M46" s="1637">
        <v>0</v>
      </c>
    </row>
    <row s="1637" customFormat="1" customHeight="1" ht="132.75">
      <c r="A47" s="1685"/>
      <c r="B47" s="1368"/>
      <c r="C47" s="1732" t="s">
        <v>497</v>
      </c>
      <c r="D47" s="2206" t="s">
        <v>1171</v>
      </c>
      <c r="E47" s="2405" t="s">
        <v>1132</v>
      </c>
      <c r="F47" s="2579"/>
      <c r="G47" s="2571" t="s">
        <v>1172</v>
      </c>
      <c r="H47" s="2579" t="s">
        <v>310</v>
      </c>
      <c r="I47" s="1637"/>
      <c r="J47" s="1637"/>
      <c r="K47" s="1626"/>
      <c r="L47" s="1626"/>
      <c r="M47" s="1637">
        <v>0</v>
      </c>
    </row>
    <row s="1637" customFormat="1" customHeight="1" ht="132.75">
      <c r="A48" s="1685"/>
      <c r="B48" s="1368"/>
      <c r="C48" s="1732" t="s">
        <v>497</v>
      </c>
      <c r="D48" s="2206" t="s">
        <v>1173</v>
      </c>
      <c r="E48" s="2405" t="s">
        <v>1132</v>
      </c>
      <c r="F48" s="2579"/>
      <c r="G48" s="2571" t="s">
        <v>1174</v>
      </c>
      <c r="H48" s="2579" t="s">
        <v>310</v>
      </c>
      <c r="I48" s="1637"/>
      <c r="J48" s="1637"/>
      <c r="K48" s="1626"/>
      <c r="L48" s="1626"/>
      <c r="M48" s="1637">
        <v>0</v>
      </c>
    </row>
    <row s="1637" customFormat="1" customHeight="1" ht="132.75">
      <c r="A49" s="1685"/>
      <c r="B49" s="1368"/>
      <c r="C49" s="1732" t="s">
        <v>497</v>
      </c>
      <c r="D49" s="2206" t="s">
        <v>1175</v>
      </c>
      <c r="E49" s="2405" t="s">
        <v>1132</v>
      </c>
      <c r="F49" s="2579"/>
      <c r="G49" s="2571" t="s">
        <v>1176</v>
      </c>
      <c r="H49" s="2579" t="s">
        <v>310</v>
      </c>
      <c r="I49" s="1637"/>
      <c r="J49" s="1637"/>
      <c r="K49" s="1626"/>
      <c r="L49" s="1626"/>
      <c r="M49" s="1637">
        <v>0</v>
      </c>
    </row>
    <row s="1637" customFormat="1" customHeight="1" ht="132.75">
      <c r="A50" s="1685"/>
      <c r="B50" s="1368"/>
      <c r="C50" s="1732" t="s">
        <v>497</v>
      </c>
      <c r="D50" s="2206" t="s">
        <v>1177</v>
      </c>
      <c r="E50" s="2405" t="s">
        <v>1132</v>
      </c>
      <c r="F50" s="2579"/>
      <c r="G50" s="2571" t="s">
        <v>1178</v>
      </c>
      <c r="H50" s="2579" t="s">
        <v>310</v>
      </c>
      <c r="I50" s="1637"/>
      <c r="J50" s="1637"/>
      <c r="K50" s="1626"/>
      <c r="L50" s="1626"/>
      <c r="M50" s="1637">
        <v>0</v>
      </c>
    </row>
    <row s="1637" customFormat="1" customHeight="1" ht="132.75">
      <c r="A51" s="1685"/>
      <c r="B51" s="1368"/>
      <c r="C51" s="1732" t="s">
        <v>497</v>
      </c>
      <c r="D51" s="2206" t="s">
        <v>1179</v>
      </c>
      <c r="E51" s="2405" t="s">
        <v>1132</v>
      </c>
      <c r="F51" s="2579"/>
      <c r="G51" s="2571" t="s">
        <v>1180</v>
      </c>
      <c r="H51" s="2579" t="s">
        <v>310</v>
      </c>
      <c r="I51" s="1637"/>
      <c r="J51" s="1637"/>
      <c r="K51" s="1626"/>
      <c r="L51" s="1626"/>
      <c r="M51" s="1637">
        <v>0</v>
      </c>
    </row>
    <row customHeight="1" ht="15.75">
      <c r="A52" s="1685" t="s">
        <v>111</v>
      </c>
      <c r="C52" s="98"/>
      <c r="D52" s="111"/>
      <c r="E52" s="205" t="s">
        <v>326</v>
      </c>
      <c r="F52" s="206"/>
      <c r="G52" s="206"/>
      <c r="H52" s="203"/>
      <c r="I52" s="2173"/>
      <c r="M52" s="85">
        <v>15</v>
      </c>
    </row>
    <row customHeight="1" ht="31.5">
      <c r="A53" s="1685"/>
      <c r="B53" s="148">
        <v>3</v>
      </c>
      <c r="C53" s="98"/>
      <c r="D53" s="149">
        <v>5</v>
      </c>
      <c r="E53"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53" s="2462"/>
      <c r="G53" s="2462"/>
      <c r="H53" s="2462"/>
      <c r="I53" s="258"/>
      <c r="M53" s="85">
        <v>30</v>
      </c>
    </row>
    <row customHeight="1" ht="27.299999999999997">
      <c r="A54" s="1685"/>
      <c r="C54" s="98"/>
      <c r="D54" s="149" t="s">
        <v>317</v>
      </c>
      <c r="E54"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54" s="2405"/>
      <c r="G54" s="2405"/>
      <c r="H54" s="2405"/>
      <c r="I54" s="258"/>
      <c r="M54" s="85">
        <v>26</v>
      </c>
    </row>
    <row customHeight="1" ht="15">
      <c r="A55" s="1685"/>
      <c r="C55" s="98"/>
      <c r="D55" s="149" t="s">
        <v>1181</v>
      </c>
      <c r="E55" s="208" t="s">
        <v>1133</v>
      </c>
      <c r="F55" s="200"/>
      <c r="G55" s="259" t="s">
        <v>1182</v>
      </c>
      <c r="H55" s="200" t="s">
        <v>310</v>
      </c>
      <c r="I55" s="2171" t="s">
        <v>1183</v>
      </c>
      <c r="M55" s="85">
        <v>14</v>
      </c>
    </row>
    <row s="1637" customFormat="1" customHeight="1" ht="18.75">
      <c r="A56" s="1685"/>
      <c r="B56" s="1368"/>
      <c r="C56" s="1732" t="s">
        <v>497</v>
      </c>
      <c r="D56" s="2206" t="s">
        <v>1184</v>
      </c>
      <c r="E56" s="208" t="s">
        <v>1133</v>
      </c>
      <c r="F56" s="2579"/>
      <c r="G56" s="2571" t="s">
        <v>1185</v>
      </c>
      <c r="H56" s="2579" t="s">
        <v>310</v>
      </c>
      <c r="I56" s="1637"/>
      <c r="J56" s="1637"/>
      <c r="K56" s="1626"/>
      <c r="L56" s="1626"/>
      <c r="M56" s="1637">
        <v>0</v>
      </c>
    </row>
    <row s="1637" customFormat="1" customHeight="1" ht="18.75">
      <c r="A57" s="1685"/>
      <c r="B57" s="1368"/>
      <c r="C57" s="1732" t="s">
        <v>497</v>
      </c>
      <c r="D57" s="2206" t="s">
        <v>1186</v>
      </c>
      <c r="E57" s="208" t="s">
        <v>1133</v>
      </c>
      <c r="F57" s="2579"/>
      <c r="G57" s="2571" t="s">
        <v>1187</v>
      </c>
      <c r="H57" s="2579" t="s">
        <v>310</v>
      </c>
      <c r="I57" s="1637"/>
      <c r="J57" s="1637"/>
      <c r="K57" s="1626"/>
      <c r="L57" s="1626"/>
      <c r="M57" s="1637">
        <v>0</v>
      </c>
    </row>
    <row s="1637" customFormat="1" customHeight="1" ht="18.75">
      <c r="A58" s="1685"/>
      <c r="B58" s="1368"/>
      <c r="C58" s="1732" t="s">
        <v>497</v>
      </c>
      <c r="D58" s="2206" t="s">
        <v>1188</v>
      </c>
      <c r="E58" s="208" t="s">
        <v>1133</v>
      </c>
      <c r="F58" s="2579"/>
      <c r="G58" s="2571" t="s">
        <v>1189</v>
      </c>
      <c r="H58" s="2579" t="s">
        <v>310</v>
      </c>
      <c r="I58" s="1637"/>
      <c r="J58" s="1637"/>
      <c r="K58" s="1626"/>
      <c r="L58" s="1626"/>
      <c r="M58" s="1637">
        <v>0</v>
      </c>
    </row>
    <row s="1637" customFormat="1" customHeight="1" ht="18.75">
      <c r="A59" s="1685"/>
      <c r="B59" s="1368"/>
      <c r="C59" s="1732" t="s">
        <v>497</v>
      </c>
      <c r="D59" s="2206" t="s">
        <v>1190</v>
      </c>
      <c r="E59" s="208" t="s">
        <v>1133</v>
      </c>
      <c r="F59" s="2579"/>
      <c r="G59" s="2571" t="s">
        <v>1191</v>
      </c>
      <c r="H59" s="2579" t="s">
        <v>310</v>
      </c>
      <c r="I59" s="1637"/>
      <c r="J59" s="1637"/>
      <c r="K59" s="1626"/>
      <c r="L59" s="1626"/>
      <c r="M59" s="1637">
        <v>0</v>
      </c>
    </row>
    <row s="1637" customFormat="1" customHeight="1" ht="18.75">
      <c r="A60" s="1685"/>
      <c r="B60" s="1368"/>
      <c r="C60" s="1732" t="s">
        <v>497</v>
      </c>
      <c r="D60" s="2206" t="s">
        <v>1192</v>
      </c>
      <c r="E60" s="208" t="s">
        <v>1133</v>
      </c>
      <c r="F60" s="2579"/>
      <c r="G60" s="2571" t="s">
        <v>1193</v>
      </c>
      <c r="H60" s="2579" t="s">
        <v>310</v>
      </c>
      <c r="I60" s="1637"/>
      <c r="J60" s="1637"/>
      <c r="K60" s="1626"/>
      <c r="L60" s="1626"/>
      <c r="M60" s="1637">
        <v>0</v>
      </c>
    </row>
    <row s="1637" customFormat="1" customHeight="1" ht="18.75">
      <c r="A61" s="1685"/>
      <c r="B61" s="1368"/>
      <c r="C61" s="1732" t="s">
        <v>497</v>
      </c>
      <c r="D61" s="2206" t="s">
        <v>1194</v>
      </c>
      <c r="E61" s="208" t="s">
        <v>1133</v>
      </c>
      <c r="F61" s="2579"/>
      <c r="G61" s="2571" t="s">
        <v>1195</v>
      </c>
      <c r="H61" s="2579" t="s">
        <v>310</v>
      </c>
      <c r="I61" s="1637"/>
      <c r="J61" s="1637"/>
      <c r="K61" s="1626"/>
      <c r="L61" s="1626"/>
      <c r="M61" s="1637">
        <v>0</v>
      </c>
    </row>
    <row s="1637" customFormat="1" customHeight="1" ht="18.75">
      <c r="A62" s="1685"/>
      <c r="B62" s="1368"/>
      <c r="C62" s="1732" t="s">
        <v>497</v>
      </c>
      <c r="D62" s="2206" t="s">
        <v>1196</v>
      </c>
      <c r="E62" s="208" t="s">
        <v>1133</v>
      </c>
      <c r="F62" s="2579"/>
      <c r="G62" s="2571" t="s">
        <v>1197</v>
      </c>
      <c r="H62" s="2579" t="s">
        <v>310</v>
      </c>
      <c r="I62" s="1637"/>
      <c r="J62" s="1637"/>
      <c r="K62" s="1626"/>
      <c r="L62" s="1626"/>
      <c r="M62" s="1637">
        <v>0</v>
      </c>
    </row>
    <row s="1637" customFormat="1" customHeight="1" ht="18.75">
      <c r="A63" s="1685"/>
      <c r="B63" s="1368"/>
      <c r="C63" s="1732" t="s">
        <v>497</v>
      </c>
      <c r="D63" s="2206" t="s">
        <v>1198</v>
      </c>
      <c r="E63" s="208" t="s">
        <v>1133</v>
      </c>
      <c r="F63" s="2579"/>
      <c r="G63" s="2571" t="s">
        <v>1199</v>
      </c>
      <c r="H63" s="2579" t="s">
        <v>310</v>
      </c>
      <c r="I63" s="1637"/>
      <c r="J63" s="1637"/>
      <c r="K63" s="1626"/>
      <c r="L63" s="1626"/>
      <c r="M63" s="1637">
        <v>0</v>
      </c>
    </row>
    <row s="1637" customFormat="1" customHeight="1" ht="18.75">
      <c r="A64" s="1685"/>
      <c r="B64" s="1368"/>
      <c r="C64" s="1732" t="s">
        <v>497</v>
      </c>
      <c r="D64" s="2206" t="s">
        <v>1200</v>
      </c>
      <c r="E64" s="208" t="s">
        <v>1133</v>
      </c>
      <c r="F64" s="2579"/>
      <c r="G64" s="2571" t="s">
        <v>1201</v>
      </c>
      <c r="H64" s="2579" t="s">
        <v>310</v>
      </c>
      <c r="I64" s="1637"/>
      <c r="J64" s="1637"/>
      <c r="K64" s="1626"/>
      <c r="L64" s="1626"/>
      <c r="M64" s="1637">
        <v>0</v>
      </c>
    </row>
    <row s="1637" customFormat="1" customHeight="1" ht="18.75">
      <c r="A65" s="1685"/>
      <c r="B65" s="1368"/>
      <c r="C65" s="1732" t="s">
        <v>497</v>
      </c>
      <c r="D65" s="2206" t="s">
        <v>1202</v>
      </c>
      <c r="E65" s="208" t="s">
        <v>1133</v>
      </c>
      <c r="F65" s="2579"/>
      <c r="G65" s="2571" t="s">
        <v>1203</v>
      </c>
      <c r="H65" s="2579" t="s">
        <v>310</v>
      </c>
      <c r="I65" s="1637"/>
      <c r="J65" s="1637"/>
      <c r="K65" s="1626"/>
      <c r="L65" s="1626"/>
      <c r="M65" s="1637">
        <v>0</v>
      </c>
    </row>
    <row s="1637" customFormat="1" customHeight="1" ht="18.75">
      <c r="A66" s="1685"/>
      <c r="B66" s="1368"/>
      <c r="C66" s="1732" t="s">
        <v>497</v>
      </c>
      <c r="D66" s="2206" t="s">
        <v>1204</v>
      </c>
      <c r="E66" s="208" t="s">
        <v>1133</v>
      </c>
      <c r="F66" s="2579"/>
      <c r="G66" s="2571" t="s">
        <v>1205</v>
      </c>
      <c r="H66" s="2579" t="s">
        <v>310</v>
      </c>
      <c r="I66" s="1637"/>
      <c r="J66" s="1637"/>
      <c r="K66" s="1626"/>
      <c r="L66" s="1626"/>
      <c r="M66" s="1637">
        <v>0</v>
      </c>
    </row>
    <row s="1637" customFormat="1" customHeight="1" ht="18.75">
      <c r="A67" s="1685"/>
      <c r="B67" s="1368"/>
      <c r="C67" s="1732" t="s">
        <v>497</v>
      </c>
      <c r="D67" s="2206" t="s">
        <v>1206</v>
      </c>
      <c r="E67" s="208" t="s">
        <v>1133</v>
      </c>
      <c r="F67" s="2579"/>
      <c r="G67" s="2571" t="s">
        <v>1207</v>
      </c>
      <c r="H67" s="2579" t="s">
        <v>310</v>
      </c>
      <c r="I67" s="1637"/>
      <c r="J67" s="1637"/>
      <c r="K67" s="1626"/>
      <c r="L67" s="1626"/>
      <c r="M67" s="1637">
        <v>0</v>
      </c>
    </row>
    <row s="1637" customFormat="1" customHeight="1" ht="18.75">
      <c r="A68" s="1685"/>
      <c r="B68" s="1368"/>
      <c r="C68" s="1732" t="s">
        <v>497</v>
      </c>
      <c r="D68" s="2206" t="s">
        <v>1208</v>
      </c>
      <c r="E68" s="208" t="s">
        <v>1133</v>
      </c>
      <c r="F68" s="2579"/>
      <c r="G68" s="2571" t="s">
        <v>1209</v>
      </c>
      <c r="H68" s="2579" t="s">
        <v>310</v>
      </c>
      <c r="I68" s="1637"/>
      <c r="J68" s="1637"/>
      <c r="K68" s="1626"/>
      <c r="L68" s="1626"/>
      <c r="M68" s="1637">
        <v>0</v>
      </c>
    </row>
    <row s="1637" customFormat="1" customHeight="1" ht="18.75">
      <c r="A69" s="1685"/>
      <c r="B69" s="1368"/>
      <c r="C69" s="1732" t="s">
        <v>497</v>
      </c>
      <c r="D69" s="2206" t="s">
        <v>1210</v>
      </c>
      <c r="E69" s="208" t="s">
        <v>1133</v>
      </c>
      <c r="F69" s="2579"/>
      <c r="G69" s="2571" t="s">
        <v>1211</v>
      </c>
      <c r="H69" s="2579" t="s">
        <v>310</v>
      </c>
      <c r="I69" s="1637"/>
      <c r="J69" s="1637"/>
      <c r="K69" s="1626"/>
      <c r="L69" s="1626"/>
      <c r="M69" s="1637">
        <v>0</v>
      </c>
    </row>
    <row s="1637" customFormat="1" customHeight="1" ht="18.75">
      <c r="A70" s="1685"/>
      <c r="B70" s="1368"/>
      <c r="C70" s="1732" t="s">
        <v>497</v>
      </c>
      <c r="D70" s="2206" t="s">
        <v>1212</v>
      </c>
      <c r="E70" s="208" t="s">
        <v>1133</v>
      </c>
      <c r="F70" s="2579"/>
      <c r="G70" s="2571" t="s">
        <v>1213</v>
      </c>
      <c r="H70" s="2579" t="s">
        <v>310</v>
      </c>
      <c r="I70" s="1637"/>
      <c r="J70" s="1637"/>
      <c r="K70" s="1626"/>
      <c r="L70" s="1626"/>
      <c r="M70" s="1637">
        <v>0</v>
      </c>
    </row>
    <row s="1637" customFormat="1" customHeight="1" ht="18.75">
      <c r="A71" s="1685"/>
      <c r="B71" s="1368"/>
      <c r="C71" s="1732" t="s">
        <v>497</v>
      </c>
      <c r="D71" s="2206" t="s">
        <v>1214</v>
      </c>
      <c r="E71" s="208" t="s">
        <v>1133</v>
      </c>
      <c r="F71" s="2579"/>
      <c r="G71" s="2571" t="s">
        <v>1215</v>
      </c>
      <c r="H71" s="2579" t="s">
        <v>310</v>
      </c>
      <c r="I71" s="1637"/>
      <c r="J71" s="1637"/>
      <c r="K71" s="1626"/>
      <c r="L71" s="1626"/>
      <c r="M71" s="1637">
        <v>0</v>
      </c>
    </row>
    <row s="1637" customFormat="1" customHeight="1" ht="18.75">
      <c r="A72" s="1685"/>
      <c r="B72" s="1368"/>
      <c r="C72" s="1732" t="s">
        <v>497</v>
      </c>
      <c r="D72" s="2206" t="s">
        <v>1216</v>
      </c>
      <c r="E72" s="208" t="s">
        <v>1133</v>
      </c>
      <c r="F72" s="2579"/>
      <c r="G72" s="2571" t="s">
        <v>1217</v>
      </c>
      <c r="H72" s="2579" t="s">
        <v>310</v>
      </c>
      <c r="I72" s="1637"/>
      <c r="J72" s="1637"/>
      <c r="K72" s="1626"/>
      <c r="L72" s="1626"/>
      <c r="M72" s="1637">
        <v>0</v>
      </c>
    </row>
    <row s="1637" customFormat="1" customHeight="1" ht="18.75">
      <c r="A73" s="1685"/>
      <c r="B73" s="1368"/>
      <c r="C73" s="1732" t="s">
        <v>497</v>
      </c>
      <c r="D73" s="2206" t="s">
        <v>1218</v>
      </c>
      <c r="E73" s="208" t="s">
        <v>1133</v>
      </c>
      <c r="F73" s="2579"/>
      <c r="G73" s="2571" t="s">
        <v>1219</v>
      </c>
      <c r="H73" s="2579" t="s">
        <v>310</v>
      </c>
      <c r="I73" s="1637"/>
      <c r="J73" s="1637"/>
      <c r="K73" s="1626"/>
      <c r="L73" s="1626"/>
      <c r="M73" s="1637">
        <v>0</v>
      </c>
    </row>
    <row s="1637" customFormat="1" customHeight="1" ht="18.75">
      <c r="A74" s="1685"/>
      <c r="B74" s="1368"/>
      <c r="C74" s="1732" t="s">
        <v>497</v>
      </c>
      <c r="D74" s="2206" t="s">
        <v>1220</v>
      </c>
      <c r="E74" s="208" t="s">
        <v>1133</v>
      </c>
      <c r="F74" s="2579"/>
      <c r="G74" s="2571" t="s">
        <v>1221</v>
      </c>
      <c r="H74" s="2579" t="s">
        <v>310</v>
      </c>
      <c r="I74" s="1637"/>
      <c r="J74" s="1637"/>
      <c r="K74" s="1626"/>
      <c r="L74" s="1626"/>
      <c r="M74" s="1637">
        <v>0</v>
      </c>
    </row>
    <row s="1637" customFormat="1" customHeight="1" ht="18.75">
      <c r="A75" s="1685"/>
      <c r="B75" s="1368"/>
      <c r="C75" s="1732" t="s">
        <v>497</v>
      </c>
      <c r="D75" s="2206" t="s">
        <v>1222</v>
      </c>
      <c r="E75" s="208" t="s">
        <v>1133</v>
      </c>
      <c r="F75" s="2579"/>
      <c r="G75" s="2571" t="s">
        <v>1223</v>
      </c>
      <c r="H75" s="2579" t="s">
        <v>310</v>
      </c>
      <c r="I75" s="1637"/>
      <c r="J75" s="1637"/>
      <c r="K75" s="1626"/>
      <c r="L75" s="1626"/>
      <c r="M75" s="1637">
        <v>0</v>
      </c>
    </row>
    <row s="1637" customFormat="1" customHeight="1" ht="18.75">
      <c r="A76" s="1685"/>
      <c r="B76" s="1368"/>
      <c r="C76" s="1732" t="s">
        <v>497</v>
      </c>
      <c r="D76" s="2206" t="s">
        <v>1224</v>
      </c>
      <c r="E76" s="208" t="s">
        <v>1133</v>
      </c>
      <c r="F76" s="2579"/>
      <c r="G76" s="2571" t="s">
        <v>1225</v>
      </c>
      <c r="H76" s="2579" t="s">
        <v>310</v>
      </c>
      <c r="I76" s="1637"/>
      <c r="J76" s="1637"/>
      <c r="K76" s="1626"/>
      <c r="L76" s="1626"/>
      <c r="M76" s="1637">
        <v>0</v>
      </c>
    </row>
    <row s="1637" customFormat="1" customHeight="1" ht="18.75">
      <c r="A77" s="1685"/>
      <c r="B77" s="1368"/>
      <c r="C77" s="1732" t="s">
        <v>497</v>
      </c>
      <c r="D77" s="2206" t="s">
        <v>1226</v>
      </c>
      <c r="E77" s="208" t="s">
        <v>1133</v>
      </c>
      <c r="F77" s="2579"/>
      <c r="G77" s="2571" t="s">
        <v>1227</v>
      </c>
      <c r="H77" s="2579" t="s">
        <v>310</v>
      </c>
      <c r="I77" s="1637"/>
      <c r="J77" s="1637"/>
      <c r="K77" s="1626"/>
      <c r="L77" s="1626"/>
      <c r="M77" s="1637">
        <v>0</v>
      </c>
    </row>
    <row s="1637" customFormat="1" customHeight="1" ht="18.75">
      <c r="A78" s="1685"/>
      <c r="B78" s="1368"/>
      <c r="C78" s="1732" t="s">
        <v>497</v>
      </c>
      <c r="D78" s="2206" t="s">
        <v>1228</v>
      </c>
      <c r="E78" s="208" t="s">
        <v>1133</v>
      </c>
      <c r="F78" s="2579"/>
      <c r="G78" s="2571" t="s">
        <v>1229</v>
      </c>
      <c r="H78" s="2579" t="s">
        <v>310</v>
      </c>
      <c r="I78" s="1637"/>
      <c r="J78" s="1637"/>
      <c r="K78" s="1626"/>
      <c r="L78" s="1626"/>
      <c r="M78" s="1637">
        <v>0</v>
      </c>
    </row>
    <row s="1637" customFormat="1" customHeight="1" ht="18.75">
      <c r="A79" s="1685"/>
      <c r="B79" s="1368"/>
      <c r="C79" s="1732" t="s">
        <v>497</v>
      </c>
      <c r="D79" s="2206" t="s">
        <v>1230</v>
      </c>
      <c r="E79" s="208" t="s">
        <v>1133</v>
      </c>
      <c r="F79" s="2579"/>
      <c r="G79" s="2571" t="s">
        <v>1231</v>
      </c>
      <c r="H79" s="2579" t="s">
        <v>310</v>
      </c>
      <c r="I79" s="1637"/>
      <c r="J79" s="1637"/>
      <c r="K79" s="1626"/>
      <c r="L79" s="1626"/>
      <c r="M79" s="1637">
        <v>0</v>
      </c>
    </row>
    <row s="1637" customFormat="1" customHeight="1" ht="18.75">
      <c r="A80" s="1685"/>
      <c r="B80" s="1368"/>
      <c r="C80" s="1732" t="s">
        <v>497</v>
      </c>
      <c r="D80" s="2206" t="s">
        <v>1232</v>
      </c>
      <c r="E80" s="208" t="s">
        <v>1133</v>
      </c>
      <c r="F80" s="2579"/>
      <c r="G80" s="2571" t="s">
        <v>1233</v>
      </c>
      <c r="H80" s="2579" t="s">
        <v>310</v>
      </c>
      <c r="I80" s="1637"/>
      <c r="J80" s="1637"/>
      <c r="K80" s="1626"/>
      <c r="L80" s="1626"/>
      <c r="M80" s="1637">
        <v>0</v>
      </c>
    </row>
    <row s="1637" customFormat="1" customHeight="1" ht="18.75">
      <c r="A81" s="1685"/>
      <c r="B81" s="1368"/>
      <c r="C81" s="1732" t="s">
        <v>497</v>
      </c>
      <c r="D81" s="2206" t="s">
        <v>1234</v>
      </c>
      <c r="E81" s="208" t="s">
        <v>1133</v>
      </c>
      <c r="F81" s="2579"/>
      <c r="G81" s="2571" t="s">
        <v>1235</v>
      </c>
      <c r="H81" s="2579" t="s">
        <v>310</v>
      </c>
      <c r="I81" s="1637"/>
      <c r="J81" s="1637"/>
      <c r="K81" s="1626"/>
      <c r="L81" s="1626"/>
      <c r="M81" s="1637">
        <v>0</v>
      </c>
    </row>
    <row s="1637" customFormat="1" customHeight="1" ht="18.75">
      <c r="A82" s="1685"/>
      <c r="B82" s="1368"/>
      <c r="C82" s="1732" t="s">
        <v>497</v>
      </c>
      <c r="D82" s="2206" t="s">
        <v>1236</v>
      </c>
      <c r="E82" s="208" t="s">
        <v>1133</v>
      </c>
      <c r="F82" s="2579"/>
      <c r="G82" s="2571" t="s">
        <v>1237</v>
      </c>
      <c r="H82" s="2579" t="s">
        <v>310</v>
      </c>
      <c r="I82" s="1637"/>
      <c r="J82" s="1637"/>
      <c r="K82" s="1626"/>
      <c r="L82" s="1626"/>
      <c r="M82" s="1637">
        <v>0</v>
      </c>
    </row>
    <row customHeight="1" ht="15.75">
      <c r="A83" s="1685" t="s">
        <v>91</v>
      </c>
      <c r="C83" s="98"/>
      <c r="D83" s="111"/>
      <c r="E83" s="206" t="s">
        <v>326</v>
      </c>
      <c r="F83" s="202"/>
      <c r="G83" s="202"/>
      <c r="H83" s="203"/>
      <c r="I83" s="2173"/>
      <c r="M83" s="85">
        <v>15</v>
      </c>
    </row>
    <row customHeight="1" ht="25.2">
      <c r="A84" s="1685"/>
      <c r="C84" s="98"/>
      <c r="D84" s="149" t="s">
        <v>887</v>
      </c>
      <c r="E84"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84" s="2405"/>
      <c r="G84" s="2405"/>
      <c r="H84" s="2405"/>
      <c r="I84" s="258"/>
      <c r="M84" s="85">
        <v>24</v>
      </c>
    </row>
    <row customHeight="1" ht="24">
      <c r="A85" s="1685"/>
      <c r="C85" s="98"/>
      <c r="D85" s="149" t="s">
        <v>1238</v>
      </c>
      <c r="E85" s="208" t="s">
        <v>1134</v>
      </c>
      <c r="F85" s="200"/>
      <c r="G85" s="259" t="s">
        <v>1239</v>
      </c>
      <c r="H85" s="200" t="s">
        <v>310</v>
      </c>
      <c r="I85" s="2145" t="s">
        <v>1240</v>
      </c>
      <c r="M85" s="85">
        <v>14</v>
      </c>
    </row>
    <row s="1637" customFormat="1" customHeight="1" ht="24">
      <c r="A86" s="1685"/>
      <c r="B86" s="1368"/>
      <c r="C86" s="1732" t="s">
        <v>497</v>
      </c>
      <c r="D86" s="2206" t="s">
        <v>1241</v>
      </c>
      <c r="E86" s="208" t="s">
        <v>1134</v>
      </c>
      <c r="F86" s="2579"/>
      <c r="G86" s="2571" t="s">
        <v>1242</v>
      </c>
      <c r="H86" s="2579" t="s">
        <v>310</v>
      </c>
      <c r="I86" s="1637"/>
      <c r="J86" s="1637"/>
      <c r="K86" s="1626"/>
      <c r="L86" s="1626"/>
      <c r="M86" s="1637">
        <v>0</v>
      </c>
    </row>
    <row s="1637" customFormat="1" customHeight="1" ht="35.25">
      <c r="A87" s="1685"/>
      <c r="B87" s="1368"/>
      <c r="C87" s="1732" t="s">
        <v>497</v>
      </c>
      <c r="D87" s="2206" t="s">
        <v>1243</v>
      </c>
      <c r="E87" s="208" t="s">
        <v>1134</v>
      </c>
      <c r="F87" s="2579"/>
      <c r="G87" s="2571" t="s">
        <v>1244</v>
      </c>
      <c r="H87" s="2579" t="s">
        <v>310</v>
      </c>
      <c r="I87" s="1637"/>
      <c r="J87" s="1637"/>
      <c r="K87" s="1626"/>
      <c r="L87" s="1626"/>
      <c r="M87" s="1637">
        <v>0</v>
      </c>
    </row>
    <row s="1637" customFormat="1" customHeight="1" ht="45.75">
      <c r="A88" s="1685"/>
      <c r="B88" s="1368"/>
      <c r="C88" s="1732" t="s">
        <v>497</v>
      </c>
      <c r="D88" s="2206" t="s">
        <v>1245</v>
      </c>
      <c r="E88" s="208" t="s">
        <v>1134</v>
      </c>
      <c r="F88" s="2579"/>
      <c r="G88" s="2571" t="s">
        <v>1246</v>
      </c>
      <c r="H88" s="2579" t="s">
        <v>310</v>
      </c>
      <c r="I88" s="1637"/>
      <c r="J88" s="1637"/>
      <c r="K88" s="1626"/>
      <c r="L88" s="1626"/>
      <c r="M88" s="1637">
        <v>0</v>
      </c>
    </row>
    <row s="1637" customFormat="1" customHeight="1" ht="24">
      <c r="A89" s="1685"/>
      <c r="B89" s="1368"/>
      <c r="C89" s="1732" t="s">
        <v>497</v>
      </c>
      <c r="D89" s="2206" t="s">
        <v>1247</v>
      </c>
      <c r="E89" s="208" t="s">
        <v>1134</v>
      </c>
      <c r="F89" s="2579"/>
      <c r="G89" s="2571" t="s">
        <v>1248</v>
      </c>
      <c r="H89" s="2579" t="s">
        <v>310</v>
      </c>
      <c r="I89" s="1637"/>
      <c r="J89" s="1637"/>
      <c r="K89" s="1626"/>
      <c r="L89" s="1626"/>
      <c r="M89" s="1637">
        <v>0</v>
      </c>
    </row>
    <row s="1637" customFormat="1" customHeight="1" ht="35.25">
      <c r="A90" s="1685"/>
      <c r="B90" s="1368"/>
      <c r="C90" s="1732" t="s">
        <v>497</v>
      </c>
      <c r="D90" s="2206" t="s">
        <v>1249</v>
      </c>
      <c r="E90" s="208" t="s">
        <v>1134</v>
      </c>
      <c r="F90" s="2579"/>
      <c r="G90" s="2571" t="s">
        <v>1250</v>
      </c>
      <c r="H90" s="2579" t="s">
        <v>310</v>
      </c>
      <c r="I90" s="1637"/>
      <c r="J90" s="1637"/>
      <c r="K90" s="1626"/>
      <c r="L90" s="1626"/>
      <c r="M90" s="1637">
        <v>0</v>
      </c>
    </row>
    <row s="1637" customFormat="1" customHeight="1" ht="24">
      <c r="A91" s="1685"/>
      <c r="B91" s="1368"/>
      <c r="C91" s="1732" t="s">
        <v>497</v>
      </c>
      <c r="D91" s="2206" t="s">
        <v>1251</v>
      </c>
      <c r="E91" s="208" t="s">
        <v>1134</v>
      </c>
      <c r="F91" s="2579"/>
      <c r="G91" s="2571" t="s">
        <v>1252</v>
      </c>
      <c r="H91" s="2579" t="s">
        <v>310</v>
      </c>
      <c r="I91" s="1637"/>
      <c r="J91" s="1637"/>
      <c r="K91" s="1626"/>
      <c r="L91" s="1626"/>
      <c r="M91" s="1637">
        <v>0</v>
      </c>
    </row>
    <row s="1637" customFormat="1" customHeight="1" ht="24">
      <c r="A92" s="1685"/>
      <c r="B92" s="1368"/>
      <c r="C92" s="1732" t="s">
        <v>497</v>
      </c>
      <c r="D92" s="2206" t="s">
        <v>1253</v>
      </c>
      <c r="E92" s="208" t="s">
        <v>1134</v>
      </c>
      <c r="F92" s="2579"/>
      <c r="G92" s="2571" t="s">
        <v>1254</v>
      </c>
      <c r="H92" s="2579" t="s">
        <v>310</v>
      </c>
      <c r="I92" s="1637"/>
      <c r="J92" s="1637"/>
      <c r="K92" s="1626"/>
      <c r="L92" s="1626"/>
      <c r="M92" s="1637">
        <v>0</v>
      </c>
    </row>
    <row s="1637" customFormat="1" customHeight="1" ht="24">
      <c r="A93" s="1685"/>
      <c r="B93" s="1368"/>
      <c r="C93" s="1732" t="s">
        <v>497</v>
      </c>
      <c r="D93" s="2206" t="s">
        <v>1255</v>
      </c>
      <c r="E93" s="208" t="s">
        <v>1134</v>
      </c>
      <c r="F93" s="2579"/>
      <c r="G93" s="2571" t="s">
        <v>1256</v>
      </c>
      <c r="H93" s="2579" t="s">
        <v>310</v>
      </c>
      <c r="I93" s="1637"/>
      <c r="J93" s="1637"/>
      <c r="K93" s="1626"/>
      <c r="L93" s="1626"/>
      <c r="M93" s="1637">
        <v>0</v>
      </c>
    </row>
    <row s="1637" customFormat="1" customHeight="1" ht="24">
      <c r="A94" s="1685"/>
      <c r="B94" s="1368"/>
      <c r="C94" s="1732" t="s">
        <v>497</v>
      </c>
      <c r="D94" s="2206" t="s">
        <v>1257</v>
      </c>
      <c r="E94" s="208" t="s">
        <v>1134</v>
      </c>
      <c r="F94" s="2579"/>
      <c r="G94" s="2571" t="s">
        <v>1258</v>
      </c>
      <c r="H94" s="2579" t="s">
        <v>310</v>
      </c>
      <c r="I94" s="1637"/>
      <c r="J94" s="1637"/>
      <c r="K94" s="1626"/>
      <c r="L94" s="1626"/>
      <c r="M94" s="1637">
        <v>0</v>
      </c>
    </row>
    <row s="1637" customFormat="1" customHeight="1" ht="24">
      <c r="A95" s="1685"/>
      <c r="B95" s="1368"/>
      <c r="C95" s="1732" t="s">
        <v>497</v>
      </c>
      <c r="D95" s="2206" t="s">
        <v>1259</v>
      </c>
      <c r="E95" s="208" t="s">
        <v>1134</v>
      </c>
      <c r="F95" s="2579"/>
      <c r="G95" s="2571" t="s">
        <v>1260</v>
      </c>
      <c r="H95" s="2579" t="s">
        <v>310</v>
      </c>
      <c r="I95" s="1637"/>
      <c r="J95" s="1637"/>
      <c r="K95" s="1626"/>
      <c r="L95" s="1626"/>
      <c r="M95" s="1637">
        <v>0</v>
      </c>
    </row>
    <row s="1637" customFormat="1" customHeight="1" ht="24">
      <c r="A96" s="1685"/>
      <c r="B96" s="1368"/>
      <c r="C96" s="1732" t="s">
        <v>497</v>
      </c>
      <c r="D96" s="2206" t="s">
        <v>1261</v>
      </c>
      <c r="E96" s="208" t="s">
        <v>1134</v>
      </c>
      <c r="F96" s="2579"/>
      <c r="G96" s="2571" t="s">
        <v>1262</v>
      </c>
      <c r="H96" s="2579" t="s">
        <v>310</v>
      </c>
      <c r="I96" s="1637"/>
      <c r="J96" s="1637"/>
      <c r="K96" s="1626"/>
      <c r="L96" s="1626"/>
      <c r="M96" s="1637">
        <v>0</v>
      </c>
    </row>
    <row s="1637" customFormat="1" customHeight="1" ht="24">
      <c r="A97" s="1685"/>
      <c r="B97" s="1368"/>
      <c r="C97" s="1732" t="s">
        <v>497</v>
      </c>
      <c r="D97" s="2206" t="s">
        <v>1263</v>
      </c>
      <c r="E97" s="208" t="s">
        <v>1134</v>
      </c>
      <c r="F97" s="2579"/>
      <c r="G97" s="2571" t="s">
        <v>1264</v>
      </c>
      <c r="H97" s="2579" t="s">
        <v>310</v>
      </c>
      <c r="I97" s="1637"/>
      <c r="J97" s="1637"/>
      <c r="K97" s="1626"/>
      <c r="L97" s="1626"/>
      <c r="M97" s="1637">
        <v>0</v>
      </c>
    </row>
    <row s="1637" customFormat="1" customHeight="1" ht="24">
      <c r="A98" s="1685"/>
      <c r="B98" s="1368"/>
      <c r="C98" s="1732" t="s">
        <v>497</v>
      </c>
      <c r="D98" s="2206" t="s">
        <v>1265</v>
      </c>
      <c r="E98" s="208" t="s">
        <v>1134</v>
      </c>
      <c r="F98" s="2579"/>
      <c r="G98" s="2571" t="s">
        <v>1266</v>
      </c>
      <c r="H98" s="2579" t="s">
        <v>310</v>
      </c>
      <c r="I98" s="1637"/>
      <c r="J98" s="1637"/>
      <c r="K98" s="1626"/>
      <c r="L98" s="1626"/>
      <c r="M98" s="1637">
        <v>0</v>
      </c>
    </row>
    <row s="1637" customFormat="1" customHeight="1" ht="35.25">
      <c r="A99" s="1685"/>
      <c r="B99" s="1368"/>
      <c r="C99" s="1732" t="s">
        <v>497</v>
      </c>
      <c r="D99" s="2206" t="s">
        <v>1267</v>
      </c>
      <c r="E99" s="208" t="s">
        <v>1134</v>
      </c>
      <c r="F99" s="2579"/>
      <c r="G99" s="2571" t="s">
        <v>1268</v>
      </c>
      <c r="H99" s="2579" t="s">
        <v>310</v>
      </c>
      <c r="I99" s="1637"/>
      <c r="J99" s="1637"/>
      <c r="K99" s="1626"/>
      <c r="L99" s="1626"/>
      <c r="M99" s="1637">
        <v>0</v>
      </c>
    </row>
    <row s="1637" customFormat="1" customHeight="1" ht="35.25">
      <c r="A100" s="1685"/>
      <c r="B100" s="1368"/>
      <c r="C100" s="1732" t="s">
        <v>497</v>
      </c>
      <c r="D100" s="2206" t="s">
        <v>1269</v>
      </c>
      <c r="E100" s="208" t="s">
        <v>1134</v>
      </c>
      <c r="F100" s="2579"/>
      <c r="G100" s="2571" t="s">
        <v>1270</v>
      </c>
      <c r="H100" s="2579" t="s">
        <v>310</v>
      </c>
      <c r="I100" s="1637"/>
      <c r="J100" s="1637"/>
      <c r="K100" s="1626"/>
      <c r="L100" s="1626"/>
      <c r="M100" s="1637">
        <v>0</v>
      </c>
    </row>
    <row s="1637" customFormat="1" customHeight="1" ht="35.25">
      <c r="A101" s="1685"/>
      <c r="B101" s="1368"/>
      <c r="C101" s="1732" t="s">
        <v>497</v>
      </c>
      <c r="D101" s="2206" t="s">
        <v>1271</v>
      </c>
      <c r="E101" s="208" t="s">
        <v>1134</v>
      </c>
      <c r="F101" s="2579"/>
      <c r="G101" s="2571" t="s">
        <v>1272</v>
      </c>
      <c r="H101" s="2579" t="s">
        <v>310</v>
      </c>
      <c r="I101" s="1637"/>
      <c r="J101" s="1637"/>
      <c r="K101" s="1626"/>
      <c r="L101" s="1626"/>
      <c r="M101" s="1637">
        <v>0</v>
      </c>
    </row>
    <row s="1637" customFormat="1" customHeight="1" ht="24">
      <c r="A102" s="1685"/>
      <c r="B102" s="1368"/>
      <c r="C102" s="1732" t="s">
        <v>497</v>
      </c>
      <c r="D102" s="2206" t="s">
        <v>1273</v>
      </c>
      <c r="E102" s="208" t="s">
        <v>1134</v>
      </c>
      <c r="F102" s="2579"/>
      <c r="G102" s="2571" t="s">
        <v>1274</v>
      </c>
      <c r="H102" s="2579" t="s">
        <v>310</v>
      </c>
      <c r="I102" s="1637"/>
      <c r="J102" s="1637"/>
      <c r="K102" s="1626"/>
      <c r="L102" s="1626"/>
      <c r="M102" s="1637">
        <v>0</v>
      </c>
    </row>
    <row s="1637" customFormat="1" customHeight="1" ht="35.25">
      <c r="A103" s="1685"/>
      <c r="B103" s="1368"/>
      <c r="C103" s="1732" t="s">
        <v>497</v>
      </c>
      <c r="D103" s="2206" t="s">
        <v>1275</v>
      </c>
      <c r="E103" s="208" t="s">
        <v>1134</v>
      </c>
      <c r="F103" s="2579"/>
      <c r="G103" s="2571" t="s">
        <v>1276</v>
      </c>
      <c r="H103" s="2579" t="s">
        <v>310</v>
      </c>
      <c r="I103" s="1637"/>
      <c r="J103" s="1637"/>
      <c r="K103" s="1626"/>
      <c r="L103" s="1626"/>
      <c r="M103" s="1637">
        <v>0</v>
      </c>
    </row>
    <row s="1637" customFormat="1" customHeight="1" ht="24">
      <c r="A104" s="1685"/>
      <c r="B104" s="1368"/>
      <c r="C104" s="1732" t="s">
        <v>497</v>
      </c>
      <c r="D104" s="2206" t="s">
        <v>1277</v>
      </c>
      <c r="E104" s="208" t="s">
        <v>1134</v>
      </c>
      <c r="F104" s="2579"/>
      <c r="G104" s="2571" t="s">
        <v>1278</v>
      </c>
      <c r="H104" s="2579" t="s">
        <v>310</v>
      </c>
      <c r="I104" s="1637"/>
      <c r="J104" s="1637"/>
      <c r="K104" s="1626"/>
      <c r="L104" s="1626"/>
      <c r="M104" s="1637">
        <v>0</v>
      </c>
    </row>
    <row s="1637" customFormat="1" customHeight="1" ht="45.75">
      <c r="A105" s="1685"/>
      <c r="B105" s="1368"/>
      <c r="C105" s="1732" t="s">
        <v>497</v>
      </c>
      <c r="D105" s="2206" t="s">
        <v>1279</v>
      </c>
      <c r="E105" s="208" t="s">
        <v>1134</v>
      </c>
      <c r="F105" s="2579"/>
      <c r="G105" s="2571" t="s">
        <v>1280</v>
      </c>
      <c r="H105" s="2579" t="s">
        <v>310</v>
      </c>
      <c r="I105" s="1637"/>
      <c r="J105" s="1637"/>
      <c r="K105" s="1626"/>
      <c r="L105" s="1626"/>
      <c r="M105" s="1637">
        <v>0</v>
      </c>
    </row>
    <row s="1637" customFormat="1" customHeight="1" ht="24">
      <c r="A106" s="1685"/>
      <c r="B106" s="1368"/>
      <c r="C106" s="1732" t="s">
        <v>497</v>
      </c>
      <c r="D106" s="2206" t="s">
        <v>1281</v>
      </c>
      <c r="E106" s="208" t="s">
        <v>1134</v>
      </c>
      <c r="F106" s="2579"/>
      <c r="G106" s="2571" t="s">
        <v>1282</v>
      </c>
      <c r="H106" s="2579" t="s">
        <v>310</v>
      </c>
      <c r="I106" s="1637"/>
      <c r="J106" s="1637"/>
      <c r="K106" s="1626"/>
      <c r="L106" s="1626"/>
      <c r="M106" s="1637">
        <v>0</v>
      </c>
    </row>
    <row s="1637" customFormat="1" customHeight="1" ht="24">
      <c r="A107" s="1685"/>
      <c r="B107" s="1368"/>
      <c r="C107" s="1732" t="s">
        <v>497</v>
      </c>
      <c r="D107" s="2206" t="s">
        <v>1283</v>
      </c>
      <c r="E107" s="208" t="s">
        <v>1134</v>
      </c>
      <c r="F107" s="2579"/>
      <c r="G107" s="2571" t="s">
        <v>1284</v>
      </c>
      <c r="H107" s="2579" t="s">
        <v>310</v>
      </c>
      <c r="I107" s="1637"/>
      <c r="J107" s="1637"/>
      <c r="K107" s="1626"/>
      <c r="L107" s="1626"/>
      <c r="M107" s="1637">
        <v>0</v>
      </c>
    </row>
    <row s="1637" customFormat="1" customHeight="1" ht="35.25">
      <c r="A108" s="1685"/>
      <c r="B108" s="1368"/>
      <c r="C108" s="1732" t="s">
        <v>497</v>
      </c>
      <c r="D108" s="2206" t="s">
        <v>1285</v>
      </c>
      <c r="E108" s="208" t="s">
        <v>1134</v>
      </c>
      <c r="F108" s="2579"/>
      <c r="G108" s="2571" t="s">
        <v>1286</v>
      </c>
      <c r="H108" s="2579" t="s">
        <v>310</v>
      </c>
      <c r="I108" s="1637"/>
      <c r="J108" s="1637"/>
      <c r="K108" s="1626"/>
      <c r="L108" s="1626"/>
      <c r="M108" s="1637">
        <v>0</v>
      </c>
    </row>
    <row s="1637" customFormat="1" customHeight="1" ht="24">
      <c r="A109" s="1685"/>
      <c r="B109" s="1368"/>
      <c r="C109" s="1732" t="s">
        <v>497</v>
      </c>
      <c r="D109" s="2206" t="s">
        <v>1287</v>
      </c>
      <c r="E109" s="208" t="s">
        <v>1134</v>
      </c>
      <c r="F109" s="2579"/>
      <c r="G109" s="2571" t="s">
        <v>1288</v>
      </c>
      <c r="H109" s="2579" t="s">
        <v>310</v>
      </c>
      <c r="I109" s="1637"/>
      <c r="J109" s="1637"/>
      <c r="K109" s="1626"/>
      <c r="L109" s="1626"/>
      <c r="M109" s="1637">
        <v>0</v>
      </c>
    </row>
    <row s="1637" customFormat="1" customHeight="1" ht="24">
      <c r="A110" s="1685"/>
      <c r="B110" s="1368"/>
      <c r="C110" s="1732" t="s">
        <v>497</v>
      </c>
      <c r="D110" s="2206" t="s">
        <v>1289</v>
      </c>
      <c r="E110" s="208" t="s">
        <v>1134</v>
      </c>
      <c r="F110" s="2579"/>
      <c r="G110" s="2571" t="s">
        <v>1290</v>
      </c>
      <c r="H110" s="2579" t="s">
        <v>310</v>
      </c>
      <c r="I110" s="1637"/>
      <c r="J110" s="1637"/>
      <c r="K110" s="1626"/>
      <c r="L110" s="1626"/>
      <c r="M110" s="1637">
        <v>0</v>
      </c>
    </row>
    <row s="1637" customFormat="1" customHeight="1" ht="24">
      <c r="A111" s="1685"/>
      <c r="B111" s="1368"/>
      <c r="C111" s="1732" t="s">
        <v>497</v>
      </c>
      <c r="D111" s="2206" t="s">
        <v>1291</v>
      </c>
      <c r="E111" s="208" t="s">
        <v>1134</v>
      </c>
      <c r="F111" s="2579"/>
      <c r="G111" s="2571" t="s">
        <v>1292</v>
      </c>
      <c r="H111" s="2579" t="s">
        <v>310</v>
      </c>
      <c r="I111" s="1637"/>
      <c r="J111" s="1637"/>
      <c r="K111" s="1626"/>
      <c r="L111" s="1626"/>
      <c r="M111" s="1637">
        <v>0</v>
      </c>
    </row>
    <row s="1637" customFormat="1" customHeight="1" ht="35.25">
      <c r="A112" s="1685"/>
      <c r="B112" s="1368"/>
      <c r="C112" s="1732" t="s">
        <v>497</v>
      </c>
      <c r="D112" s="2206" t="s">
        <v>1293</v>
      </c>
      <c r="E112" s="208" t="s">
        <v>1134</v>
      </c>
      <c r="F112" s="2579"/>
      <c r="G112" s="2571" t="s">
        <v>1294</v>
      </c>
      <c r="H112" s="2579" t="s">
        <v>310</v>
      </c>
      <c r="I112" s="1637"/>
      <c r="J112" s="1637"/>
      <c r="K112" s="1626"/>
      <c r="L112" s="1626"/>
      <c r="M112" s="1637">
        <v>0</v>
      </c>
    </row>
    <row customHeight="1" ht="15.75">
      <c r="A113" s="1685" t="s">
        <v>92</v>
      </c>
      <c r="C113" s="98"/>
      <c r="D113" s="111"/>
      <c r="E113" s="206" t="s">
        <v>326</v>
      </c>
      <c r="F113" s="202"/>
      <c r="G113" s="202"/>
      <c r="H113" s="203"/>
      <c r="I113" s="2145"/>
      <c r="M113" s="85">
        <v>15</v>
      </c>
    </row>
    <row customHeight="1" ht="27.299999999999997">
      <c r="A114" s="1685"/>
      <c r="C114" s="98"/>
      <c r="D114" s="149" t="s">
        <v>888</v>
      </c>
      <c r="E114"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114" s="2405"/>
      <c r="G114" s="2405"/>
      <c r="H114" s="2405"/>
      <c r="I114" s="258"/>
      <c r="M114" s="85">
        <v>26</v>
      </c>
    </row>
    <row customHeight="1" ht="15">
      <c r="A115" s="1685"/>
      <c r="C115" s="98"/>
      <c r="D115" s="149" t="s">
        <v>889</v>
      </c>
      <c r="E115" s="208" t="s">
        <v>1135</v>
      </c>
      <c r="F115" s="200"/>
      <c r="G115" s="209" t="s">
        <v>1295</v>
      </c>
      <c r="H115" s="200" t="s">
        <v>310</v>
      </c>
      <c r="I115" s="2171" t="s">
        <v>1296</v>
      </c>
      <c r="L115" s="157" t="s">
        <v>1136</v>
      </c>
      <c r="M115" s="85">
        <v>14</v>
      </c>
    </row>
    <row s="1637" customFormat="1" customHeight="1" ht="18.75">
      <c r="A116" s="1685"/>
      <c r="B116" s="1368"/>
      <c r="C116" s="1732" t="s">
        <v>497</v>
      </c>
      <c r="D116" s="2206" t="s">
        <v>890</v>
      </c>
      <c r="E116" s="208" t="s">
        <v>1135</v>
      </c>
      <c r="F116" s="2579"/>
      <c r="G116" s="2487" t="s">
        <v>1297</v>
      </c>
      <c r="H116" s="2579" t="s">
        <v>310</v>
      </c>
      <c r="I116" s="1637"/>
      <c r="J116" s="1637"/>
      <c r="K116" s="1626"/>
      <c r="L116" s="1626" t="s">
        <v>1136</v>
      </c>
      <c r="M116" s="1637">
        <v>0</v>
      </c>
    </row>
    <row customHeight="1" ht="15.75">
      <c r="A117" s="1685" t="s">
        <v>112</v>
      </c>
      <c r="C117" s="98"/>
      <c r="D117" s="111"/>
      <c r="E117" s="206" t="s">
        <v>326</v>
      </c>
      <c r="F117" s="202"/>
      <c r="G117" s="202"/>
      <c r="H117" s="203"/>
      <c r="I117" s="2173"/>
      <c r="M117" s="85">
        <v>15</v>
      </c>
    </row>
    <row s="1825" customFormat="1" customHeight="1" ht="3">
      <c r="A118" s="1685"/>
      <c r="K118" s="198"/>
      <c r="L118" s="198"/>
      <c r="M118" s="142">
        <v>3</v>
      </c>
    </row>
    <row customHeight="1" ht="26.25">
      <c r="D119" s="1683" t="s">
        <v>809</v>
      </c>
      <c r="E119"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119" s="2287"/>
      <c r="G119" s="2287"/>
      <c r="H119" s="2287"/>
      <c r="I119" s="2287"/>
      <c r="M119" s="85">
        <v>25</v>
      </c>
    </row>
    <row customHeight="1" ht="22.5" hidden="1">
      <c r="A120" s="1364" t="s">
        <v>83</v>
      </c>
      <c r="B120" s="148">
        <v>0</v>
      </c>
      <c r="C120" s="99">
        <v>3</v>
      </c>
      <c r="D120" s="85">
        <v>6</v>
      </c>
      <c r="E120" s="85">
        <v>63</v>
      </c>
      <c r="F120" s="85">
        <v>0</v>
      </c>
      <c r="G120" s="85">
        <v>35</v>
      </c>
      <c r="H120" s="85">
        <v>35</v>
      </c>
      <c r="I120" s="85">
        <v>91</v>
      </c>
      <c r="J120" s="85">
        <v>68</v>
      </c>
      <c r="K120" s="157">
        <v>10</v>
      </c>
      <c r="L120" s="157">
        <v>10</v>
      </c>
      <c r="M120" s="85">
        <v>23</v>
      </c>
    </row>
  </sheetData>
  <sheetProtection formatColumns="0" formatRows="0" autoFilter="0" sort="0" insertRows="0" insertColumns="1" deleteRows="0" deleteColumns="0"/>
  <mergeCells count="17">
    <mergeCell ref="I37:I52"/>
    <mergeCell ref="E53:H53"/>
    <mergeCell ref="D14:H14"/>
    <mergeCell ref="D18:H18"/>
    <mergeCell ref="I18:I19"/>
    <mergeCell ref="E21:H21"/>
    <mergeCell ref="E25:H25"/>
    <mergeCell ref="I26:I35"/>
    <mergeCell ref="E36:H36"/>
    <mergeCell ref="D15:H15"/>
    <mergeCell ref="E119:I119"/>
    <mergeCell ref="E54:H54"/>
    <mergeCell ref="E84:H84"/>
    <mergeCell ref="E114:H114"/>
    <mergeCell ref="I55:I83"/>
    <mergeCell ref="I85:I113"/>
    <mergeCell ref="I115:I117"/>
  </mergeCells>
  <dataValidations count="4">
    <dataValidation type="textLength" operator="lessThanOrEqual" allowBlank="1" showInputMessage="1" showErrorMessage="1" errorTitle="Ошибка" error="Допускается ввод не более 900 символов!" sqref="I23:I24 I55:I82 G85:G112 I115:I116 I26:I34 E37:E51 G55:G82 E85:E112 I37:I51 E55:E82 I85:I112 G23 E26:E34 I10 E23 G37:G51 E10 G8 E2 I2 I4 G4 E4 E6 I6 G6 E8 I8 E115:E11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H34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115:G116">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F425B1E4-8CB1-4467-2AA4-0.95484715}"/>
    <hyperlink ref="H23" r:id="rId3" xr:uid="{1DBF12D7-E188-90AB-A5E7-0.78CB7D31}"/>
    <hyperlink ref="H24" r:id="rId4" tooltip="https://portal.eias.ru/Portal/DownloadPage.aspx?type=12&amp;guid=1941a757-16b2-4401-b1da-db20f358324b" xr:uid="{3DBEF987-0C5B-F208-0896-0.FE429761}"/>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F966A-9A9D-CEAC-58F4-0.673FEAEC}"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310</v>
      </c>
      <c r="M2" s="1877"/>
      <c r="N2" s="336"/>
      <c r="O2" s="1626"/>
      <c r="P2" s="1626"/>
      <c r="AH2" s="1633">
        <v>0</v>
      </c>
    </row>
    <row s="1637" customFormat="1" customHeight="1" ht="18.75" hidden="1">
      <c r="A3" s="1782"/>
      <c r="B3" s="1782"/>
      <c r="C3" s="371" t="s">
        <v>1298</v>
      </c>
      <c r="D3" s="346"/>
      <c r="E3" s="1033"/>
      <c r="F3" s="1033"/>
      <c r="G3" s="2429"/>
      <c r="H3" s="1502"/>
      <c r="I3" s="653" t="s">
        <v>1299</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310</v>
      </c>
      <c r="M5" s="1877"/>
      <c r="N5" s="336"/>
      <c r="O5" s="1626"/>
      <c r="P5" s="1626"/>
      <c r="AH5" s="1633">
        <v>0</v>
      </c>
    </row>
    <row s="1637" customFormat="1" customHeight="1" ht="18.75" hidden="1">
      <c r="A6" s="1782"/>
      <c r="B6" s="1782"/>
      <c r="C6" s="371" t="s">
        <v>1300</v>
      </c>
      <c r="D6" s="346"/>
      <c r="E6" s="1033"/>
      <c r="F6" s="1033"/>
      <c r="G6" s="2429"/>
      <c r="H6" s="1502"/>
      <c r="I6" s="653" t="s">
        <v>1299</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310</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310</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45831</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34/1</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304</v>
      </c>
      <c r="F19" s="2211"/>
      <c r="G19" s="2211"/>
      <c r="H19" s="2211"/>
      <c r="I19" s="2211"/>
      <c r="J19" s="2211"/>
      <c r="K19" s="2211"/>
      <c r="L19" s="2211"/>
      <c r="M19" s="2391" t="s">
        <v>305</v>
      </c>
      <c r="AH19" s="376">
        <v>21</v>
      </c>
    </row>
    <row customHeight="1" ht="22.049999999999997">
      <c r="D20" s="378"/>
      <c r="E20" s="2279" t="s">
        <v>89</v>
      </c>
      <c r="F20" s="2226" t="s">
        <v>123</v>
      </c>
      <c r="G20" s="2226" t="s">
        <v>124</v>
      </c>
      <c r="H20" s="2388" t="s">
        <v>1301</v>
      </c>
      <c r="I20" s="2389"/>
      <c r="J20" s="2435"/>
      <c r="K20" s="2226" t="s">
        <v>307</v>
      </c>
      <c r="L20" s="2226" t="s">
        <v>394</v>
      </c>
      <c r="M20" s="2391"/>
      <c r="AH20" s="376">
        <v>21</v>
      </c>
    </row>
    <row customHeight="1" ht="22.049999999999997">
      <c r="D21" s="378"/>
      <c r="E21" s="2281"/>
      <c r="F21" s="2227"/>
      <c r="G21" s="2227"/>
      <c r="H21" s="2220" t="s">
        <v>1302</v>
      </c>
      <c r="I21" s="2222"/>
      <c r="J21" s="110" t="s">
        <v>1303</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110</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310</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310</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1298</v>
      </c>
      <c r="D25" s="2468"/>
      <c r="E25" s="2206"/>
      <c r="F25" s="2472"/>
      <c r="G25" s="2429"/>
      <c r="H25" s="1502"/>
      <c r="I25" s="653" t="s">
        <v>1299</v>
      </c>
      <c r="J25" s="573"/>
      <c r="K25" s="1502"/>
      <c r="L25" s="216"/>
      <c r="M25" s="2172"/>
      <c r="N25" s="336"/>
      <c r="O25" s="1626"/>
      <c r="P25" s="1626"/>
      <c r="AH25" s="1633">
        <v>0</v>
      </c>
    </row>
    <row customHeight="1" ht="0.75" hidden="1">
      <c r="A26" s="1782"/>
      <c r="B26" s="1782"/>
      <c r="C26" s="371" t="s">
        <v>1304</v>
      </c>
      <c r="D26" s="2468"/>
      <c r="E26" s="2206"/>
      <c r="F26" s="2385"/>
      <c r="G26" s="402"/>
      <c r="H26" s="1502"/>
      <c r="I26" s="397"/>
      <c r="J26" s="351"/>
      <c r="K26" s="1502"/>
      <c r="L26" s="203"/>
      <c r="M26" s="2172"/>
      <c r="N26" s="336"/>
      <c r="AH26" s="376">
        <v>0</v>
      </c>
    </row>
    <row s="1637" customFormat="1" customHeight="1" ht="45" hidden="1">
      <c r="A27" s="1782" t="s">
        <v>161</v>
      </c>
      <c r="B27" s="1782" t="s">
        <v>162</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310</v>
      </c>
      <c r="M27" s="2172"/>
      <c r="N27" s="336"/>
      <c r="O27" s="1626"/>
      <c r="P27" s="1626"/>
      <c r="AH27" s="1633">
        <v>0</v>
      </c>
    </row>
    <row s="1637" customFormat="1" customHeight="1" ht="18.75" hidden="1">
      <c r="A28" s="1782"/>
      <c r="B28" s="1782"/>
      <c r="C28" s="371" t="s">
        <v>1298</v>
      </c>
      <c r="D28" s="2464"/>
      <c r="E28" s="2465"/>
      <c r="F28" s="2466"/>
      <c r="G28" s="2429"/>
      <c r="H28" s="1502"/>
      <c r="I28" s="653" t="s">
        <v>1299</v>
      </c>
      <c r="J28" s="573"/>
      <c r="K28" s="1502"/>
      <c r="L28" s="216"/>
      <c r="M28" s="2172"/>
      <c r="N28" s="336"/>
      <c r="O28" s="1626"/>
      <c r="P28" s="1626"/>
      <c r="AH28" s="1633">
        <v>0</v>
      </c>
    </row>
    <row s="1637" customFormat="1" customHeight="1" ht="0.75" hidden="1">
      <c r="A29" s="1782"/>
      <c r="B29" s="1782"/>
      <c r="C29" s="371" t="s">
        <v>1304</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310</v>
      </c>
      <c r="M30" s="2172"/>
      <c r="N30" s="336"/>
      <c r="O30" s="1626"/>
      <c r="P30" s="1626"/>
      <c r="AH30" s="1633">
        <v>0</v>
      </c>
    </row>
    <row s="1637" customFormat="1" customHeight="1" ht="18.75" hidden="1">
      <c r="A31" s="1782"/>
      <c r="B31" s="1782"/>
      <c r="C31" s="371" t="s">
        <v>1298</v>
      </c>
      <c r="D31" s="2464"/>
      <c r="E31" s="2206"/>
      <c r="F31" s="2385"/>
      <c r="G31" s="2429"/>
      <c r="H31" s="1502"/>
      <c r="I31" s="653" t="s">
        <v>1299</v>
      </c>
      <c r="J31" s="573"/>
      <c r="K31" s="1502"/>
      <c r="L31" s="216"/>
      <c r="M31" s="2172"/>
      <c r="N31" s="336"/>
      <c r="O31" s="1626"/>
      <c r="P31" s="1626"/>
      <c r="AH31" s="1633">
        <v>0</v>
      </c>
    </row>
    <row s="1637" customFormat="1" customHeight="1" ht="0.75" hidden="1">
      <c r="A32" s="1782"/>
      <c r="B32" s="1782"/>
      <c r="C32" s="371" t="s">
        <v>1304</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310</v>
      </c>
      <c r="M33" s="2172"/>
      <c r="N33" s="336"/>
      <c r="O33" s="1626"/>
      <c r="P33" s="1626"/>
      <c r="AH33" s="1633">
        <v>0</v>
      </c>
    </row>
    <row s="1637" customFormat="1" customHeight="1" ht="18.75" hidden="1">
      <c r="A34" s="1782"/>
      <c r="B34" s="1782"/>
      <c r="C34" s="371" t="s">
        <v>1298</v>
      </c>
      <c r="D34" s="2464"/>
      <c r="E34" s="2206"/>
      <c r="F34" s="2385"/>
      <c r="G34" s="2429"/>
      <c r="H34" s="1502"/>
      <c r="I34" s="653" t="s">
        <v>1299</v>
      </c>
      <c r="J34" s="573"/>
      <c r="K34" s="1502"/>
      <c r="L34" s="216"/>
      <c r="M34" s="2172"/>
      <c r="N34" s="336"/>
      <c r="O34" s="1626"/>
      <c r="P34" s="1626"/>
      <c r="AH34" s="1633">
        <v>0</v>
      </c>
    </row>
    <row s="1637" customFormat="1" customHeight="1" ht="0.75" hidden="1">
      <c r="A35" s="1782"/>
      <c r="B35" s="1782"/>
      <c r="C35" s="371" t="s">
        <v>1304</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310</v>
      </c>
      <c r="M36" s="2172"/>
      <c r="N36" s="336"/>
      <c r="O36" s="1626"/>
      <c r="P36" s="1626"/>
      <c r="AH36" s="1633">
        <v>0</v>
      </c>
    </row>
    <row s="1637" customFormat="1" customHeight="1" ht="18.75" hidden="1">
      <c r="A37" s="1782"/>
      <c r="B37" s="1782"/>
      <c r="C37" s="371" t="s">
        <v>1298</v>
      </c>
      <c r="D37" s="2464"/>
      <c r="E37" s="2206"/>
      <c r="F37" s="2385"/>
      <c r="G37" s="2429"/>
      <c r="H37" s="1502"/>
      <c r="I37" s="653" t="s">
        <v>1299</v>
      </c>
      <c r="J37" s="573"/>
      <c r="K37" s="1502"/>
      <c r="L37" s="216"/>
      <c r="M37" s="2172"/>
      <c r="N37" s="336"/>
      <c r="O37" s="1626"/>
      <c r="P37" s="1626"/>
      <c r="AH37" s="1633">
        <v>0</v>
      </c>
    </row>
    <row s="1637" customFormat="1" customHeight="1" ht="0.75" hidden="1">
      <c r="A38" s="1782"/>
      <c r="B38" s="1782"/>
      <c r="C38" s="371" t="s">
        <v>1304</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310</v>
      </c>
      <c r="M39" s="2172"/>
      <c r="N39" s="336"/>
      <c r="O39" s="1626"/>
      <c r="P39" s="1626"/>
      <c r="AH39" s="1633">
        <v>0</v>
      </c>
    </row>
    <row s="1637" customFormat="1" customHeight="1" ht="18.75" hidden="1">
      <c r="A40" s="1782"/>
      <c r="B40" s="1782"/>
      <c r="C40" s="371" t="s">
        <v>1298</v>
      </c>
      <c r="D40" s="2464"/>
      <c r="E40" s="2206"/>
      <c r="F40" s="2385"/>
      <c r="G40" s="2429"/>
      <c r="H40" s="1502"/>
      <c r="I40" s="653" t="s">
        <v>1299</v>
      </c>
      <c r="J40" s="573"/>
      <c r="K40" s="1502"/>
      <c r="L40" s="216"/>
      <c r="M40" s="2172"/>
      <c r="N40" s="336"/>
      <c r="O40" s="1626"/>
      <c r="P40" s="1626"/>
      <c r="AH40" s="1633">
        <v>0</v>
      </c>
    </row>
    <row s="1637" customFormat="1" customHeight="1" ht="0.75" hidden="1">
      <c r="A41" s="1782"/>
      <c r="B41" s="1782"/>
      <c r="C41" s="371" t="s">
        <v>1304</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310</v>
      </c>
      <c r="M42" s="2172"/>
      <c r="N42" s="336"/>
      <c r="O42" s="1626"/>
      <c r="P42" s="1626"/>
      <c r="AH42" s="1633">
        <v>0</v>
      </c>
    </row>
    <row s="1637" customFormat="1" customHeight="1" ht="18.75" hidden="1">
      <c r="A43" s="1782"/>
      <c r="B43" s="1782"/>
      <c r="C43" s="371" t="s">
        <v>1298</v>
      </c>
      <c r="D43" s="2464"/>
      <c r="E43" s="2206"/>
      <c r="F43" s="2385"/>
      <c r="G43" s="2429"/>
      <c r="H43" s="1502"/>
      <c r="I43" s="653" t="s">
        <v>1299</v>
      </c>
      <c r="J43" s="573"/>
      <c r="K43" s="1502"/>
      <c r="L43" s="216"/>
      <c r="M43" s="2172"/>
      <c r="N43" s="336"/>
      <c r="O43" s="1626"/>
      <c r="P43" s="1626"/>
      <c r="AH43" s="1633">
        <v>0</v>
      </c>
    </row>
    <row s="1637" customFormat="1" customHeight="1" ht="0.75" hidden="1">
      <c r="A44" s="1782"/>
      <c r="B44" s="1782"/>
      <c r="C44" s="371" t="s">
        <v>1304</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310</v>
      </c>
      <c r="M45" s="2172"/>
      <c r="N45" s="336"/>
      <c r="O45" s="1626"/>
      <c r="P45" s="1626"/>
      <c r="AH45" s="1633">
        <v>0</v>
      </c>
    </row>
    <row s="1637" customFormat="1" customHeight="1" ht="18.75" hidden="1">
      <c r="A46" s="1782"/>
      <c r="B46" s="1782"/>
      <c r="C46" s="371" t="s">
        <v>1298</v>
      </c>
      <c r="D46" s="2464"/>
      <c r="E46" s="2206"/>
      <c r="F46" s="2385"/>
      <c r="G46" s="2429"/>
      <c r="H46" s="1502"/>
      <c r="I46" s="653" t="s">
        <v>1299</v>
      </c>
      <c r="J46" s="573"/>
      <c r="K46" s="1502"/>
      <c r="L46" s="216"/>
      <c r="M46" s="2172"/>
      <c r="N46" s="336"/>
      <c r="O46" s="1626"/>
      <c r="P46" s="1626"/>
      <c r="AH46" s="1633">
        <v>0</v>
      </c>
    </row>
    <row s="1637" customFormat="1" customHeight="1" ht="0.75" hidden="1">
      <c r="A47" s="1782"/>
      <c r="B47" s="1782"/>
      <c r="C47" s="371" t="s">
        <v>1304</v>
      </c>
      <c r="D47" s="2464"/>
      <c r="E47" s="2206"/>
      <c r="F47" s="2385"/>
      <c r="G47" s="402"/>
      <c r="H47" s="1502"/>
      <c r="I47" s="653"/>
      <c r="J47" s="573"/>
      <c r="K47" s="1502"/>
      <c r="L47" s="216"/>
      <c r="M47" s="2172"/>
      <c r="N47" s="336"/>
      <c r="O47" s="1626"/>
      <c r="P47" s="1626"/>
      <c r="AH47" s="1633">
        <v>0</v>
      </c>
    </row>
    <row s="1637" customFormat="1" customHeight="1" ht="18.75" hidden="1">
      <c r="A48" s="1782" t="s">
        <v>204</v>
      </c>
      <c r="B48" s="1782" t="s">
        <v>205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310</v>
      </c>
      <c r="M48" s="2172"/>
      <c r="N48" s="336"/>
      <c r="O48" s="1626"/>
      <c r="P48" s="1626"/>
      <c r="AH48" s="1633">
        <v>0</v>
      </c>
    </row>
    <row s="1637" customFormat="1" customHeight="1" ht="18.75" hidden="1">
      <c r="A49" s="1782"/>
      <c r="B49" s="1782"/>
      <c r="C49" s="371" t="s">
        <v>1298</v>
      </c>
      <c r="D49" s="2464"/>
      <c r="E49" s="2206"/>
      <c r="F49" s="2385"/>
      <c r="G49" s="2429"/>
      <c r="H49" s="1502"/>
      <c r="I49" s="653" t="s">
        <v>1299</v>
      </c>
      <c r="J49" s="573"/>
      <c r="K49" s="1502"/>
      <c r="L49" s="216"/>
      <c r="M49" s="2172"/>
      <c r="N49" s="336"/>
      <c r="O49" s="1626"/>
      <c r="P49" s="1626"/>
      <c r="AH49" s="1633">
        <v>0</v>
      </c>
    </row>
    <row s="1637" customFormat="1" customHeight="1" ht="0.75" hidden="1">
      <c r="A50" s="1782"/>
      <c r="B50" s="1782"/>
      <c r="C50" s="371" t="s">
        <v>1304</v>
      </c>
      <c r="D50" s="2464"/>
      <c r="E50" s="2206"/>
      <c r="F50" s="2385"/>
      <c r="G50" s="402"/>
      <c r="H50" s="1502"/>
      <c r="I50" s="653"/>
      <c r="J50" s="573"/>
      <c r="K50" s="1502"/>
      <c r="L50" s="216"/>
      <c r="M50" s="2172"/>
      <c r="N50" s="336"/>
      <c r="O50" s="1626"/>
      <c r="P50" s="1626"/>
      <c r="AH50" s="1633">
        <v>0</v>
      </c>
    </row>
    <row s="1637" customFormat="1" customHeight="1" ht="18.75" hidden="1">
      <c r="A51" s="1782" t="s">
        <v>224</v>
      </c>
      <c r="B51" s="1782" t="s">
        <v>225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310</v>
      </c>
      <c r="M51" s="2172"/>
      <c r="N51" s="336"/>
      <c r="O51" s="1626"/>
      <c r="P51" s="1626"/>
      <c r="AH51" s="1633">
        <v>0</v>
      </c>
    </row>
    <row s="1637" customFormat="1" customHeight="1" ht="18.75" hidden="1">
      <c r="A52" s="1782"/>
      <c r="B52" s="1782"/>
      <c r="C52" s="371" t="s">
        <v>1298</v>
      </c>
      <c r="D52" s="2464"/>
      <c r="E52" s="2206"/>
      <c r="F52" s="2385"/>
      <c r="G52" s="2429"/>
      <c r="H52" s="1502"/>
      <c r="I52" s="653" t="s">
        <v>1299</v>
      </c>
      <c r="J52" s="573"/>
      <c r="K52" s="1502"/>
      <c r="L52" s="216"/>
      <c r="M52" s="2172"/>
      <c r="N52" s="336"/>
      <c r="O52" s="1626"/>
      <c r="P52" s="1626"/>
      <c r="AH52" s="1633">
        <v>0</v>
      </c>
    </row>
    <row s="1637" customFormat="1" customHeight="1" ht="0.75" hidden="1">
      <c r="A53" s="1782"/>
      <c r="B53" s="1782"/>
      <c r="C53" s="371" t="s">
        <v>1304</v>
      </c>
      <c r="D53" s="2464"/>
      <c r="E53" s="2206"/>
      <c r="F53" s="2385"/>
      <c r="G53" s="402"/>
      <c r="H53" s="1502"/>
      <c r="I53" s="653"/>
      <c r="J53" s="573"/>
      <c r="K53" s="1502"/>
      <c r="L53" s="216"/>
      <c r="M53" s="2172"/>
      <c r="N53" s="336"/>
      <c r="O53" s="1626"/>
      <c r="P53" s="1626"/>
      <c r="AH53" s="1633">
        <v>0</v>
      </c>
    </row>
    <row s="1637" customFormat="1" customHeight="1" ht="18.75" hidden="1">
      <c r="A54" s="1782" t="s">
        <v>231</v>
      </c>
      <c r="B54" s="1782" t="s">
        <v>232</v>
      </c>
      <c r="C54" s="371"/>
      <c r="D54" s="2464"/>
      <c r="E54" s="2206"/>
      <c r="F54" s="2385" t="str">
        <f>INDEX(PT_DIFFERENTIATION_VTAR,MATCH(A54,PT_DIFFERENTIATION_VTAR_ID,0))</f>
        <v>Тариф на техническую воду</v>
      </c>
      <c r="G54" s="2429" t="str">
        <f>INDEX(PT_DIFFERENTIATION_NTAR,MATCH(B54,PT_DIFFERENTIATION_NTAR_ID,0))</f>
        <v>Тариф на техническую воду для потребителей, присоединенных к централизованной системе технического водоснабжения поселка Горного Предгорного муниципального округа</v>
      </c>
      <c r="H54" s="1864"/>
      <c r="I54" s="1741"/>
      <c r="J54" s="1775"/>
      <c r="K54" s="1867"/>
      <c r="L54" s="1864" t="s">
        <v>310</v>
      </c>
      <c r="M54" s="2172"/>
      <c r="N54" s="336"/>
      <c r="O54" s="1626"/>
      <c r="P54" s="1626"/>
      <c r="AH54" s="1633">
        <v>0</v>
      </c>
    </row>
    <row s="1637" customFormat="1" customHeight="1" ht="18.75" hidden="1">
      <c r="A55" s="1782"/>
      <c r="B55" s="1782"/>
      <c r="C55" s="371" t="s">
        <v>1298</v>
      </c>
      <c r="D55" s="2464"/>
      <c r="E55" s="2206"/>
      <c r="F55" s="2385"/>
      <c r="G55" s="2429"/>
      <c r="H55" s="1502"/>
      <c r="I55" s="653" t="s">
        <v>1299</v>
      </c>
      <c r="J55" s="573"/>
      <c r="K55" s="1502"/>
      <c r="L55" s="216"/>
      <c r="M55" s="2172"/>
      <c r="N55" s="336"/>
      <c r="O55" s="1626"/>
      <c r="P55" s="1626"/>
      <c r="AH55" s="1633">
        <v>0</v>
      </c>
    </row>
    <row s="1637" customFormat="1" customHeight="1" ht="0.75" hidden="1">
      <c r="A56" s="1782"/>
      <c r="B56" s="1782"/>
      <c r="C56" s="371" t="s">
        <v>1304</v>
      </c>
      <c r="D56" s="2464"/>
      <c r="E56" s="2206"/>
      <c r="F56" s="2385"/>
      <c r="G56" s="402"/>
      <c r="H56" s="1502"/>
      <c r="I56" s="653"/>
      <c r="J56" s="573"/>
      <c r="K56" s="1502"/>
      <c r="L56" s="216"/>
      <c r="M56" s="2172"/>
      <c r="N56" s="336"/>
      <c r="O56" s="1626"/>
      <c r="P56" s="1626"/>
      <c r="AH56" s="1633">
        <v>0</v>
      </c>
    </row>
    <row s="1637" customFormat="1" customHeight="1" ht="18.75" hidden="1">
      <c r="A57" s="1782" t="s">
        <v>239</v>
      </c>
      <c r="B57" s="1782" t="s">
        <v>240</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310</v>
      </c>
      <c r="M57" s="2172"/>
      <c r="N57" s="336"/>
      <c r="O57" s="1626"/>
      <c r="P57" s="1626"/>
      <c r="AH57" s="1633">
        <v>0</v>
      </c>
    </row>
    <row s="1637" customFormat="1" customHeight="1" ht="18.75" hidden="1">
      <c r="A58" s="1782"/>
      <c r="B58" s="1782"/>
      <c r="C58" s="371" t="s">
        <v>1298</v>
      </c>
      <c r="D58" s="2464"/>
      <c r="E58" s="2206"/>
      <c r="F58" s="2385"/>
      <c r="G58" s="2429"/>
      <c r="H58" s="1502"/>
      <c r="I58" s="653" t="s">
        <v>1299</v>
      </c>
      <c r="J58" s="573"/>
      <c r="K58" s="1502"/>
      <c r="L58" s="216"/>
      <c r="M58" s="2172"/>
      <c r="N58" s="336"/>
      <c r="O58" s="1626"/>
      <c r="P58" s="1626"/>
      <c r="AH58" s="1633">
        <v>0</v>
      </c>
    </row>
    <row s="1637" customFormat="1" customHeight="1" ht="0.75" hidden="1">
      <c r="A59" s="1782"/>
      <c r="B59" s="1782"/>
      <c r="C59" s="371" t="s">
        <v>1304</v>
      </c>
      <c r="D59" s="2464"/>
      <c r="E59" s="2206"/>
      <c r="F59" s="2385"/>
      <c r="G59" s="402"/>
      <c r="H59" s="1502"/>
      <c r="I59" s="653"/>
      <c r="J59" s="573"/>
      <c r="K59" s="1502"/>
      <c r="L59" s="216"/>
      <c r="M59" s="2172"/>
      <c r="N59" s="336"/>
      <c r="O59" s="1626"/>
      <c r="P59" s="1626"/>
      <c r="AH59" s="1633">
        <v>0</v>
      </c>
    </row>
    <row s="1637" customFormat="1" customHeight="1" ht="18.75" hidden="1">
      <c r="A60" s="1782" t="s">
        <v>244</v>
      </c>
      <c r="B60" s="1782" t="s">
        <v>245</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310</v>
      </c>
      <c r="M60" s="2172"/>
      <c r="N60" s="336"/>
      <c r="O60" s="1626"/>
      <c r="P60" s="1626"/>
      <c r="AH60" s="1633">
        <v>0</v>
      </c>
    </row>
    <row s="1637" customFormat="1" customHeight="1" ht="18.75" hidden="1">
      <c r="A61" s="1782"/>
      <c r="B61" s="1782"/>
      <c r="C61" s="371" t="s">
        <v>1298</v>
      </c>
      <c r="D61" s="2464"/>
      <c r="E61" s="2206"/>
      <c r="F61" s="2385"/>
      <c r="G61" s="2429"/>
      <c r="H61" s="1502"/>
      <c r="I61" s="653" t="s">
        <v>1299</v>
      </c>
      <c r="J61" s="573"/>
      <c r="K61" s="1502"/>
      <c r="L61" s="216"/>
      <c r="M61" s="2172"/>
      <c r="N61" s="336"/>
      <c r="O61" s="1626"/>
      <c r="P61" s="1626"/>
      <c r="AH61" s="1633">
        <v>0</v>
      </c>
    </row>
    <row s="1637" customFormat="1" customHeight="1" ht="0.75" hidden="1">
      <c r="A62" s="1782"/>
      <c r="B62" s="1782"/>
      <c r="C62" s="371" t="s">
        <v>1304</v>
      </c>
      <c r="D62" s="2464"/>
      <c r="E62" s="2206"/>
      <c r="F62" s="2385"/>
      <c r="G62" s="402"/>
      <c r="H62" s="1502"/>
      <c r="I62" s="653"/>
      <c r="J62" s="573"/>
      <c r="K62" s="1502"/>
      <c r="L62" s="216"/>
      <c r="M62" s="2172"/>
      <c r="N62" s="336"/>
      <c r="O62" s="1626"/>
      <c r="P62" s="1626"/>
      <c r="AH62" s="1633">
        <v>0</v>
      </c>
    </row>
    <row s="1637" customFormat="1" customHeight="1" ht="18.75" hidden="1">
      <c r="A63" s="1782" t="s">
        <v>249</v>
      </c>
      <c r="B63" s="1782" t="s">
        <v>250</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310</v>
      </c>
      <c r="M63" s="2172"/>
      <c r="N63" s="336"/>
      <c r="O63" s="1626"/>
      <c r="P63" s="1626"/>
      <c r="AH63" s="1633">
        <v>0</v>
      </c>
    </row>
    <row s="1637" customFormat="1" customHeight="1" ht="18.75" hidden="1">
      <c r="A64" s="1782"/>
      <c r="B64" s="1782"/>
      <c r="C64" s="371" t="s">
        <v>1298</v>
      </c>
      <c r="D64" s="2464"/>
      <c r="E64" s="2206"/>
      <c r="F64" s="2385"/>
      <c r="G64" s="2429"/>
      <c r="H64" s="1502"/>
      <c r="I64" s="653" t="s">
        <v>1299</v>
      </c>
      <c r="J64" s="573"/>
      <c r="K64" s="1502"/>
      <c r="L64" s="216"/>
      <c r="M64" s="2172"/>
      <c r="N64" s="336"/>
      <c r="O64" s="1626"/>
      <c r="P64" s="1626"/>
      <c r="AH64" s="1633">
        <v>0</v>
      </c>
    </row>
    <row s="1637" customFormat="1" customHeight="1" ht="0.75" hidden="1">
      <c r="A65" s="1782"/>
      <c r="B65" s="1782"/>
      <c r="C65" s="371" t="s">
        <v>1304</v>
      </c>
      <c r="D65" s="2464"/>
      <c r="E65" s="2206"/>
      <c r="F65" s="2385"/>
      <c r="G65" s="402"/>
      <c r="H65" s="1502"/>
      <c r="I65" s="653"/>
      <c r="J65" s="573"/>
      <c r="K65" s="1502"/>
      <c r="L65" s="216"/>
      <c r="M65" s="2172"/>
      <c r="N65" s="336"/>
      <c r="O65" s="1626"/>
      <c r="P65" s="1626"/>
      <c r="AH65" s="1633">
        <v>0</v>
      </c>
    </row>
    <row s="1637" customFormat="1" customHeight="1" ht="18.75" hidden="1">
      <c r="A66" s="1782" t="s">
        <v>254</v>
      </c>
      <c r="B66" s="1782" t="s">
        <v>255</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310</v>
      </c>
      <c r="M66" s="2172"/>
      <c r="N66" s="336"/>
      <c r="O66" s="1626"/>
      <c r="P66" s="1626"/>
      <c r="AH66" s="1633">
        <v>0</v>
      </c>
    </row>
    <row s="1637" customFormat="1" customHeight="1" ht="18.75" hidden="1">
      <c r="A67" s="1782"/>
      <c r="B67" s="1782"/>
      <c r="C67" s="371" t="s">
        <v>1298</v>
      </c>
      <c r="D67" s="2464"/>
      <c r="E67" s="2206"/>
      <c r="F67" s="2385"/>
      <c r="G67" s="2429"/>
      <c r="H67" s="1502"/>
      <c r="I67" s="653" t="s">
        <v>1299</v>
      </c>
      <c r="J67" s="573"/>
      <c r="K67" s="1502"/>
      <c r="L67" s="216"/>
      <c r="M67" s="2172"/>
      <c r="N67" s="336"/>
      <c r="O67" s="1626"/>
      <c r="P67" s="1626"/>
      <c r="AH67" s="1633">
        <v>0</v>
      </c>
    </row>
    <row s="1637" customFormat="1" customHeight="1" ht="0.75" hidden="1">
      <c r="A68" s="1782"/>
      <c r="B68" s="1782"/>
      <c r="C68" s="371" t="s">
        <v>1304</v>
      </c>
      <c r="D68" s="2464"/>
      <c r="E68" s="2206"/>
      <c r="F68" s="2385"/>
      <c r="G68" s="402"/>
      <c r="H68" s="1502"/>
      <c r="I68" s="653"/>
      <c r="J68" s="573"/>
      <c r="K68" s="1502"/>
      <c r="L68" s="216"/>
      <c r="M68" s="2172"/>
      <c r="N68" s="336"/>
      <c r="O68" s="1626"/>
      <c r="P68" s="1626"/>
      <c r="AH68" s="1633">
        <v>0</v>
      </c>
    </row>
    <row s="1637" customFormat="1" customHeight="1" ht="18.75" hidden="1">
      <c r="A69" s="1782" t="s">
        <v>259</v>
      </c>
      <c r="B69" s="1782" t="s">
        <v>260</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310</v>
      </c>
      <c r="M69" s="2172"/>
      <c r="N69" s="336"/>
      <c r="O69" s="1626"/>
      <c r="P69" s="1626"/>
      <c r="AH69" s="1633">
        <v>0</v>
      </c>
    </row>
    <row s="1637" customFormat="1" customHeight="1" ht="18.75" hidden="1">
      <c r="A70" s="1782"/>
      <c r="B70" s="1782"/>
      <c r="C70" s="371" t="s">
        <v>1298</v>
      </c>
      <c r="D70" s="2464"/>
      <c r="E70" s="2206"/>
      <c r="F70" s="2385"/>
      <c r="G70" s="2429"/>
      <c r="H70" s="1502"/>
      <c r="I70" s="653" t="s">
        <v>1299</v>
      </c>
      <c r="J70" s="573"/>
      <c r="K70" s="1502"/>
      <c r="L70" s="216"/>
      <c r="M70" s="2172"/>
      <c r="N70" s="336"/>
      <c r="O70" s="1626"/>
      <c r="P70" s="1626"/>
      <c r="AH70" s="1633">
        <v>0</v>
      </c>
    </row>
    <row s="1637" customFormat="1" customHeight="1" ht="0.75" hidden="1">
      <c r="A71" s="1782"/>
      <c r="B71" s="1782"/>
      <c r="C71" s="371" t="s">
        <v>1304</v>
      </c>
      <c r="D71" s="2464"/>
      <c r="E71" s="2206"/>
      <c r="F71" s="2385"/>
      <c r="G71" s="402"/>
      <c r="H71" s="1502"/>
      <c r="I71" s="653"/>
      <c r="J71" s="573"/>
      <c r="K71" s="1502"/>
      <c r="L71" s="216"/>
      <c r="M71" s="2172"/>
      <c r="N71" s="336"/>
      <c r="O71" s="1626"/>
      <c r="P71" s="1626"/>
      <c r="AH71" s="1633">
        <v>0</v>
      </c>
    </row>
    <row s="1637" customFormat="1" customHeight="1" ht="18.75" hidden="1">
      <c r="A72" s="1782" t="s">
        <v>264</v>
      </c>
      <c r="B72" s="1782" t="s">
        <v>265</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310</v>
      </c>
      <c r="M72" s="2172"/>
      <c r="N72" s="336"/>
      <c r="O72" s="1626"/>
      <c r="P72" s="1626"/>
      <c r="AH72" s="1633">
        <v>0</v>
      </c>
    </row>
    <row s="1637" customFormat="1" customHeight="1" ht="18.75" hidden="1">
      <c r="A73" s="1782"/>
      <c r="B73" s="1782"/>
      <c r="C73" s="371" t="s">
        <v>1298</v>
      </c>
      <c r="D73" s="2464"/>
      <c r="E73" s="2206"/>
      <c r="F73" s="2385"/>
      <c r="G73" s="2429"/>
      <c r="H73" s="1502"/>
      <c r="I73" s="653" t="s">
        <v>1299</v>
      </c>
      <c r="J73" s="573"/>
      <c r="K73" s="1502"/>
      <c r="L73" s="216"/>
      <c r="M73" s="2172"/>
      <c r="N73" s="336"/>
      <c r="O73" s="1626"/>
      <c r="P73" s="1626"/>
      <c r="AH73" s="1633">
        <v>0</v>
      </c>
    </row>
    <row s="1637" customFormat="1" customHeight="1" ht="0.75" hidden="1">
      <c r="A74" s="1782"/>
      <c r="B74" s="1782"/>
      <c r="C74" s="371" t="s">
        <v>1304</v>
      </c>
      <c r="D74" s="2464"/>
      <c r="E74" s="2206"/>
      <c r="F74" s="2385"/>
      <c r="G74" s="402"/>
      <c r="H74" s="1502"/>
      <c r="I74" s="653"/>
      <c r="J74" s="573"/>
      <c r="K74" s="1502"/>
      <c r="L74" s="216"/>
      <c r="M74" s="2172"/>
      <c r="N74" s="336"/>
      <c r="O74" s="1626"/>
      <c r="P74" s="1626"/>
      <c r="AH74" s="1633">
        <v>0</v>
      </c>
    </row>
    <row s="1637" customFormat="1" customHeight="1" ht="18.75" hidden="1">
      <c r="A75" s="1782" t="s">
        <v>269</v>
      </c>
      <c r="B75" s="1782" t="s">
        <v>270</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310</v>
      </c>
      <c r="M75" s="2172"/>
      <c r="N75" s="336"/>
      <c r="O75" s="1626"/>
      <c r="P75" s="1626"/>
      <c r="AH75" s="1633">
        <v>0</v>
      </c>
    </row>
    <row s="1637" customFormat="1" customHeight="1" ht="18.75" hidden="1">
      <c r="A76" s="1782"/>
      <c r="B76" s="1782"/>
      <c r="C76" s="371" t="s">
        <v>1298</v>
      </c>
      <c r="D76" s="2464"/>
      <c r="E76" s="2206"/>
      <c r="F76" s="2385"/>
      <c r="G76" s="2429"/>
      <c r="H76" s="1502"/>
      <c r="I76" s="653" t="s">
        <v>1299</v>
      </c>
      <c r="J76" s="573"/>
      <c r="K76" s="1502"/>
      <c r="L76" s="216"/>
      <c r="M76" s="2172"/>
      <c r="N76" s="336"/>
      <c r="O76" s="1626"/>
      <c r="P76" s="1626"/>
      <c r="AH76" s="1633">
        <v>0</v>
      </c>
    </row>
    <row s="1637" customFormat="1" customHeight="1" ht="0.75" hidden="1">
      <c r="A77" s="1782"/>
      <c r="B77" s="1782"/>
      <c r="C77" s="371" t="s">
        <v>1304</v>
      </c>
      <c r="D77" s="2464"/>
      <c r="E77" s="2206"/>
      <c r="F77" s="2385"/>
      <c r="G77" s="402"/>
      <c r="H77" s="1502"/>
      <c r="I77" s="653"/>
      <c r="J77" s="573"/>
      <c r="K77" s="1502"/>
      <c r="L77" s="216"/>
      <c r="M77" s="2172"/>
      <c r="N77" s="336"/>
      <c r="O77" s="1626"/>
      <c r="P77" s="1626"/>
      <c r="AH77" s="1633">
        <v>0</v>
      </c>
    </row>
    <row s="1637" customFormat="1" customHeight="1" ht="18.75" hidden="1">
      <c r="A78" s="1782" t="s">
        <v>274</v>
      </c>
      <c r="B78" s="1782" t="s">
        <v>275</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310</v>
      </c>
      <c r="M78" s="2172"/>
      <c r="N78" s="336"/>
      <c r="O78" s="1626"/>
      <c r="P78" s="1626"/>
      <c r="AH78" s="1633">
        <v>0</v>
      </c>
    </row>
    <row s="1637" customFormat="1" customHeight="1" ht="18.75" hidden="1">
      <c r="A79" s="1782"/>
      <c r="B79" s="1782"/>
      <c r="C79" s="371" t="s">
        <v>1298</v>
      </c>
      <c r="D79" s="2464"/>
      <c r="E79" s="2206"/>
      <c r="F79" s="2385"/>
      <c r="G79" s="2429"/>
      <c r="H79" s="1502"/>
      <c r="I79" s="653" t="s">
        <v>1299</v>
      </c>
      <c r="J79" s="573"/>
      <c r="K79" s="1502"/>
      <c r="L79" s="216"/>
      <c r="M79" s="2172"/>
      <c r="N79" s="336"/>
      <c r="O79" s="1626"/>
      <c r="P79" s="1626"/>
      <c r="AH79" s="1633">
        <v>0</v>
      </c>
    </row>
    <row s="1637" customFormat="1" customHeight="1" ht="0.75" hidden="1">
      <c r="A80" s="1782"/>
      <c r="B80" s="1782"/>
      <c r="C80" s="371" t="s">
        <v>1304</v>
      </c>
      <c r="D80" s="2464"/>
      <c r="E80" s="2206"/>
      <c r="F80" s="2385"/>
      <c r="G80" s="402"/>
      <c r="H80" s="1502"/>
      <c r="I80" s="653"/>
      <c r="J80" s="573"/>
      <c r="K80" s="1502"/>
      <c r="L80" s="216"/>
      <c r="M80" s="2172"/>
      <c r="N80" s="336"/>
      <c r="O80" s="1626"/>
      <c r="P80" s="1626"/>
      <c r="AH80" s="1633">
        <v>0</v>
      </c>
    </row>
    <row s="1637" customFormat="1" customHeight="1" ht="18.75" hidden="1">
      <c r="A81" s="1782" t="s">
        <v>279</v>
      </c>
      <c r="B81" s="1782" t="s">
        <v>280</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310</v>
      </c>
      <c r="M81" s="2172"/>
      <c r="N81" s="336"/>
      <c r="O81" s="1626"/>
      <c r="P81" s="1626"/>
      <c r="AH81" s="1633">
        <v>0</v>
      </c>
    </row>
    <row s="1637" customFormat="1" customHeight="1" ht="18.75" hidden="1">
      <c r="A82" s="1782"/>
      <c r="B82" s="1782"/>
      <c r="C82" s="371" t="s">
        <v>1298</v>
      </c>
      <c r="D82" s="2464"/>
      <c r="E82" s="2206"/>
      <c r="F82" s="2385"/>
      <c r="G82" s="2429"/>
      <c r="H82" s="1502"/>
      <c r="I82" s="653" t="s">
        <v>1299</v>
      </c>
      <c r="J82" s="573"/>
      <c r="K82" s="1502"/>
      <c r="L82" s="216"/>
      <c r="M82" s="2172"/>
      <c r="N82" s="336"/>
      <c r="O82" s="1626"/>
      <c r="P82" s="1626"/>
      <c r="AH82" s="1633">
        <v>0</v>
      </c>
    </row>
    <row s="1637" customFormat="1" customHeight="1" ht="1.05">
      <c r="A83" s="1782"/>
      <c r="B83" s="1782"/>
      <c r="C83" s="371" t="s">
        <v>1304</v>
      </c>
      <c r="D83" s="2464"/>
      <c r="E83" s="2206"/>
      <c r="F83" s="2385"/>
      <c r="G83" s="402"/>
      <c r="H83" s="1502"/>
      <c r="I83" s="653"/>
      <c r="J83" s="573"/>
      <c r="K83" s="1502"/>
      <c r="L83" s="216"/>
      <c r="M83" s="2172"/>
      <c r="N83" s="336"/>
      <c r="O83" s="1626"/>
      <c r="P83" s="1626"/>
      <c r="AH83" s="1633">
        <v>1</v>
      </c>
    </row>
    <row customHeight="1" ht="19.95">
      <c r="A84" s="1782"/>
      <c r="B84" s="1782"/>
      <c r="D84" s="378"/>
      <c r="E84" s="149" t="s">
        <v>111</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310</v>
      </c>
      <c r="G85" s="200" t="s">
        <v>310</v>
      </c>
      <c r="H85" s="2220" t="s">
        <v>310</v>
      </c>
      <c r="I85" s="2222"/>
      <c r="J85" s="200" t="s">
        <v>310</v>
      </c>
      <c r="K85" s="200" t="s">
        <v>310</v>
      </c>
      <c r="L85" s="403"/>
      <c r="M85" s="347" t="s">
        <v>1305</v>
      </c>
      <c r="N85" s="336"/>
      <c r="AH85" s="376">
        <v>34</v>
      </c>
    </row>
    <row customHeight="1" ht="19.95">
      <c r="A86" s="1782"/>
      <c r="B86" s="1782"/>
      <c r="D86" s="378"/>
      <c r="E86" s="149" t="s">
        <v>91</v>
      </c>
      <c r="F86" s="2462" t="s">
        <v>1306</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310</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1300</v>
      </c>
      <c r="D88" s="2464"/>
      <c r="E88" s="2206"/>
      <c r="F88" s="2385"/>
      <c r="G88" s="2429"/>
      <c r="H88" s="1502"/>
      <c r="I88" s="653" t="s">
        <v>1299</v>
      </c>
      <c r="J88" s="573"/>
      <c r="K88" s="1502"/>
      <c r="L88" s="216"/>
      <c r="M88" s="2172"/>
      <c r="N88" s="336"/>
      <c r="O88" s="1626"/>
      <c r="P88" s="1626"/>
      <c r="AH88" s="1633">
        <v>0</v>
      </c>
    </row>
    <row s="1637" customFormat="1" customHeight="1" ht="0.75" hidden="1">
      <c r="A89" s="1782"/>
      <c r="B89" s="1782"/>
      <c r="C89" s="371" t="s">
        <v>1307</v>
      </c>
      <c r="D89" s="2464"/>
      <c r="E89" s="2206"/>
      <c r="F89" s="2385"/>
      <c r="G89" s="402"/>
      <c r="H89" s="1502"/>
      <c r="I89" s="653"/>
      <c r="J89" s="573"/>
      <c r="K89" s="1502"/>
      <c r="L89" s="216"/>
      <c r="M89" s="2172"/>
      <c r="N89" s="336"/>
      <c r="O89" s="1626"/>
      <c r="P89" s="1626"/>
      <c r="AH89" s="1633">
        <v>0</v>
      </c>
    </row>
    <row s="1637" customFormat="1" customHeight="1" ht="45" hidden="1">
      <c r="A90" s="1782" t="s">
        <v>161</v>
      </c>
      <c r="B90" s="1782" t="s">
        <v>162</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310</v>
      </c>
      <c r="M90" s="2173"/>
      <c r="N90" s="336"/>
      <c r="O90" s="1626"/>
      <c r="P90" s="1626"/>
      <c r="AH90" s="1633">
        <v>0</v>
      </c>
    </row>
    <row s="1637" customFormat="1" customHeight="1" ht="18.75" hidden="1">
      <c r="A91" s="1782"/>
      <c r="B91" s="1782"/>
      <c r="C91" s="371" t="s">
        <v>1300</v>
      </c>
      <c r="D91" s="2464"/>
      <c r="E91" s="2206"/>
      <c r="F91" s="2385"/>
      <c r="G91" s="2429"/>
      <c r="H91" s="1502"/>
      <c r="I91" s="653" t="s">
        <v>1299</v>
      </c>
      <c r="J91" s="573"/>
      <c r="K91" s="1502"/>
      <c r="L91" s="216"/>
      <c r="M91" s="1863"/>
      <c r="N91" s="336"/>
      <c r="O91" s="1626"/>
      <c r="P91" s="1626"/>
      <c r="AH91" s="1633">
        <v>0</v>
      </c>
    </row>
    <row s="1637" customFormat="1" customHeight="1" ht="0.75" hidden="1">
      <c r="A92" s="1782"/>
      <c r="B92" s="1782"/>
      <c r="C92" s="371" t="s">
        <v>1307</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310</v>
      </c>
      <c r="M93" s="343"/>
      <c r="N93" s="336"/>
      <c r="O93" s="1626"/>
      <c r="P93" s="1626"/>
      <c r="AH93" s="1633">
        <v>0</v>
      </c>
    </row>
    <row s="1637" customFormat="1" customHeight="1" ht="18.75" hidden="1">
      <c r="A94" s="1782"/>
      <c r="B94" s="1782"/>
      <c r="C94" s="371" t="s">
        <v>1300</v>
      </c>
      <c r="D94" s="2464"/>
      <c r="E94" s="2206"/>
      <c r="F94" s="2385"/>
      <c r="G94" s="2429"/>
      <c r="H94" s="1502"/>
      <c r="I94" s="653" t="s">
        <v>1299</v>
      </c>
      <c r="J94" s="573"/>
      <c r="K94" s="1502"/>
      <c r="L94" s="216"/>
      <c r="M94" s="343"/>
      <c r="N94" s="336"/>
      <c r="O94" s="1626"/>
      <c r="P94" s="1626"/>
      <c r="AH94" s="1633">
        <v>0</v>
      </c>
    </row>
    <row s="1637" customFormat="1" customHeight="1" ht="0.75" hidden="1">
      <c r="A95" s="1782"/>
      <c r="B95" s="1782"/>
      <c r="C95" s="371" t="s">
        <v>1307</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310</v>
      </c>
      <c r="M96" s="343"/>
      <c r="N96" s="336"/>
      <c r="O96" s="1626"/>
      <c r="P96" s="1626"/>
      <c r="AH96" s="1633">
        <v>0</v>
      </c>
    </row>
    <row s="1637" customFormat="1" customHeight="1" ht="18.75" hidden="1">
      <c r="A97" s="1782"/>
      <c r="B97" s="1782"/>
      <c r="C97" s="371" t="s">
        <v>1300</v>
      </c>
      <c r="D97" s="2464"/>
      <c r="E97" s="2206"/>
      <c r="F97" s="2385"/>
      <c r="G97" s="2429"/>
      <c r="H97" s="1502"/>
      <c r="I97" s="653" t="s">
        <v>1299</v>
      </c>
      <c r="J97" s="573"/>
      <c r="K97" s="1502"/>
      <c r="L97" s="216"/>
      <c r="M97" s="343"/>
      <c r="N97" s="336"/>
      <c r="O97" s="1626"/>
      <c r="P97" s="1626"/>
      <c r="AH97" s="1633">
        <v>0</v>
      </c>
    </row>
    <row s="1637" customFormat="1" customHeight="1" ht="0.75" hidden="1">
      <c r="A98" s="1782"/>
      <c r="B98" s="1782"/>
      <c r="C98" s="371" t="s">
        <v>1307</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310</v>
      </c>
      <c r="M99" s="343"/>
      <c r="N99" s="336"/>
      <c r="O99" s="1626"/>
      <c r="P99" s="1626"/>
      <c r="AH99" s="1633">
        <v>0</v>
      </c>
    </row>
    <row s="1637" customFormat="1" customHeight="1" ht="18.75" hidden="1">
      <c r="A100" s="1782"/>
      <c r="B100" s="1782"/>
      <c r="C100" s="371" t="s">
        <v>1300</v>
      </c>
      <c r="D100" s="2464"/>
      <c r="E100" s="2206"/>
      <c r="F100" s="2385"/>
      <c r="G100" s="2429"/>
      <c r="H100" s="1502"/>
      <c r="I100" s="653" t="s">
        <v>1299</v>
      </c>
      <c r="J100" s="573"/>
      <c r="K100" s="1502"/>
      <c r="L100" s="216"/>
      <c r="M100" s="343"/>
      <c r="N100" s="336"/>
      <c r="O100" s="1626"/>
      <c r="P100" s="1626"/>
      <c r="AH100" s="1633">
        <v>0</v>
      </c>
    </row>
    <row s="1637" customFormat="1" customHeight="1" ht="0.75" hidden="1">
      <c r="A101" s="1782"/>
      <c r="B101" s="1782"/>
      <c r="C101" s="371" t="s">
        <v>1307</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310</v>
      </c>
      <c r="M102" s="343"/>
      <c r="N102" s="336"/>
      <c r="O102" s="1626"/>
      <c r="P102" s="1626"/>
      <c r="AH102" s="1633">
        <v>0</v>
      </c>
    </row>
    <row s="1637" customFormat="1" customHeight="1" ht="18.75" hidden="1">
      <c r="A103" s="1782"/>
      <c r="B103" s="1782"/>
      <c r="C103" s="371" t="s">
        <v>1300</v>
      </c>
      <c r="D103" s="2464"/>
      <c r="E103" s="2206"/>
      <c r="F103" s="2385"/>
      <c r="G103" s="2429"/>
      <c r="H103" s="1502"/>
      <c r="I103" s="653" t="s">
        <v>1299</v>
      </c>
      <c r="J103" s="573"/>
      <c r="K103" s="1502"/>
      <c r="L103" s="216"/>
      <c r="M103" s="343"/>
      <c r="N103" s="336"/>
      <c r="O103" s="1626"/>
      <c r="P103" s="1626"/>
      <c r="AH103" s="1633">
        <v>0</v>
      </c>
    </row>
    <row s="1637" customFormat="1" customHeight="1" ht="0.75" hidden="1">
      <c r="A104" s="1782"/>
      <c r="B104" s="1782"/>
      <c r="C104" s="371" t="s">
        <v>1307</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310</v>
      </c>
      <c r="M105" s="343"/>
      <c r="N105" s="336"/>
      <c r="O105" s="1626"/>
      <c r="P105" s="1626"/>
      <c r="AH105" s="1633">
        <v>0</v>
      </c>
    </row>
    <row s="1637" customFormat="1" customHeight="1" ht="18.75" hidden="1">
      <c r="A106" s="1782"/>
      <c r="B106" s="1782"/>
      <c r="C106" s="371" t="s">
        <v>1300</v>
      </c>
      <c r="D106" s="2464"/>
      <c r="E106" s="2206"/>
      <c r="F106" s="2385"/>
      <c r="G106" s="2429"/>
      <c r="H106" s="1502"/>
      <c r="I106" s="653" t="s">
        <v>1299</v>
      </c>
      <c r="J106" s="573"/>
      <c r="K106" s="1502"/>
      <c r="L106" s="216"/>
      <c r="M106" s="343"/>
      <c r="N106" s="336"/>
      <c r="O106" s="1626"/>
      <c r="P106" s="1626"/>
      <c r="AH106" s="1633">
        <v>0</v>
      </c>
    </row>
    <row s="1637" customFormat="1" customHeight="1" ht="0.75" hidden="1">
      <c r="A107" s="1782"/>
      <c r="B107" s="1782"/>
      <c r="C107" s="371" t="s">
        <v>1307</v>
      </c>
      <c r="D107" s="2464"/>
      <c r="E107" s="2206"/>
      <c r="F107" s="2385"/>
      <c r="G107" s="402"/>
      <c r="H107" s="1502"/>
      <c r="I107" s="653"/>
      <c r="J107" s="573"/>
      <c r="K107" s="1502"/>
      <c r="L107" s="216"/>
      <c r="M107" s="343"/>
      <c r="N107" s="336"/>
      <c r="O107" s="1626"/>
      <c r="P107" s="1626"/>
      <c r="AH107" s="1633">
        <v>0</v>
      </c>
    </row>
    <row s="1637" customFormat="1" customHeight="1" ht="18.75" hidden="1">
      <c r="A108" s="1782" t="s">
        <v>198</v>
      </c>
      <c r="B108" s="1782" t="s">
        <v>199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310</v>
      </c>
      <c r="M108" s="343"/>
      <c r="N108" s="336"/>
      <c r="O108" s="1626"/>
      <c r="P108" s="1626"/>
      <c r="AH108" s="1633">
        <v>0</v>
      </c>
    </row>
    <row s="1637" customFormat="1" customHeight="1" ht="18.75" hidden="1">
      <c r="A109" s="1782"/>
      <c r="B109" s="1782"/>
      <c r="C109" s="371" t="s">
        <v>1300</v>
      </c>
      <c r="D109" s="2464"/>
      <c r="E109" s="2206"/>
      <c r="F109" s="2385"/>
      <c r="G109" s="2429"/>
      <c r="H109" s="1502"/>
      <c r="I109" s="653" t="s">
        <v>1299</v>
      </c>
      <c r="J109" s="573"/>
      <c r="K109" s="1502"/>
      <c r="L109" s="216"/>
      <c r="M109" s="343"/>
      <c r="N109" s="336"/>
      <c r="O109" s="1626"/>
      <c r="P109" s="1626"/>
      <c r="AH109" s="1633">
        <v>0</v>
      </c>
    </row>
    <row s="1637" customFormat="1" customHeight="1" ht="0.75" hidden="1">
      <c r="A110" s="1782"/>
      <c r="B110" s="1782"/>
      <c r="C110" s="371" t="s">
        <v>1307</v>
      </c>
      <c r="D110" s="2464"/>
      <c r="E110" s="2206"/>
      <c r="F110" s="2385"/>
      <c r="G110" s="402"/>
      <c r="H110" s="1502"/>
      <c r="I110" s="653"/>
      <c r="J110" s="573"/>
      <c r="K110" s="1502"/>
      <c r="L110" s="216"/>
      <c r="M110" s="343"/>
      <c r="N110" s="336"/>
      <c r="O110" s="1626"/>
      <c r="P110" s="1626"/>
      <c r="AH110" s="1633">
        <v>0</v>
      </c>
    </row>
    <row s="1637" customFormat="1" customHeight="1" ht="18.75" hidden="1">
      <c r="A111" s="1782" t="s">
        <v>204</v>
      </c>
      <c r="B111" s="1782" t="s">
        <v>205</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310</v>
      </c>
      <c r="M111" s="343"/>
      <c r="N111" s="336"/>
      <c r="O111" s="1626"/>
      <c r="P111" s="1626"/>
      <c r="AH111" s="1633">
        <v>0</v>
      </c>
    </row>
    <row s="1637" customFormat="1" customHeight="1" ht="18.75" hidden="1">
      <c r="A112" s="1782"/>
      <c r="B112" s="1782"/>
      <c r="C112" s="371" t="s">
        <v>1300</v>
      </c>
      <c r="D112" s="2464"/>
      <c r="E112" s="2206"/>
      <c r="F112" s="2385"/>
      <c r="G112" s="2429"/>
      <c r="H112" s="1502"/>
      <c r="I112" s="653" t="s">
        <v>1299</v>
      </c>
      <c r="J112" s="573"/>
      <c r="K112" s="1502"/>
      <c r="L112" s="216"/>
      <c r="M112" s="343"/>
      <c r="N112" s="336"/>
      <c r="O112" s="1626"/>
      <c r="P112" s="1626"/>
      <c r="AH112" s="1633">
        <v>0</v>
      </c>
    </row>
    <row s="1637" customFormat="1" customHeight="1" ht="0.75" hidden="1">
      <c r="A113" s="1782"/>
      <c r="B113" s="1782"/>
      <c r="C113" s="371" t="s">
        <v>1307</v>
      </c>
      <c r="D113" s="2464"/>
      <c r="E113" s="2206"/>
      <c r="F113" s="2385"/>
      <c r="G113" s="402"/>
      <c r="H113" s="1502"/>
      <c r="I113" s="653"/>
      <c r="J113" s="573"/>
      <c r="K113" s="1502"/>
      <c r="L113" s="216"/>
      <c r="M113" s="343"/>
      <c r="N113" s="336"/>
      <c r="O113" s="1626"/>
      <c r="P113" s="1626"/>
      <c r="AH113" s="1633">
        <v>0</v>
      </c>
    </row>
    <row s="1637" customFormat="1" customHeight="1" ht="18.75" hidden="1">
      <c r="A114" s="1782" t="s">
        <v>224</v>
      </c>
      <c r="B114" s="1782" t="s">
        <v>225</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310</v>
      </c>
      <c r="M114" s="343"/>
      <c r="N114" s="336"/>
      <c r="O114" s="1626"/>
      <c r="P114" s="1626"/>
      <c r="AH114" s="1633">
        <v>0</v>
      </c>
    </row>
    <row s="1637" customFormat="1" customHeight="1" ht="18.75" hidden="1">
      <c r="A115" s="1782"/>
      <c r="B115" s="1782"/>
      <c r="C115" s="371" t="s">
        <v>1300</v>
      </c>
      <c r="D115" s="2464"/>
      <c r="E115" s="2206"/>
      <c r="F115" s="2385"/>
      <c r="G115" s="2429"/>
      <c r="H115" s="1502"/>
      <c r="I115" s="653" t="s">
        <v>1299</v>
      </c>
      <c r="J115" s="573"/>
      <c r="K115" s="1502"/>
      <c r="L115" s="216"/>
      <c r="M115" s="343"/>
      <c r="N115" s="336"/>
      <c r="O115" s="1626"/>
      <c r="P115" s="1626"/>
      <c r="AH115" s="1633">
        <v>0</v>
      </c>
    </row>
    <row s="1637" customFormat="1" customHeight="1" ht="0.75" hidden="1">
      <c r="A116" s="1782"/>
      <c r="B116" s="1782"/>
      <c r="C116" s="371" t="s">
        <v>1307</v>
      </c>
      <c r="D116" s="2464"/>
      <c r="E116" s="2206"/>
      <c r="F116" s="2385"/>
      <c r="G116" s="402"/>
      <c r="H116" s="1502"/>
      <c r="I116" s="653"/>
      <c r="J116" s="573"/>
      <c r="K116" s="1502"/>
      <c r="L116" s="216"/>
      <c r="M116" s="343"/>
      <c r="N116" s="336"/>
      <c r="O116" s="1626"/>
      <c r="P116" s="1626"/>
      <c r="AH116" s="1633">
        <v>0</v>
      </c>
    </row>
    <row s="1637" customFormat="1" customHeight="1" ht="18.75" hidden="1">
      <c r="A117" s="1782" t="s">
        <v>231</v>
      </c>
      <c r="B117" s="1782" t="s">
        <v>232</v>
      </c>
      <c r="C117" s="371"/>
      <c r="D117" s="2464"/>
      <c r="E117" s="2206"/>
      <c r="F117" s="2385" t="str">
        <f>INDEX(PT_DIFFERENTIATION_VTAR,MATCH(A117,PT_DIFFERENTIATION_VTAR_ID,0))</f>
        <v>Тариф на техническую воду</v>
      </c>
      <c r="G117" s="2429" t="str">
        <f>INDEX(PT_DIFFERENTIATION_NTAR,MATCH(B117,PT_DIFFERENTIATION_NTAR_ID,0))</f>
        <v>Тариф на техническую воду для потребителей, присоединенных к централизованной системе технического водоснабжения поселка Горного Предгорного муниципального округа</v>
      </c>
      <c r="H117" s="1864"/>
      <c r="I117" s="1741"/>
      <c r="J117" s="1775"/>
      <c r="K117" s="1780"/>
      <c r="L117" s="1864" t="s">
        <v>310</v>
      </c>
      <c r="M117" s="343"/>
      <c r="N117" s="336"/>
      <c r="O117" s="1626"/>
      <c r="P117" s="1626"/>
      <c r="AH117" s="1633">
        <v>0</v>
      </c>
    </row>
    <row s="1637" customFormat="1" customHeight="1" ht="18.75" hidden="1">
      <c r="A118" s="1782"/>
      <c r="B118" s="1782"/>
      <c r="C118" s="371" t="s">
        <v>1300</v>
      </c>
      <c r="D118" s="2464"/>
      <c r="E118" s="2206"/>
      <c r="F118" s="2385"/>
      <c r="G118" s="2429"/>
      <c r="H118" s="1502"/>
      <c r="I118" s="653" t="s">
        <v>1299</v>
      </c>
      <c r="J118" s="573"/>
      <c r="K118" s="1502"/>
      <c r="L118" s="216"/>
      <c r="M118" s="343"/>
      <c r="N118" s="336"/>
      <c r="O118" s="1626"/>
      <c r="P118" s="1626"/>
      <c r="AH118" s="1633">
        <v>0</v>
      </c>
    </row>
    <row s="1637" customFormat="1" customHeight="1" ht="0.75" hidden="1">
      <c r="A119" s="1782"/>
      <c r="B119" s="1782"/>
      <c r="C119" s="371" t="s">
        <v>1307</v>
      </c>
      <c r="D119" s="2464"/>
      <c r="E119" s="2206"/>
      <c r="F119" s="2385"/>
      <c r="G119" s="402"/>
      <c r="H119" s="1502"/>
      <c r="I119" s="653"/>
      <c r="J119" s="573"/>
      <c r="K119" s="1502"/>
      <c r="L119" s="216"/>
      <c r="M119" s="343"/>
      <c r="N119" s="336"/>
      <c r="O119" s="1626"/>
      <c r="P119" s="1626"/>
      <c r="AH119" s="1633">
        <v>0</v>
      </c>
    </row>
    <row s="1637" customFormat="1" customHeight="1" ht="18.75" hidden="1">
      <c r="A120" s="1782" t="s">
        <v>239</v>
      </c>
      <c r="B120" s="1782" t="s">
        <v>240</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310</v>
      </c>
      <c r="M120" s="343"/>
      <c r="N120" s="336"/>
      <c r="O120" s="1626"/>
      <c r="P120" s="1626"/>
      <c r="AH120" s="1633">
        <v>0</v>
      </c>
    </row>
    <row s="1637" customFormat="1" customHeight="1" ht="18.75" hidden="1">
      <c r="A121" s="1782"/>
      <c r="B121" s="1782"/>
      <c r="C121" s="371" t="s">
        <v>1300</v>
      </c>
      <c r="D121" s="2464"/>
      <c r="E121" s="2206"/>
      <c r="F121" s="2385"/>
      <c r="G121" s="2429"/>
      <c r="H121" s="1502"/>
      <c r="I121" s="653" t="s">
        <v>1299</v>
      </c>
      <c r="J121" s="573"/>
      <c r="K121" s="1502"/>
      <c r="L121" s="216"/>
      <c r="M121" s="343"/>
      <c r="N121" s="336"/>
      <c r="O121" s="1626"/>
      <c r="P121" s="1626"/>
      <c r="AH121" s="1633">
        <v>0</v>
      </c>
    </row>
    <row s="1637" customFormat="1" customHeight="1" ht="0.75" hidden="1">
      <c r="A122" s="1782"/>
      <c r="B122" s="1782"/>
      <c r="C122" s="371" t="s">
        <v>1307</v>
      </c>
      <c r="D122" s="2464"/>
      <c r="E122" s="2206"/>
      <c r="F122" s="2385"/>
      <c r="G122" s="402"/>
      <c r="H122" s="1502"/>
      <c r="I122" s="653"/>
      <c r="J122" s="573"/>
      <c r="K122" s="1502"/>
      <c r="L122" s="216"/>
      <c r="M122" s="343"/>
      <c r="N122" s="336"/>
      <c r="O122" s="1626"/>
      <c r="P122" s="1626"/>
      <c r="AH122" s="1633">
        <v>0</v>
      </c>
    </row>
    <row s="1637" customFormat="1" customHeight="1" ht="18.75" hidden="1">
      <c r="A123" s="1782" t="s">
        <v>244</v>
      </c>
      <c r="B123" s="1782" t="s">
        <v>245</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310</v>
      </c>
      <c r="M123" s="343"/>
      <c r="N123" s="336"/>
      <c r="O123" s="1626"/>
      <c r="P123" s="1626"/>
      <c r="AH123" s="1633">
        <v>0</v>
      </c>
    </row>
    <row s="1637" customFormat="1" customHeight="1" ht="18.75" hidden="1">
      <c r="A124" s="1782"/>
      <c r="B124" s="1782"/>
      <c r="C124" s="371" t="s">
        <v>1300</v>
      </c>
      <c r="D124" s="2464"/>
      <c r="E124" s="2206"/>
      <c r="F124" s="2385"/>
      <c r="G124" s="2429"/>
      <c r="H124" s="1502"/>
      <c r="I124" s="653" t="s">
        <v>1299</v>
      </c>
      <c r="J124" s="573"/>
      <c r="K124" s="1502"/>
      <c r="L124" s="216"/>
      <c r="M124" s="343"/>
      <c r="N124" s="336"/>
      <c r="O124" s="1626"/>
      <c r="P124" s="1626"/>
      <c r="AH124" s="1633">
        <v>0</v>
      </c>
    </row>
    <row s="1637" customFormat="1" customHeight="1" ht="0.75" hidden="1">
      <c r="A125" s="1782"/>
      <c r="B125" s="1782"/>
      <c r="C125" s="371" t="s">
        <v>1307</v>
      </c>
      <c r="D125" s="2464"/>
      <c r="E125" s="2206"/>
      <c r="F125" s="2385"/>
      <c r="G125" s="402"/>
      <c r="H125" s="1502"/>
      <c r="I125" s="653"/>
      <c r="J125" s="573"/>
      <c r="K125" s="1502"/>
      <c r="L125" s="216"/>
      <c r="M125" s="343"/>
      <c r="N125" s="336"/>
      <c r="O125" s="1626"/>
      <c r="P125" s="1626"/>
      <c r="AH125" s="1633">
        <v>0</v>
      </c>
    </row>
    <row s="1637" customFormat="1" customHeight="1" ht="18.75" hidden="1">
      <c r="A126" s="1782" t="s">
        <v>249</v>
      </c>
      <c r="B126" s="1782" t="s">
        <v>250</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310</v>
      </c>
      <c r="M126" s="343"/>
      <c r="N126" s="336"/>
      <c r="O126" s="1626"/>
      <c r="P126" s="1626"/>
      <c r="AH126" s="1633">
        <v>0</v>
      </c>
    </row>
    <row s="1637" customFormat="1" customHeight="1" ht="18.75" hidden="1">
      <c r="A127" s="1782"/>
      <c r="B127" s="1782"/>
      <c r="C127" s="371" t="s">
        <v>1300</v>
      </c>
      <c r="D127" s="2464"/>
      <c r="E127" s="2206"/>
      <c r="F127" s="2385"/>
      <c r="G127" s="2429"/>
      <c r="H127" s="1502"/>
      <c r="I127" s="653" t="s">
        <v>1299</v>
      </c>
      <c r="J127" s="573"/>
      <c r="K127" s="1502"/>
      <c r="L127" s="216"/>
      <c r="M127" s="343"/>
      <c r="N127" s="336"/>
      <c r="O127" s="1626"/>
      <c r="P127" s="1626"/>
      <c r="AH127" s="1633">
        <v>0</v>
      </c>
    </row>
    <row s="1637" customFormat="1" customHeight="1" ht="0.75" hidden="1">
      <c r="A128" s="1782"/>
      <c r="B128" s="1782"/>
      <c r="C128" s="371" t="s">
        <v>1307</v>
      </c>
      <c r="D128" s="2464"/>
      <c r="E128" s="2206"/>
      <c r="F128" s="2385"/>
      <c r="G128" s="402"/>
      <c r="H128" s="1502"/>
      <c r="I128" s="653"/>
      <c r="J128" s="573"/>
      <c r="K128" s="1502"/>
      <c r="L128" s="216"/>
      <c r="M128" s="343"/>
      <c r="N128" s="336"/>
      <c r="O128" s="1626"/>
      <c r="P128" s="1626"/>
      <c r="AH128" s="1633">
        <v>0</v>
      </c>
    </row>
    <row s="1637" customFormat="1" customHeight="1" ht="18.75" hidden="1">
      <c r="A129" s="1782" t="s">
        <v>254</v>
      </c>
      <c r="B129" s="1782" t="s">
        <v>255</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310</v>
      </c>
      <c r="M129" s="343"/>
      <c r="N129" s="336"/>
      <c r="O129" s="1626"/>
      <c r="P129" s="1626"/>
      <c r="AH129" s="1633">
        <v>0</v>
      </c>
    </row>
    <row s="1637" customFormat="1" customHeight="1" ht="18.75" hidden="1">
      <c r="A130" s="1782"/>
      <c r="B130" s="1782"/>
      <c r="C130" s="371" t="s">
        <v>1300</v>
      </c>
      <c r="D130" s="2464"/>
      <c r="E130" s="2206"/>
      <c r="F130" s="2385"/>
      <c r="G130" s="2429"/>
      <c r="H130" s="1502"/>
      <c r="I130" s="653" t="s">
        <v>1299</v>
      </c>
      <c r="J130" s="573"/>
      <c r="K130" s="1502"/>
      <c r="L130" s="216"/>
      <c r="M130" s="343"/>
      <c r="N130" s="336"/>
      <c r="O130" s="1626"/>
      <c r="P130" s="1626"/>
      <c r="AH130" s="1633">
        <v>0</v>
      </c>
    </row>
    <row s="1637" customFormat="1" customHeight="1" ht="0.75" hidden="1">
      <c r="A131" s="1782"/>
      <c r="B131" s="1782"/>
      <c r="C131" s="371" t="s">
        <v>1307</v>
      </c>
      <c r="D131" s="2464"/>
      <c r="E131" s="2206"/>
      <c r="F131" s="2385"/>
      <c r="G131" s="402"/>
      <c r="H131" s="1502"/>
      <c r="I131" s="653"/>
      <c r="J131" s="573"/>
      <c r="K131" s="1502"/>
      <c r="L131" s="216"/>
      <c r="M131" s="343"/>
      <c r="N131" s="336"/>
      <c r="O131" s="1626"/>
      <c r="P131" s="1626"/>
      <c r="AH131" s="1633">
        <v>0</v>
      </c>
    </row>
    <row s="1637" customFormat="1" customHeight="1" ht="18.75" hidden="1">
      <c r="A132" s="1782" t="s">
        <v>259</v>
      </c>
      <c r="B132" s="1782" t="s">
        <v>260</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310</v>
      </c>
      <c r="M132" s="343"/>
      <c r="N132" s="336"/>
      <c r="O132" s="1626"/>
      <c r="P132" s="1626"/>
      <c r="AH132" s="1633">
        <v>0</v>
      </c>
    </row>
    <row s="1637" customFormat="1" customHeight="1" ht="18.75" hidden="1">
      <c r="A133" s="1782"/>
      <c r="B133" s="1782"/>
      <c r="C133" s="371" t="s">
        <v>1300</v>
      </c>
      <c r="D133" s="2464"/>
      <c r="E133" s="2206"/>
      <c r="F133" s="2385"/>
      <c r="G133" s="2429"/>
      <c r="H133" s="1502"/>
      <c r="I133" s="653" t="s">
        <v>1299</v>
      </c>
      <c r="J133" s="573"/>
      <c r="K133" s="1502"/>
      <c r="L133" s="216"/>
      <c r="M133" s="343"/>
      <c r="N133" s="336"/>
      <c r="O133" s="1626"/>
      <c r="P133" s="1626"/>
      <c r="AH133" s="1633">
        <v>0</v>
      </c>
    </row>
    <row s="1637" customFormat="1" customHeight="1" ht="0.75" hidden="1">
      <c r="A134" s="1782"/>
      <c r="B134" s="1782"/>
      <c r="C134" s="371" t="s">
        <v>1307</v>
      </c>
      <c r="D134" s="2464"/>
      <c r="E134" s="2206"/>
      <c r="F134" s="2385"/>
      <c r="G134" s="402"/>
      <c r="H134" s="1502"/>
      <c r="I134" s="653"/>
      <c r="J134" s="573"/>
      <c r="K134" s="1502"/>
      <c r="L134" s="216"/>
      <c r="M134" s="343"/>
      <c r="N134" s="336"/>
      <c r="O134" s="1626"/>
      <c r="P134" s="1626"/>
      <c r="AH134" s="1633">
        <v>0</v>
      </c>
    </row>
    <row s="1637" customFormat="1" customHeight="1" ht="18.75" hidden="1">
      <c r="A135" s="1782" t="s">
        <v>264</v>
      </c>
      <c r="B135" s="1782" t="s">
        <v>265</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310</v>
      </c>
      <c r="M135" s="343"/>
      <c r="N135" s="336"/>
      <c r="O135" s="1626"/>
      <c r="P135" s="1626"/>
      <c r="AH135" s="1633">
        <v>0</v>
      </c>
    </row>
    <row s="1637" customFormat="1" customHeight="1" ht="18.75" hidden="1">
      <c r="A136" s="1782"/>
      <c r="B136" s="1782"/>
      <c r="C136" s="371" t="s">
        <v>1300</v>
      </c>
      <c r="D136" s="2464"/>
      <c r="E136" s="2206"/>
      <c r="F136" s="2385"/>
      <c r="G136" s="2429"/>
      <c r="H136" s="1502"/>
      <c r="I136" s="653" t="s">
        <v>1299</v>
      </c>
      <c r="J136" s="573"/>
      <c r="K136" s="1502"/>
      <c r="L136" s="216"/>
      <c r="M136" s="343"/>
      <c r="N136" s="336"/>
      <c r="O136" s="1626"/>
      <c r="P136" s="1626"/>
      <c r="AH136" s="1633">
        <v>0</v>
      </c>
    </row>
    <row s="1637" customFormat="1" customHeight="1" ht="0.75" hidden="1">
      <c r="A137" s="1782"/>
      <c r="B137" s="1782"/>
      <c r="C137" s="371" t="s">
        <v>1307</v>
      </c>
      <c r="D137" s="2464"/>
      <c r="E137" s="2206"/>
      <c r="F137" s="2385"/>
      <c r="G137" s="402"/>
      <c r="H137" s="1502"/>
      <c r="I137" s="653"/>
      <c r="J137" s="573"/>
      <c r="K137" s="1502"/>
      <c r="L137" s="216"/>
      <c r="M137" s="343"/>
      <c r="N137" s="336"/>
      <c r="O137" s="1626"/>
      <c r="P137" s="1626"/>
      <c r="AH137" s="1633">
        <v>0</v>
      </c>
    </row>
    <row s="1637" customFormat="1" customHeight="1" ht="18.75" hidden="1">
      <c r="A138" s="1782" t="s">
        <v>269</v>
      </c>
      <c r="B138" s="1782" t="s">
        <v>270</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310</v>
      </c>
      <c r="M138" s="343"/>
      <c r="N138" s="336"/>
      <c r="O138" s="1626"/>
      <c r="P138" s="1626"/>
      <c r="AH138" s="1633">
        <v>0</v>
      </c>
    </row>
    <row s="1637" customFormat="1" customHeight="1" ht="18.75" hidden="1">
      <c r="A139" s="1782"/>
      <c r="B139" s="1782"/>
      <c r="C139" s="371" t="s">
        <v>1300</v>
      </c>
      <c r="D139" s="2464"/>
      <c r="E139" s="2206"/>
      <c r="F139" s="2385"/>
      <c r="G139" s="2429"/>
      <c r="H139" s="1502"/>
      <c r="I139" s="653" t="s">
        <v>1299</v>
      </c>
      <c r="J139" s="573"/>
      <c r="K139" s="1502"/>
      <c r="L139" s="216"/>
      <c r="M139" s="343"/>
      <c r="N139" s="336"/>
      <c r="O139" s="1626"/>
      <c r="P139" s="1626"/>
      <c r="AH139" s="1633">
        <v>0</v>
      </c>
    </row>
    <row s="1637" customFormat="1" customHeight="1" ht="0.75" hidden="1">
      <c r="A140" s="1782"/>
      <c r="B140" s="1782"/>
      <c r="C140" s="371" t="s">
        <v>1307</v>
      </c>
      <c r="D140" s="2464"/>
      <c r="E140" s="2206"/>
      <c r="F140" s="2385"/>
      <c r="G140" s="402"/>
      <c r="H140" s="1502"/>
      <c r="I140" s="653"/>
      <c r="J140" s="573"/>
      <c r="K140" s="1502"/>
      <c r="L140" s="216"/>
      <c r="M140" s="343"/>
      <c r="N140" s="336"/>
      <c r="O140" s="1626"/>
      <c r="P140" s="1626"/>
      <c r="AH140" s="1633">
        <v>0</v>
      </c>
    </row>
    <row s="1637" customFormat="1" customHeight="1" ht="18.75" hidden="1">
      <c r="A141" s="1782" t="s">
        <v>274</v>
      </c>
      <c r="B141" s="1782" t="s">
        <v>275</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310</v>
      </c>
      <c r="M141" s="343"/>
      <c r="N141" s="336"/>
      <c r="O141" s="1626"/>
      <c r="P141" s="1626"/>
      <c r="AH141" s="1633">
        <v>0</v>
      </c>
    </row>
    <row s="1637" customFormat="1" customHeight="1" ht="18.75" hidden="1">
      <c r="A142" s="1782"/>
      <c r="B142" s="1782"/>
      <c r="C142" s="371" t="s">
        <v>1300</v>
      </c>
      <c r="D142" s="2464"/>
      <c r="E142" s="2206"/>
      <c r="F142" s="2385"/>
      <c r="G142" s="2429"/>
      <c r="H142" s="1502"/>
      <c r="I142" s="653" t="s">
        <v>1299</v>
      </c>
      <c r="J142" s="573"/>
      <c r="K142" s="1502"/>
      <c r="L142" s="216"/>
      <c r="M142" s="343"/>
      <c r="N142" s="336"/>
      <c r="O142" s="1626"/>
      <c r="P142" s="1626"/>
      <c r="AH142" s="1633">
        <v>0</v>
      </c>
    </row>
    <row s="1637" customFormat="1" customHeight="1" ht="0.75" hidden="1">
      <c r="A143" s="1782"/>
      <c r="B143" s="1782"/>
      <c r="C143" s="371" t="s">
        <v>1307</v>
      </c>
      <c r="D143" s="2464"/>
      <c r="E143" s="2206"/>
      <c r="F143" s="2385"/>
      <c r="G143" s="402"/>
      <c r="H143" s="1502"/>
      <c r="I143" s="653"/>
      <c r="J143" s="573"/>
      <c r="K143" s="1502"/>
      <c r="L143" s="216"/>
      <c r="M143" s="343"/>
      <c r="N143" s="336"/>
      <c r="O143" s="1626"/>
      <c r="P143" s="1626"/>
      <c r="AH143" s="1633">
        <v>0</v>
      </c>
    </row>
    <row s="1637" customFormat="1" customHeight="1" ht="18.75" hidden="1">
      <c r="A144" s="1782" t="s">
        <v>279</v>
      </c>
      <c r="B144" s="1782" t="s">
        <v>280</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310</v>
      </c>
      <c r="M144" s="343"/>
      <c r="N144" s="336"/>
      <c r="O144" s="1626"/>
      <c r="P144" s="1626"/>
      <c r="AH144" s="1633">
        <v>0</v>
      </c>
    </row>
    <row s="1637" customFormat="1" customHeight="1" ht="18.75" hidden="1">
      <c r="A145" s="1782"/>
      <c r="B145" s="1782"/>
      <c r="C145" s="371" t="s">
        <v>1300</v>
      </c>
      <c r="D145" s="2464"/>
      <c r="E145" s="2206"/>
      <c r="F145" s="2385"/>
      <c r="G145" s="2429"/>
      <c r="H145" s="1502"/>
      <c r="I145" s="653" t="s">
        <v>1299</v>
      </c>
      <c r="J145" s="573"/>
      <c r="K145" s="1502"/>
      <c r="L145" s="216"/>
      <c r="M145" s="343"/>
      <c r="N145" s="336"/>
      <c r="O145" s="1626"/>
      <c r="P145" s="1626"/>
      <c r="AH145" s="1633">
        <v>0</v>
      </c>
    </row>
    <row s="1637" customFormat="1" customHeight="1" ht="1.05">
      <c r="A146" s="1782"/>
      <c r="B146" s="1782"/>
      <c r="C146" s="371" t="s">
        <v>1307</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92</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310</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1300</v>
      </c>
      <c r="D149" s="2464"/>
      <c r="E149" s="2206"/>
      <c r="F149" s="2385"/>
      <c r="G149" s="2429"/>
      <c r="H149" s="1502"/>
      <c r="I149" s="653" t="s">
        <v>1299</v>
      </c>
      <c r="J149" s="573"/>
      <c r="K149" s="1502"/>
      <c r="L149" s="216"/>
      <c r="M149" s="2172"/>
      <c r="N149" s="336"/>
      <c r="O149" s="1626"/>
      <c r="P149" s="1626"/>
      <c r="AH149" s="1633">
        <v>0</v>
      </c>
    </row>
    <row s="1637" customFormat="1" customHeight="1" ht="0.75" hidden="1">
      <c r="A150" s="1782"/>
      <c r="B150" s="1782"/>
      <c r="C150" s="371" t="s">
        <v>1307</v>
      </c>
      <c r="D150" s="2464"/>
      <c r="E150" s="2206"/>
      <c r="F150" s="2385"/>
      <c r="G150" s="402"/>
      <c r="H150" s="1502"/>
      <c r="I150" s="653"/>
      <c r="J150" s="573"/>
      <c r="K150" s="1502"/>
      <c r="L150" s="216"/>
      <c r="M150" s="2172"/>
      <c r="N150" s="336"/>
      <c r="O150" s="1626"/>
      <c r="P150" s="1626"/>
      <c r="AH150" s="1633">
        <v>0</v>
      </c>
    </row>
    <row s="1637" customFormat="1" customHeight="1" ht="45" hidden="1">
      <c r="A151" s="1782" t="s">
        <v>161</v>
      </c>
      <c r="B151" s="1782" t="s">
        <v>162</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310</v>
      </c>
      <c r="M151" s="2173"/>
      <c r="N151" s="336"/>
      <c r="O151" s="1626"/>
      <c r="P151" s="1626"/>
      <c r="AH151" s="1633">
        <v>0</v>
      </c>
    </row>
    <row s="1637" customFormat="1" customHeight="1" ht="18.75" hidden="1">
      <c r="A152" s="1782"/>
      <c r="B152" s="1782"/>
      <c r="C152" s="371" t="s">
        <v>1300</v>
      </c>
      <c r="D152" s="2464"/>
      <c r="E152" s="2206"/>
      <c r="F152" s="2385"/>
      <c r="G152" s="2429"/>
      <c r="H152" s="1502"/>
      <c r="I152" s="653" t="s">
        <v>1299</v>
      </c>
      <c r="J152" s="573"/>
      <c r="K152" s="1502"/>
      <c r="L152" s="216"/>
      <c r="M152" s="1863"/>
      <c r="N152" s="336"/>
      <c r="O152" s="1626"/>
      <c r="P152" s="1626"/>
      <c r="AH152" s="1633">
        <v>0</v>
      </c>
    </row>
    <row s="1637" customFormat="1" customHeight="1" ht="0.75" hidden="1">
      <c r="A153" s="1782"/>
      <c r="B153" s="1782"/>
      <c r="C153" s="371" t="s">
        <v>1307</v>
      </c>
      <c r="D153" s="2464"/>
      <c r="E153" s="2206"/>
      <c r="F153" s="2385"/>
      <c r="G153" s="402"/>
      <c r="H153" s="1502"/>
      <c r="I153" s="653"/>
      <c r="J153" s="573"/>
      <c r="K153" s="1502"/>
      <c r="L153" s="216"/>
      <c r="M153" s="343"/>
      <c r="N153" s="336"/>
      <c r="O153" s="1626"/>
      <c r="P153" s="1626"/>
      <c r="AH153" s="1633">
        <v>0</v>
      </c>
    </row>
    <row s="1637" customFormat="1" customHeight="1" ht="45" hidden="1">
      <c r="A154" s="1782" t="s">
        <v>168</v>
      </c>
      <c r="B154" s="1782" t="s">
        <v>169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310</v>
      </c>
      <c r="M154" s="343"/>
      <c r="N154" s="336"/>
      <c r="O154" s="1626"/>
      <c r="P154" s="1626"/>
      <c r="AH154" s="1633">
        <v>0</v>
      </c>
    </row>
    <row s="1637" customFormat="1" customHeight="1" ht="18.75" hidden="1">
      <c r="A155" s="1782"/>
      <c r="B155" s="1782"/>
      <c r="C155" s="371" t="s">
        <v>1300</v>
      </c>
      <c r="D155" s="2464"/>
      <c r="E155" s="2206"/>
      <c r="F155" s="2385"/>
      <c r="G155" s="2429"/>
      <c r="H155" s="1502"/>
      <c r="I155" s="653" t="s">
        <v>1299</v>
      </c>
      <c r="J155" s="573"/>
      <c r="K155" s="1502"/>
      <c r="L155" s="216"/>
      <c r="M155" s="343"/>
      <c r="N155" s="336"/>
      <c r="O155" s="1626"/>
      <c r="P155" s="1626"/>
      <c r="AH155" s="1633">
        <v>0</v>
      </c>
    </row>
    <row s="1637" customFormat="1" customHeight="1" ht="0.75" hidden="1">
      <c r="A156" s="1782"/>
      <c r="B156" s="1782"/>
      <c r="C156" s="371" t="s">
        <v>1307</v>
      </c>
      <c r="D156" s="2464"/>
      <c r="E156" s="2206"/>
      <c r="F156" s="2385"/>
      <c r="G156" s="402"/>
      <c r="H156" s="1502"/>
      <c r="I156" s="653"/>
      <c r="J156" s="573"/>
      <c r="K156" s="1502"/>
      <c r="L156" s="216"/>
      <c r="M156" s="343"/>
      <c r="N156" s="336"/>
      <c r="O156" s="1626"/>
      <c r="P156" s="1626"/>
      <c r="AH156" s="1633">
        <v>0</v>
      </c>
    </row>
    <row s="1637" customFormat="1" customHeight="1" ht="45" hidden="1">
      <c r="A157" s="1782" t="s">
        <v>174</v>
      </c>
      <c r="B157" s="1782" t="s">
        <v>175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310</v>
      </c>
      <c r="M157" s="343"/>
      <c r="N157" s="336"/>
      <c r="O157" s="1626"/>
      <c r="P157" s="1626"/>
      <c r="AH157" s="1633">
        <v>0</v>
      </c>
    </row>
    <row s="1637" customFormat="1" customHeight="1" ht="18.75" hidden="1">
      <c r="A158" s="1782"/>
      <c r="B158" s="1782"/>
      <c r="C158" s="371" t="s">
        <v>1300</v>
      </c>
      <c r="D158" s="2464"/>
      <c r="E158" s="2206"/>
      <c r="F158" s="2385"/>
      <c r="G158" s="2429"/>
      <c r="H158" s="1502"/>
      <c r="I158" s="653" t="s">
        <v>1299</v>
      </c>
      <c r="J158" s="573"/>
      <c r="K158" s="1502"/>
      <c r="L158" s="216"/>
      <c r="M158" s="343"/>
      <c r="N158" s="336"/>
      <c r="O158" s="1626"/>
      <c r="P158" s="1626"/>
      <c r="AH158" s="1633">
        <v>0</v>
      </c>
    </row>
    <row s="1637" customFormat="1" customHeight="1" ht="0.75" hidden="1">
      <c r="A159" s="1782"/>
      <c r="B159" s="1782"/>
      <c r="C159" s="371" t="s">
        <v>1307</v>
      </c>
      <c r="D159" s="2464"/>
      <c r="E159" s="2206"/>
      <c r="F159" s="2385"/>
      <c r="G159" s="402"/>
      <c r="H159" s="1502"/>
      <c r="I159" s="653"/>
      <c r="J159" s="573"/>
      <c r="K159" s="1502"/>
      <c r="L159" s="216"/>
      <c r="M159" s="343"/>
      <c r="N159" s="336"/>
      <c r="O159" s="1626"/>
      <c r="P159" s="1626"/>
      <c r="AH159" s="1633">
        <v>0</v>
      </c>
    </row>
    <row s="1637" customFormat="1" customHeight="1" ht="18.75" hidden="1">
      <c r="A160" s="1782" t="s">
        <v>180</v>
      </c>
      <c r="B160" s="1782" t="s">
        <v>181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310</v>
      </c>
      <c r="M160" s="343"/>
      <c r="N160" s="336"/>
      <c r="O160" s="1626"/>
      <c r="P160" s="1626"/>
      <c r="AH160" s="1633">
        <v>0</v>
      </c>
    </row>
    <row s="1637" customFormat="1" customHeight="1" ht="18.75" hidden="1">
      <c r="A161" s="1782"/>
      <c r="B161" s="1782"/>
      <c r="C161" s="371" t="s">
        <v>1300</v>
      </c>
      <c r="D161" s="2464"/>
      <c r="E161" s="2206"/>
      <c r="F161" s="2385"/>
      <c r="G161" s="2429"/>
      <c r="H161" s="1502"/>
      <c r="I161" s="653" t="s">
        <v>1299</v>
      </c>
      <c r="J161" s="573"/>
      <c r="K161" s="1502"/>
      <c r="L161" s="216"/>
      <c r="M161" s="343"/>
      <c r="N161" s="336"/>
      <c r="O161" s="1626"/>
      <c r="P161" s="1626"/>
      <c r="AH161" s="1633">
        <v>0</v>
      </c>
    </row>
    <row s="1637" customFormat="1" customHeight="1" ht="0.75" hidden="1">
      <c r="A162" s="1782"/>
      <c r="B162" s="1782"/>
      <c r="C162" s="371" t="s">
        <v>1307</v>
      </c>
      <c r="D162" s="2464"/>
      <c r="E162" s="2206"/>
      <c r="F162" s="2385"/>
      <c r="G162" s="402"/>
      <c r="H162" s="1502"/>
      <c r="I162" s="653"/>
      <c r="J162" s="573"/>
      <c r="K162" s="1502"/>
      <c r="L162" s="216"/>
      <c r="M162" s="343"/>
      <c r="N162" s="336"/>
      <c r="O162" s="1626"/>
      <c r="P162" s="1626"/>
      <c r="AH162" s="1633">
        <v>0</v>
      </c>
    </row>
    <row s="1637" customFormat="1" customHeight="1" ht="18.75" hidden="1">
      <c r="A163" s="1782" t="s">
        <v>186</v>
      </c>
      <c r="B163" s="1782" t="s">
        <v>187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310</v>
      </c>
      <c r="M163" s="343"/>
      <c r="N163" s="336"/>
      <c r="O163" s="1626"/>
      <c r="P163" s="1626"/>
      <c r="AH163" s="1633">
        <v>0</v>
      </c>
    </row>
    <row s="1637" customFormat="1" customHeight="1" ht="18.75" hidden="1">
      <c r="A164" s="1782"/>
      <c r="B164" s="1782"/>
      <c r="C164" s="371" t="s">
        <v>1300</v>
      </c>
      <c r="D164" s="2464"/>
      <c r="E164" s="2206"/>
      <c r="F164" s="2385"/>
      <c r="G164" s="2429"/>
      <c r="H164" s="1502"/>
      <c r="I164" s="653" t="s">
        <v>1299</v>
      </c>
      <c r="J164" s="573"/>
      <c r="K164" s="1502"/>
      <c r="L164" s="216"/>
      <c r="M164" s="343"/>
      <c r="N164" s="336"/>
      <c r="O164" s="1626"/>
      <c r="P164" s="1626"/>
      <c r="AH164" s="1633">
        <v>0</v>
      </c>
    </row>
    <row s="1637" customFormat="1" customHeight="1" ht="0.75" hidden="1">
      <c r="A165" s="1782"/>
      <c r="B165" s="1782"/>
      <c r="C165" s="371" t="s">
        <v>1307</v>
      </c>
      <c r="D165" s="2464"/>
      <c r="E165" s="2206"/>
      <c r="F165" s="2385"/>
      <c r="G165" s="402"/>
      <c r="H165" s="1502"/>
      <c r="I165" s="653"/>
      <c r="J165" s="573"/>
      <c r="K165" s="1502"/>
      <c r="L165" s="216"/>
      <c r="M165" s="343"/>
      <c r="N165" s="336"/>
      <c r="O165" s="1626"/>
      <c r="P165" s="1626"/>
      <c r="AH165" s="1633">
        <v>0</v>
      </c>
    </row>
    <row s="1637" customFormat="1" customHeight="1" ht="18.75" hidden="1">
      <c r="A166" s="1782" t="s">
        <v>192</v>
      </c>
      <c r="B166" s="1782" t="s">
        <v>193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310</v>
      </c>
      <c r="M166" s="343"/>
      <c r="N166" s="336"/>
      <c r="O166" s="1626"/>
      <c r="P166" s="1626"/>
      <c r="AH166" s="1633">
        <v>0</v>
      </c>
    </row>
    <row s="1637" customFormat="1" customHeight="1" ht="18.75" hidden="1">
      <c r="A167" s="1782"/>
      <c r="B167" s="1782"/>
      <c r="C167" s="371" t="s">
        <v>1300</v>
      </c>
      <c r="D167" s="2464"/>
      <c r="E167" s="2206"/>
      <c r="F167" s="2385"/>
      <c r="G167" s="2429"/>
      <c r="H167" s="1502"/>
      <c r="I167" s="653" t="s">
        <v>1299</v>
      </c>
      <c r="J167" s="573"/>
      <c r="K167" s="1502"/>
      <c r="L167" s="216"/>
      <c r="M167" s="343"/>
      <c r="N167" s="336"/>
      <c r="O167" s="1626"/>
      <c r="P167" s="1626"/>
      <c r="AH167" s="1633">
        <v>0</v>
      </c>
    </row>
    <row s="1637" customFormat="1" customHeight="1" ht="0.75" hidden="1">
      <c r="A168" s="1782"/>
      <c r="B168" s="1782"/>
      <c r="C168" s="371" t="s">
        <v>1307</v>
      </c>
      <c r="D168" s="2464"/>
      <c r="E168" s="2206"/>
      <c r="F168" s="2385"/>
      <c r="G168" s="402"/>
      <c r="H168" s="1502"/>
      <c r="I168" s="653"/>
      <c r="J168" s="573"/>
      <c r="K168" s="1502"/>
      <c r="L168" s="216"/>
      <c r="M168" s="343"/>
      <c r="N168" s="336"/>
      <c r="O168" s="1626"/>
      <c r="P168" s="1626"/>
      <c r="AH168" s="1633">
        <v>0</v>
      </c>
    </row>
    <row s="1637" customFormat="1" customHeight="1" ht="18.75" hidden="1">
      <c r="A169" s="1782" t="s">
        <v>198</v>
      </c>
      <c r="B169" s="1782" t="s">
        <v>199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310</v>
      </c>
      <c r="M169" s="343"/>
      <c r="N169" s="336"/>
      <c r="O169" s="1626"/>
      <c r="P169" s="1626"/>
      <c r="AH169" s="1633">
        <v>0</v>
      </c>
    </row>
    <row s="1637" customFormat="1" customHeight="1" ht="18.75" hidden="1">
      <c r="A170" s="1782"/>
      <c r="B170" s="1782"/>
      <c r="C170" s="371" t="s">
        <v>1300</v>
      </c>
      <c r="D170" s="2464"/>
      <c r="E170" s="2206"/>
      <c r="F170" s="2385"/>
      <c r="G170" s="2429"/>
      <c r="H170" s="1502"/>
      <c r="I170" s="653" t="s">
        <v>1299</v>
      </c>
      <c r="J170" s="573"/>
      <c r="K170" s="1502"/>
      <c r="L170" s="216"/>
      <c r="M170" s="343"/>
      <c r="N170" s="336"/>
      <c r="O170" s="1626"/>
      <c r="P170" s="1626"/>
      <c r="AH170" s="1633">
        <v>0</v>
      </c>
    </row>
    <row s="1637" customFormat="1" customHeight="1" ht="0.75" hidden="1">
      <c r="A171" s="1782"/>
      <c r="B171" s="1782"/>
      <c r="C171" s="371" t="s">
        <v>1307</v>
      </c>
      <c r="D171" s="2464"/>
      <c r="E171" s="2206"/>
      <c r="F171" s="2385"/>
      <c r="G171" s="402"/>
      <c r="H171" s="1502"/>
      <c r="I171" s="653"/>
      <c r="J171" s="573"/>
      <c r="K171" s="1502"/>
      <c r="L171" s="216"/>
      <c r="M171" s="343"/>
      <c r="N171" s="336"/>
      <c r="O171" s="1626"/>
      <c r="P171" s="1626"/>
      <c r="AH171" s="1633">
        <v>0</v>
      </c>
    </row>
    <row s="1637" customFormat="1" customHeight="1" ht="18.75" hidden="1">
      <c r="A172" s="1782" t="s">
        <v>204</v>
      </c>
      <c r="B172" s="1782" t="s">
        <v>205</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310</v>
      </c>
      <c r="M172" s="343"/>
      <c r="N172" s="336"/>
      <c r="O172" s="1626"/>
      <c r="P172" s="1626"/>
      <c r="AH172" s="1633">
        <v>0</v>
      </c>
    </row>
    <row s="1637" customFormat="1" customHeight="1" ht="18.75" hidden="1">
      <c r="A173" s="1782"/>
      <c r="B173" s="1782"/>
      <c r="C173" s="371" t="s">
        <v>1300</v>
      </c>
      <c r="D173" s="2464"/>
      <c r="E173" s="2206"/>
      <c r="F173" s="2385"/>
      <c r="G173" s="2429"/>
      <c r="H173" s="1502"/>
      <c r="I173" s="653" t="s">
        <v>1299</v>
      </c>
      <c r="J173" s="573"/>
      <c r="K173" s="1502"/>
      <c r="L173" s="216"/>
      <c r="M173" s="343"/>
      <c r="N173" s="336"/>
      <c r="O173" s="1626"/>
      <c r="P173" s="1626"/>
      <c r="AH173" s="1633">
        <v>0</v>
      </c>
    </row>
    <row s="1637" customFormat="1" customHeight="1" ht="0.75" hidden="1">
      <c r="A174" s="1782"/>
      <c r="B174" s="1782"/>
      <c r="C174" s="371" t="s">
        <v>1307</v>
      </c>
      <c r="D174" s="2464"/>
      <c r="E174" s="2206"/>
      <c r="F174" s="2385"/>
      <c r="G174" s="402"/>
      <c r="H174" s="1502"/>
      <c r="I174" s="653"/>
      <c r="J174" s="573"/>
      <c r="K174" s="1502"/>
      <c r="L174" s="216"/>
      <c r="M174" s="343"/>
      <c r="N174" s="336"/>
      <c r="O174" s="1626"/>
      <c r="P174" s="1626"/>
      <c r="AH174" s="1633">
        <v>0</v>
      </c>
    </row>
    <row s="1637" customFormat="1" customHeight="1" ht="18.75" hidden="1">
      <c r="A175" s="1782" t="s">
        <v>224</v>
      </c>
      <c r="B175" s="1782" t="s">
        <v>225</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310</v>
      </c>
      <c r="M175" s="343"/>
      <c r="N175" s="336"/>
      <c r="O175" s="1626"/>
      <c r="P175" s="1626"/>
      <c r="AH175" s="1633">
        <v>0</v>
      </c>
    </row>
    <row s="1637" customFormat="1" customHeight="1" ht="18.75" hidden="1">
      <c r="A176" s="1782"/>
      <c r="B176" s="1782"/>
      <c r="C176" s="371" t="s">
        <v>1300</v>
      </c>
      <c r="D176" s="2464"/>
      <c r="E176" s="2206"/>
      <c r="F176" s="2385"/>
      <c r="G176" s="2429"/>
      <c r="H176" s="1502"/>
      <c r="I176" s="653" t="s">
        <v>1299</v>
      </c>
      <c r="J176" s="573"/>
      <c r="K176" s="1502"/>
      <c r="L176" s="216"/>
      <c r="M176" s="343"/>
      <c r="N176" s="336"/>
      <c r="O176" s="1626"/>
      <c r="P176" s="1626"/>
      <c r="AH176" s="1633">
        <v>0</v>
      </c>
    </row>
    <row s="1637" customFormat="1" customHeight="1" ht="0.75" hidden="1">
      <c r="A177" s="1782"/>
      <c r="B177" s="1782"/>
      <c r="C177" s="371" t="s">
        <v>1307</v>
      </c>
      <c r="D177" s="2464"/>
      <c r="E177" s="2206"/>
      <c r="F177" s="2385"/>
      <c r="G177" s="402"/>
      <c r="H177" s="1502"/>
      <c r="I177" s="653"/>
      <c r="J177" s="573"/>
      <c r="K177" s="1502"/>
      <c r="L177" s="216"/>
      <c r="M177" s="343"/>
      <c r="N177" s="336"/>
      <c r="O177" s="1626"/>
      <c r="P177" s="1626"/>
      <c r="AH177" s="1633">
        <v>0</v>
      </c>
    </row>
    <row s="1637" customFormat="1" customHeight="1" ht="18.75" hidden="1">
      <c r="A178" s="1782" t="s">
        <v>231</v>
      </c>
      <c r="B178" s="1782" t="s">
        <v>232</v>
      </c>
      <c r="C178" s="371"/>
      <c r="D178" s="2464"/>
      <c r="E178" s="2206"/>
      <c r="F178" s="2385" t="str">
        <f>INDEX(PT_DIFFERENTIATION_VTAR,MATCH(A178,PT_DIFFERENTIATION_VTAR_ID,0))</f>
        <v>Тариф на техническую воду</v>
      </c>
      <c r="G178" s="2429" t="str">
        <f>INDEX(PT_DIFFERENTIATION_NTAR,MATCH(B178,PT_DIFFERENTIATION_NTAR_ID,0))</f>
        <v>Тариф на техническую воду для потребителей, присоединенных к централизованной системе технического водоснабжения поселка Горного Предгорного муниципального округа</v>
      </c>
      <c r="H178" s="1864"/>
      <c r="I178" s="1741"/>
      <c r="J178" s="1775"/>
      <c r="K178" s="1780"/>
      <c r="L178" s="1864" t="s">
        <v>310</v>
      </c>
      <c r="M178" s="343"/>
      <c r="N178" s="336"/>
      <c r="O178" s="1626"/>
      <c r="P178" s="1626"/>
      <c r="AH178" s="1633">
        <v>0</v>
      </c>
    </row>
    <row s="1637" customFormat="1" customHeight="1" ht="18.75" hidden="1">
      <c r="A179" s="1782"/>
      <c r="B179" s="1782"/>
      <c r="C179" s="371" t="s">
        <v>1300</v>
      </c>
      <c r="D179" s="2464"/>
      <c r="E179" s="2206"/>
      <c r="F179" s="2385"/>
      <c r="G179" s="2429"/>
      <c r="H179" s="1502"/>
      <c r="I179" s="653" t="s">
        <v>1299</v>
      </c>
      <c r="J179" s="573"/>
      <c r="K179" s="1502"/>
      <c r="L179" s="216"/>
      <c r="M179" s="343"/>
      <c r="N179" s="336"/>
      <c r="O179" s="1626"/>
      <c r="P179" s="1626"/>
      <c r="AH179" s="1633">
        <v>0</v>
      </c>
    </row>
    <row s="1637" customFormat="1" customHeight="1" ht="0.75" hidden="1">
      <c r="A180" s="1782"/>
      <c r="B180" s="1782"/>
      <c r="C180" s="371" t="s">
        <v>1307</v>
      </c>
      <c r="D180" s="2464"/>
      <c r="E180" s="2206"/>
      <c r="F180" s="2385"/>
      <c r="G180" s="402"/>
      <c r="H180" s="1502"/>
      <c r="I180" s="653"/>
      <c r="J180" s="573"/>
      <c r="K180" s="1502"/>
      <c r="L180" s="216"/>
      <c r="M180" s="343"/>
      <c r="N180" s="336"/>
      <c r="O180" s="1626"/>
      <c r="P180" s="1626"/>
      <c r="AH180" s="1633">
        <v>0</v>
      </c>
    </row>
    <row s="1637" customFormat="1" customHeight="1" ht="18.75" hidden="1">
      <c r="A181" s="1782" t="s">
        <v>239</v>
      </c>
      <c r="B181" s="1782" t="s">
        <v>240</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310</v>
      </c>
      <c r="M181" s="343"/>
      <c r="N181" s="336"/>
      <c r="O181" s="1626"/>
      <c r="P181" s="1626"/>
      <c r="AH181" s="1633">
        <v>0</v>
      </c>
    </row>
    <row s="1637" customFormat="1" customHeight="1" ht="18.75" hidden="1">
      <c r="A182" s="1782"/>
      <c r="B182" s="1782"/>
      <c r="C182" s="371" t="s">
        <v>1300</v>
      </c>
      <c r="D182" s="2464"/>
      <c r="E182" s="2206"/>
      <c r="F182" s="2385"/>
      <c r="G182" s="2429"/>
      <c r="H182" s="1502"/>
      <c r="I182" s="653" t="s">
        <v>1299</v>
      </c>
      <c r="J182" s="573"/>
      <c r="K182" s="1502"/>
      <c r="L182" s="216"/>
      <c r="M182" s="343"/>
      <c r="N182" s="336"/>
      <c r="O182" s="1626"/>
      <c r="P182" s="1626"/>
      <c r="AH182" s="1633">
        <v>0</v>
      </c>
    </row>
    <row s="1637" customFormat="1" customHeight="1" ht="0.75" hidden="1">
      <c r="A183" s="1782"/>
      <c r="B183" s="1782"/>
      <c r="C183" s="371" t="s">
        <v>1307</v>
      </c>
      <c r="D183" s="2464"/>
      <c r="E183" s="2206"/>
      <c r="F183" s="2385"/>
      <c r="G183" s="402"/>
      <c r="H183" s="1502"/>
      <c r="I183" s="653"/>
      <c r="J183" s="573"/>
      <c r="K183" s="1502"/>
      <c r="L183" s="216"/>
      <c r="M183" s="343"/>
      <c r="N183" s="336"/>
      <c r="O183" s="1626"/>
      <c r="P183" s="1626"/>
      <c r="AH183" s="1633">
        <v>0</v>
      </c>
    </row>
    <row s="1637" customFormat="1" customHeight="1" ht="18.75" hidden="1">
      <c r="A184" s="1782" t="s">
        <v>244</v>
      </c>
      <c r="B184" s="1782" t="s">
        <v>245</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310</v>
      </c>
      <c r="M184" s="343"/>
      <c r="N184" s="336"/>
      <c r="O184" s="1626"/>
      <c r="P184" s="1626"/>
      <c r="AH184" s="1633">
        <v>0</v>
      </c>
    </row>
    <row s="1637" customFormat="1" customHeight="1" ht="18.75" hidden="1">
      <c r="A185" s="1782"/>
      <c r="B185" s="1782"/>
      <c r="C185" s="371" t="s">
        <v>1300</v>
      </c>
      <c r="D185" s="2464"/>
      <c r="E185" s="2206"/>
      <c r="F185" s="2385"/>
      <c r="G185" s="2429"/>
      <c r="H185" s="1502"/>
      <c r="I185" s="653" t="s">
        <v>1299</v>
      </c>
      <c r="J185" s="573"/>
      <c r="K185" s="1502"/>
      <c r="L185" s="216"/>
      <c r="M185" s="343"/>
      <c r="N185" s="336"/>
      <c r="O185" s="1626"/>
      <c r="P185" s="1626"/>
      <c r="AH185" s="1633">
        <v>0</v>
      </c>
    </row>
    <row s="1637" customFormat="1" customHeight="1" ht="0.75" hidden="1">
      <c r="A186" s="1782"/>
      <c r="B186" s="1782"/>
      <c r="C186" s="371" t="s">
        <v>1307</v>
      </c>
      <c r="D186" s="2464"/>
      <c r="E186" s="2206"/>
      <c r="F186" s="2385"/>
      <c r="G186" s="402"/>
      <c r="H186" s="1502"/>
      <c r="I186" s="653"/>
      <c r="J186" s="573"/>
      <c r="K186" s="1502"/>
      <c r="L186" s="216"/>
      <c r="M186" s="343"/>
      <c r="N186" s="336"/>
      <c r="O186" s="1626"/>
      <c r="P186" s="1626"/>
      <c r="AH186" s="1633">
        <v>0</v>
      </c>
    </row>
    <row s="1637" customFormat="1" customHeight="1" ht="18.75" hidden="1">
      <c r="A187" s="1782" t="s">
        <v>249</v>
      </c>
      <c r="B187" s="1782" t="s">
        <v>250</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310</v>
      </c>
      <c r="M187" s="343"/>
      <c r="N187" s="336"/>
      <c r="O187" s="1626"/>
      <c r="P187" s="1626"/>
      <c r="AH187" s="1633">
        <v>0</v>
      </c>
    </row>
    <row s="1637" customFormat="1" customHeight="1" ht="18.75" hidden="1">
      <c r="A188" s="1782"/>
      <c r="B188" s="1782"/>
      <c r="C188" s="371" t="s">
        <v>1300</v>
      </c>
      <c r="D188" s="2464"/>
      <c r="E188" s="2206"/>
      <c r="F188" s="2385"/>
      <c r="G188" s="2429"/>
      <c r="H188" s="1502"/>
      <c r="I188" s="653" t="s">
        <v>1299</v>
      </c>
      <c r="J188" s="573"/>
      <c r="K188" s="1502"/>
      <c r="L188" s="216"/>
      <c r="M188" s="343"/>
      <c r="N188" s="336"/>
      <c r="O188" s="1626"/>
      <c r="P188" s="1626"/>
      <c r="AH188" s="1633">
        <v>0</v>
      </c>
    </row>
    <row s="1637" customFormat="1" customHeight="1" ht="0.75" hidden="1">
      <c r="A189" s="1782"/>
      <c r="B189" s="1782"/>
      <c r="C189" s="371" t="s">
        <v>1307</v>
      </c>
      <c r="D189" s="2464"/>
      <c r="E189" s="2206"/>
      <c r="F189" s="2385"/>
      <c r="G189" s="402"/>
      <c r="H189" s="1502"/>
      <c r="I189" s="653"/>
      <c r="J189" s="573"/>
      <c r="K189" s="1502"/>
      <c r="L189" s="216"/>
      <c r="M189" s="343"/>
      <c r="N189" s="336"/>
      <c r="O189" s="1626"/>
      <c r="P189" s="1626"/>
      <c r="AH189" s="1633">
        <v>0</v>
      </c>
    </row>
    <row s="1637" customFormat="1" customHeight="1" ht="18.75" hidden="1">
      <c r="A190" s="1782" t="s">
        <v>254</v>
      </c>
      <c r="B190" s="1782" t="s">
        <v>255</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310</v>
      </c>
      <c r="M190" s="343"/>
      <c r="N190" s="336"/>
      <c r="O190" s="1626"/>
      <c r="P190" s="1626"/>
      <c r="AH190" s="1633">
        <v>0</v>
      </c>
    </row>
    <row s="1637" customFormat="1" customHeight="1" ht="18.75" hidden="1">
      <c r="A191" s="1782"/>
      <c r="B191" s="1782"/>
      <c r="C191" s="371" t="s">
        <v>1300</v>
      </c>
      <c r="D191" s="2464"/>
      <c r="E191" s="2206"/>
      <c r="F191" s="2385"/>
      <c r="G191" s="2429"/>
      <c r="H191" s="1502"/>
      <c r="I191" s="653" t="s">
        <v>1299</v>
      </c>
      <c r="J191" s="573"/>
      <c r="K191" s="1502"/>
      <c r="L191" s="216"/>
      <c r="M191" s="343"/>
      <c r="N191" s="336"/>
      <c r="O191" s="1626"/>
      <c r="P191" s="1626"/>
      <c r="AH191" s="1633">
        <v>0</v>
      </c>
    </row>
    <row s="1637" customFormat="1" customHeight="1" ht="0.75" hidden="1">
      <c r="A192" s="1782"/>
      <c r="B192" s="1782"/>
      <c r="C192" s="371" t="s">
        <v>1307</v>
      </c>
      <c r="D192" s="2464"/>
      <c r="E192" s="2206"/>
      <c r="F192" s="2385"/>
      <c r="G192" s="402"/>
      <c r="H192" s="1502"/>
      <c r="I192" s="653"/>
      <c r="J192" s="573"/>
      <c r="K192" s="1502"/>
      <c r="L192" s="216"/>
      <c r="M192" s="343"/>
      <c r="N192" s="336"/>
      <c r="O192" s="1626"/>
      <c r="P192" s="1626"/>
      <c r="AH192" s="1633">
        <v>0</v>
      </c>
    </row>
    <row s="1637" customFormat="1" customHeight="1" ht="18.75" hidden="1">
      <c r="A193" s="1782" t="s">
        <v>259</v>
      </c>
      <c r="B193" s="1782" t="s">
        <v>260</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310</v>
      </c>
      <c r="M193" s="343"/>
      <c r="N193" s="336"/>
      <c r="O193" s="1626"/>
      <c r="P193" s="1626"/>
      <c r="AH193" s="1633">
        <v>0</v>
      </c>
    </row>
    <row s="1637" customFormat="1" customHeight="1" ht="18.75" hidden="1">
      <c r="A194" s="1782"/>
      <c r="B194" s="1782"/>
      <c r="C194" s="371" t="s">
        <v>1300</v>
      </c>
      <c r="D194" s="2464"/>
      <c r="E194" s="2206"/>
      <c r="F194" s="2385"/>
      <c r="G194" s="2429"/>
      <c r="H194" s="1502"/>
      <c r="I194" s="653" t="s">
        <v>1299</v>
      </c>
      <c r="J194" s="573"/>
      <c r="K194" s="1502"/>
      <c r="L194" s="216"/>
      <c r="M194" s="343"/>
      <c r="N194" s="336"/>
      <c r="O194" s="1626"/>
      <c r="P194" s="1626"/>
      <c r="AH194" s="1633">
        <v>0</v>
      </c>
    </row>
    <row s="1637" customFormat="1" customHeight="1" ht="0.75" hidden="1">
      <c r="A195" s="1782"/>
      <c r="B195" s="1782"/>
      <c r="C195" s="371" t="s">
        <v>1307</v>
      </c>
      <c r="D195" s="2464"/>
      <c r="E195" s="2206"/>
      <c r="F195" s="2385"/>
      <c r="G195" s="402"/>
      <c r="H195" s="1502"/>
      <c r="I195" s="653"/>
      <c r="J195" s="573"/>
      <c r="K195" s="1502"/>
      <c r="L195" s="216"/>
      <c r="M195" s="343"/>
      <c r="N195" s="336"/>
      <c r="O195" s="1626"/>
      <c r="P195" s="1626"/>
      <c r="AH195" s="1633">
        <v>0</v>
      </c>
    </row>
    <row s="1637" customFormat="1" customHeight="1" ht="18.75" hidden="1">
      <c r="A196" s="1782" t="s">
        <v>264</v>
      </c>
      <c r="B196" s="1782" t="s">
        <v>265</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310</v>
      </c>
      <c r="M196" s="343"/>
      <c r="N196" s="336"/>
      <c r="O196" s="1626"/>
      <c r="P196" s="1626"/>
      <c r="AH196" s="1633">
        <v>0</v>
      </c>
    </row>
    <row s="1637" customFormat="1" customHeight="1" ht="18.75" hidden="1">
      <c r="A197" s="1782"/>
      <c r="B197" s="1782"/>
      <c r="C197" s="371" t="s">
        <v>1300</v>
      </c>
      <c r="D197" s="2464"/>
      <c r="E197" s="2206"/>
      <c r="F197" s="2385"/>
      <c r="G197" s="2429"/>
      <c r="H197" s="1502"/>
      <c r="I197" s="653" t="s">
        <v>1299</v>
      </c>
      <c r="J197" s="573"/>
      <c r="K197" s="1502"/>
      <c r="L197" s="216"/>
      <c r="M197" s="343"/>
      <c r="N197" s="336"/>
      <c r="O197" s="1626"/>
      <c r="P197" s="1626"/>
      <c r="AH197" s="1633">
        <v>0</v>
      </c>
    </row>
    <row s="1637" customFormat="1" customHeight="1" ht="0.75" hidden="1">
      <c r="A198" s="1782"/>
      <c r="B198" s="1782"/>
      <c r="C198" s="371" t="s">
        <v>1307</v>
      </c>
      <c r="D198" s="2464"/>
      <c r="E198" s="2206"/>
      <c r="F198" s="2385"/>
      <c r="G198" s="402"/>
      <c r="H198" s="1502"/>
      <c r="I198" s="653"/>
      <c r="J198" s="573"/>
      <c r="K198" s="1502"/>
      <c r="L198" s="216"/>
      <c r="M198" s="343"/>
      <c r="N198" s="336"/>
      <c r="O198" s="1626"/>
      <c r="P198" s="1626"/>
      <c r="AH198" s="1633">
        <v>0</v>
      </c>
    </row>
    <row s="1637" customFormat="1" customHeight="1" ht="18.75" hidden="1">
      <c r="A199" s="1782" t="s">
        <v>269</v>
      </c>
      <c r="B199" s="1782" t="s">
        <v>270</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310</v>
      </c>
      <c r="M199" s="343"/>
      <c r="N199" s="336"/>
      <c r="O199" s="1626"/>
      <c r="P199" s="1626"/>
      <c r="AH199" s="1633">
        <v>0</v>
      </c>
    </row>
    <row s="1637" customFormat="1" customHeight="1" ht="18.75" hidden="1">
      <c r="A200" s="1782"/>
      <c r="B200" s="1782"/>
      <c r="C200" s="371" t="s">
        <v>1300</v>
      </c>
      <c r="D200" s="2464"/>
      <c r="E200" s="2206"/>
      <c r="F200" s="2385"/>
      <c r="G200" s="2429"/>
      <c r="H200" s="1502"/>
      <c r="I200" s="653" t="s">
        <v>1299</v>
      </c>
      <c r="J200" s="573"/>
      <c r="K200" s="1502"/>
      <c r="L200" s="216"/>
      <c r="M200" s="343"/>
      <c r="N200" s="336"/>
      <c r="O200" s="1626"/>
      <c r="P200" s="1626"/>
      <c r="AH200" s="1633">
        <v>0</v>
      </c>
    </row>
    <row s="1637" customFormat="1" customHeight="1" ht="0.75" hidden="1">
      <c r="A201" s="1782"/>
      <c r="B201" s="1782"/>
      <c r="C201" s="371" t="s">
        <v>1307</v>
      </c>
      <c r="D201" s="2464"/>
      <c r="E201" s="2206"/>
      <c r="F201" s="2385"/>
      <c r="G201" s="402"/>
      <c r="H201" s="1502"/>
      <c r="I201" s="653"/>
      <c r="J201" s="573"/>
      <c r="K201" s="1502"/>
      <c r="L201" s="216"/>
      <c r="M201" s="343"/>
      <c r="N201" s="336"/>
      <c r="O201" s="1626"/>
      <c r="P201" s="1626"/>
      <c r="AH201" s="1633">
        <v>0</v>
      </c>
    </row>
    <row s="1637" customFormat="1" customHeight="1" ht="18.75" hidden="1">
      <c r="A202" s="1782" t="s">
        <v>274</v>
      </c>
      <c r="B202" s="1782" t="s">
        <v>275</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310</v>
      </c>
      <c r="M202" s="343"/>
      <c r="N202" s="336"/>
      <c r="O202" s="1626"/>
      <c r="P202" s="1626"/>
      <c r="AH202" s="1633">
        <v>0</v>
      </c>
    </row>
    <row s="1637" customFormat="1" customHeight="1" ht="18.75" hidden="1">
      <c r="A203" s="1782"/>
      <c r="B203" s="1782"/>
      <c r="C203" s="371" t="s">
        <v>1300</v>
      </c>
      <c r="D203" s="2464"/>
      <c r="E203" s="2206"/>
      <c r="F203" s="2385"/>
      <c r="G203" s="2429"/>
      <c r="H203" s="1502"/>
      <c r="I203" s="653" t="s">
        <v>1299</v>
      </c>
      <c r="J203" s="573"/>
      <c r="K203" s="1502"/>
      <c r="L203" s="216"/>
      <c r="M203" s="343"/>
      <c r="N203" s="336"/>
      <c r="O203" s="1626"/>
      <c r="P203" s="1626"/>
      <c r="AH203" s="1633">
        <v>0</v>
      </c>
    </row>
    <row s="1637" customFormat="1" customHeight="1" ht="0.75" hidden="1">
      <c r="A204" s="1782"/>
      <c r="B204" s="1782"/>
      <c r="C204" s="371" t="s">
        <v>1307</v>
      </c>
      <c r="D204" s="2464"/>
      <c r="E204" s="2206"/>
      <c r="F204" s="2385"/>
      <c r="G204" s="402"/>
      <c r="H204" s="1502"/>
      <c r="I204" s="653"/>
      <c r="J204" s="573"/>
      <c r="K204" s="1502"/>
      <c r="L204" s="216"/>
      <c r="M204" s="343"/>
      <c r="N204" s="336"/>
      <c r="O204" s="1626"/>
      <c r="P204" s="1626"/>
      <c r="AH204" s="1633">
        <v>0</v>
      </c>
    </row>
    <row s="1637" customFormat="1" customHeight="1" ht="18.75" hidden="1">
      <c r="A205" s="1782" t="s">
        <v>279</v>
      </c>
      <c r="B205" s="1782" t="s">
        <v>280</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310</v>
      </c>
      <c r="M205" s="343"/>
      <c r="N205" s="336"/>
      <c r="O205" s="1626"/>
      <c r="P205" s="1626"/>
      <c r="AH205" s="1633">
        <v>0</v>
      </c>
    </row>
    <row s="1637" customFormat="1" customHeight="1" ht="18.75" hidden="1">
      <c r="A206" s="1782"/>
      <c r="B206" s="1782"/>
      <c r="C206" s="371" t="s">
        <v>1300</v>
      </c>
      <c r="D206" s="2464"/>
      <c r="E206" s="2206"/>
      <c r="F206" s="2385"/>
      <c r="G206" s="2429"/>
      <c r="H206" s="1502"/>
      <c r="I206" s="653" t="s">
        <v>1299</v>
      </c>
      <c r="J206" s="573"/>
      <c r="K206" s="1502"/>
      <c r="L206" s="216"/>
      <c r="M206" s="343"/>
      <c r="N206" s="336"/>
      <c r="O206" s="1626"/>
      <c r="P206" s="1626"/>
      <c r="AH206" s="1633">
        <v>0</v>
      </c>
    </row>
    <row s="1637" customFormat="1" customHeight="1" ht="1.05">
      <c r="A207" s="1782"/>
      <c r="B207" s="1782"/>
      <c r="C207" s="371" t="s">
        <v>1307</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112</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310</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1300</v>
      </c>
      <c r="D210" s="2464"/>
      <c r="E210" s="2206"/>
      <c r="F210" s="2385"/>
      <c r="G210" s="2429"/>
      <c r="H210" s="1502"/>
      <c r="I210" s="653" t="s">
        <v>1299</v>
      </c>
      <c r="J210" s="573"/>
      <c r="K210" s="1502"/>
      <c r="L210" s="216"/>
      <c r="M210" s="2172"/>
      <c r="N210" s="336"/>
      <c r="O210" s="1626"/>
      <c r="P210" s="1626"/>
      <c r="AH210" s="1633">
        <v>0</v>
      </c>
    </row>
    <row s="1637" customFormat="1" customHeight="1" ht="0.75" hidden="1">
      <c r="A211" s="1782"/>
      <c r="B211" s="1782"/>
      <c r="C211" s="371" t="s">
        <v>1307</v>
      </c>
      <c r="D211" s="2464"/>
      <c r="E211" s="2206"/>
      <c r="F211" s="2385"/>
      <c r="G211" s="402"/>
      <c r="H211" s="1502"/>
      <c r="I211" s="653"/>
      <c r="J211" s="573"/>
      <c r="K211" s="1502"/>
      <c r="L211" s="216"/>
      <c r="M211" s="2172"/>
      <c r="N211" s="336"/>
      <c r="O211" s="1626"/>
      <c r="P211" s="1626"/>
      <c r="AH211" s="1633">
        <v>0</v>
      </c>
    </row>
    <row s="1637" customFormat="1" customHeight="1" ht="45" hidden="1">
      <c r="A212" s="1782" t="s">
        <v>161</v>
      </c>
      <c r="B212" s="1782" t="s">
        <v>162</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310</v>
      </c>
      <c r="M212" s="2173"/>
      <c r="N212" s="336"/>
      <c r="O212" s="1626"/>
      <c r="P212" s="1626"/>
      <c r="AH212" s="1633">
        <v>0</v>
      </c>
    </row>
    <row s="1637" customFormat="1" customHeight="1" ht="18.75" hidden="1">
      <c r="A213" s="1782"/>
      <c r="B213" s="1782"/>
      <c r="C213" s="371" t="s">
        <v>1300</v>
      </c>
      <c r="D213" s="2464"/>
      <c r="E213" s="2206"/>
      <c r="F213" s="2385"/>
      <c r="G213" s="2429"/>
      <c r="H213" s="1502"/>
      <c r="I213" s="653" t="s">
        <v>1299</v>
      </c>
      <c r="J213" s="573"/>
      <c r="K213" s="1502"/>
      <c r="L213" s="216"/>
      <c r="M213" s="1863"/>
      <c r="N213" s="336"/>
      <c r="O213" s="1626"/>
      <c r="P213" s="1626"/>
      <c r="AH213" s="1633">
        <v>0</v>
      </c>
    </row>
    <row s="1637" customFormat="1" customHeight="1" ht="0.75" hidden="1">
      <c r="A214" s="1782"/>
      <c r="B214" s="1782"/>
      <c r="C214" s="371" t="s">
        <v>1307</v>
      </c>
      <c r="D214" s="2464"/>
      <c r="E214" s="2206"/>
      <c r="F214" s="2385"/>
      <c r="G214" s="402"/>
      <c r="H214" s="1502"/>
      <c r="I214" s="653"/>
      <c r="J214" s="573"/>
      <c r="K214" s="1502"/>
      <c r="L214" s="216"/>
      <c r="M214" s="343"/>
      <c r="N214" s="336"/>
      <c r="O214" s="1626"/>
      <c r="P214" s="1626"/>
      <c r="AH214" s="1633">
        <v>0</v>
      </c>
    </row>
    <row s="1637" customFormat="1" customHeight="1" ht="45" hidden="1">
      <c r="A215" s="1782" t="s">
        <v>168</v>
      </c>
      <c r="B215" s="1782" t="s">
        <v>169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310</v>
      </c>
      <c r="M215" s="343"/>
      <c r="N215" s="336"/>
      <c r="O215" s="1626"/>
      <c r="P215" s="1626"/>
      <c r="AH215" s="1633">
        <v>0</v>
      </c>
    </row>
    <row s="1637" customFormat="1" customHeight="1" ht="18.75" hidden="1">
      <c r="A216" s="1782"/>
      <c r="B216" s="1782"/>
      <c r="C216" s="371" t="s">
        <v>1300</v>
      </c>
      <c r="D216" s="2464"/>
      <c r="E216" s="2206"/>
      <c r="F216" s="2385"/>
      <c r="G216" s="2429"/>
      <c r="H216" s="1502"/>
      <c r="I216" s="653" t="s">
        <v>1299</v>
      </c>
      <c r="J216" s="573"/>
      <c r="K216" s="1502"/>
      <c r="L216" s="216"/>
      <c r="M216" s="343"/>
      <c r="N216" s="336"/>
      <c r="O216" s="1626"/>
      <c r="P216" s="1626"/>
      <c r="AH216" s="1633">
        <v>0</v>
      </c>
    </row>
    <row s="1637" customFormat="1" customHeight="1" ht="0.75" hidden="1">
      <c r="A217" s="1782"/>
      <c r="B217" s="1782"/>
      <c r="C217" s="371" t="s">
        <v>1307</v>
      </c>
      <c r="D217" s="2464"/>
      <c r="E217" s="2206"/>
      <c r="F217" s="2385"/>
      <c r="G217" s="402"/>
      <c r="H217" s="1502"/>
      <c r="I217" s="653"/>
      <c r="J217" s="573"/>
      <c r="K217" s="1502"/>
      <c r="L217" s="216"/>
      <c r="M217" s="343"/>
      <c r="N217" s="336"/>
      <c r="O217" s="1626"/>
      <c r="P217" s="1626"/>
      <c r="AH217" s="1633">
        <v>0</v>
      </c>
    </row>
    <row s="1637" customFormat="1" customHeight="1" ht="45" hidden="1">
      <c r="A218" s="1782" t="s">
        <v>174</v>
      </c>
      <c r="B218" s="1782" t="s">
        <v>175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310</v>
      </c>
      <c r="M218" s="343"/>
      <c r="N218" s="336"/>
      <c r="O218" s="1626"/>
      <c r="P218" s="1626"/>
      <c r="AH218" s="1633">
        <v>0</v>
      </c>
    </row>
    <row s="1637" customFormat="1" customHeight="1" ht="18.75" hidden="1">
      <c r="A219" s="1782"/>
      <c r="B219" s="1782"/>
      <c r="C219" s="371" t="s">
        <v>1300</v>
      </c>
      <c r="D219" s="2464"/>
      <c r="E219" s="2206"/>
      <c r="F219" s="2385"/>
      <c r="G219" s="2429"/>
      <c r="H219" s="1502"/>
      <c r="I219" s="653" t="s">
        <v>1299</v>
      </c>
      <c r="J219" s="573"/>
      <c r="K219" s="1502"/>
      <c r="L219" s="216"/>
      <c r="M219" s="343"/>
      <c r="N219" s="336"/>
      <c r="O219" s="1626"/>
      <c r="P219" s="1626"/>
      <c r="AH219" s="1633">
        <v>0</v>
      </c>
    </row>
    <row s="1637" customFormat="1" customHeight="1" ht="0.75" hidden="1">
      <c r="A220" s="1782"/>
      <c r="B220" s="1782"/>
      <c r="C220" s="371" t="s">
        <v>1307</v>
      </c>
      <c r="D220" s="2464"/>
      <c r="E220" s="2206"/>
      <c r="F220" s="2385"/>
      <c r="G220" s="402"/>
      <c r="H220" s="1502"/>
      <c r="I220" s="653"/>
      <c r="J220" s="573"/>
      <c r="K220" s="1502"/>
      <c r="L220" s="216"/>
      <c r="M220" s="343"/>
      <c r="N220" s="336"/>
      <c r="O220" s="1626"/>
      <c r="P220" s="1626"/>
      <c r="AH220" s="1633">
        <v>0</v>
      </c>
    </row>
    <row s="1637" customFormat="1" customHeight="1" ht="18.75" hidden="1">
      <c r="A221" s="1782" t="s">
        <v>180</v>
      </c>
      <c r="B221" s="1782" t="s">
        <v>181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310</v>
      </c>
      <c r="M221" s="343"/>
      <c r="N221" s="336"/>
      <c r="O221" s="1626"/>
      <c r="P221" s="1626"/>
      <c r="AH221" s="1633">
        <v>0</v>
      </c>
    </row>
    <row s="1637" customFormat="1" customHeight="1" ht="18.75" hidden="1">
      <c r="A222" s="1782"/>
      <c r="B222" s="1782"/>
      <c r="C222" s="371" t="s">
        <v>1300</v>
      </c>
      <c r="D222" s="2464"/>
      <c r="E222" s="2206"/>
      <c r="F222" s="2385"/>
      <c r="G222" s="2429"/>
      <c r="H222" s="1502"/>
      <c r="I222" s="653" t="s">
        <v>1299</v>
      </c>
      <c r="J222" s="573"/>
      <c r="K222" s="1502"/>
      <c r="L222" s="216"/>
      <c r="M222" s="343"/>
      <c r="N222" s="336"/>
      <c r="O222" s="1626"/>
      <c r="P222" s="1626"/>
      <c r="AH222" s="1633">
        <v>0</v>
      </c>
    </row>
    <row s="1637" customFormat="1" customHeight="1" ht="0.75" hidden="1">
      <c r="A223" s="1782"/>
      <c r="B223" s="1782"/>
      <c r="C223" s="371" t="s">
        <v>1307</v>
      </c>
      <c r="D223" s="2464"/>
      <c r="E223" s="2206"/>
      <c r="F223" s="2385"/>
      <c r="G223" s="402"/>
      <c r="H223" s="1502"/>
      <c r="I223" s="653"/>
      <c r="J223" s="573"/>
      <c r="K223" s="1502"/>
      <c r="L223" s="216"/>
      <c r="M223" s="343"/>
      <c r="N223" s="336"/>
      <c r="O223" s="1626"/>
      <c r="P223" s="1626"/>
      <c r="AH223" s="1633">
        <v>0</v>
      </c>
    </row>
    <row s="1637" customFormat="1" customHeight="1" ht="18.75" hidden="1">
      <c r="A224" s="1782" t="s">
        <v>186</v>
      </c>
      <c r="B224" s="1782" t="s">
        <v>187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310</v>
      </c>
      <c r="M224" s="343"/>
      <c r="N224" s="336"/>
      <c r="O224" s="1626"/>
      <c r="P224" s="1626"/>
      <c r="AH224" s="1633">
        <v>0</v>
      </c>
    </row>
    <row s="1637" customFormat="1" customHeight="1" ht="18.75" hidden="1">
      <c r="A225" s="1782"/>
      <c r="B225" s="1782"/>
      <c r="C225" s="371" t="s">
        <v>1300</v>
      </c>
      <c r="D225" s="2464"/>
      <c r="E225" s="2206"/>
      <c r="F225" s="2385"/>
      <c r="G225" s="2429"/>
      <c r="H225" s="1502"/>
      <c r="I225" s="653" t="s">
        <v>1299</v>
      </c>
      <c r="J225" s="573"/>
      <c r="K225" s="1502"/>
      <c r="L225" s="216"/>
      <c r="M225" s="343"/>
      <c r="N225" s="336"/>
      <c r="O225" s="1626"/>
      <c r="P225" s="1626"/>
      <c r="AH225" s="1633">
        <v>0</v>
      </c>
    </row>
    <row s="1637" customFormat="1" customHeight="1" ht="0.75" hidden="1">
      <c r="A226" s="1782"/>
      <c r="B226" s="1782"/>
      <c r="C226" s="371" t="s">
        <v>1307</v>
      </c>
      <c r="D226" s="2464"/>
      <c r="E226" s="2206"/>
      <c r="F226" s="2385"/>
      <c r="G226" s="402"/>
      <c r="H226" s="1502"/>
      <c r="I226" s="653"/>
      <c r="J226" s="573"/>
      <c r="K226" s="1502"/>
      <c r="L226" s="216"/>
      <c r="M226" s="343"/>
      <c r="N226" s="336"/>
      <c r="O226" s="1626"/>
      <c r="P226" s="1626"/>
      <c r="AH226" s="1633">
        <v>0</v>
      </c>
    </row>
    <row s="1637" customFormat="1" customHeight="1" ht="18.75" hidden="1">
      <c r="A227" s="1782" t="s">
        <v>192</v>
      </c>
      <c r="B227" s="1782" t="s">
        <v>193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310</v>
      </c>
      <c r="M227" s="343"/>
      <c r="N227" s="336"/>
      <c r="O227" s="1626"/>
      <c r="P227" s="1626"/>
      <c r="AH227" s="1633">
        <v>0</v>
      </c>
    </row>
    <row s="1637" customFormat="1" customHeight="1" ht="18.75" hidden="1">
      <c r="A228" s="1782"/>
      <c r="B228" s="1782"/>
      <c r="C228" s="371" t="s">
        <v>1300</v>
      </c>
      <c r="D228" s="2464"/>
      <c r="E228" s="2206"/>
      <c r="F228" s="2385"/>
      <c r="G228" s="2429"/>
      <c r="H228" s="1502"/>
      <c r="I228" s="653" t="s">
        <v>1299</v>
      </c>
      <c r="J228" s="573"/>
      <c r="K228" s="1502"/>
      <c r="L228" s="216"/>
      <c r="M228" s="343"/>
      <c r="N228" s="336"/>
      <c r="O228" s="1626"/>
      <c r="P228" s="1626"/>
      <c r="AH228" s="1633">
        <v>0</v>
      </c>
    </row>
    <row s="1637" customFormat="1" customHeight="1" ht="0.75" hidden="1">
      <c r="A229" s="1782"/>
      <c r="B229" s="1782"/>
      <c r="C229" s="371" t="s">
        <v>1307</v>
      </c>
      <c r="D229" s="2464"/>
      <c r="E229" s="2206"/>
      <c r="F229" s="2385"/>
      <c r="G229" s="402"/>
      <c r="H229" s="1502"/>
      <c r="I229" s="653"/>
      <c r="J229" s="573"/>
      <c r="K229" s="1502"/>
      <c r="L229" s="216"/>
      <c r="M229" s="343"/>
      <c r="N229" s="336"/>
      <c r="O229" s="1626"/>
      <c r="P229" s="1626"/>
      <c r="AH229" s="1633">
        <v>0</v>
      </c>
    </row>
    <row s="1637" customFormat="1" customHeight="1" ht="18.75" hidden="1">
      <c r="A230" s="1782" t="s">
        <v>198</v>
      </c>
      <c r="B230" s="1782" t="s">
        <v>199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310</v>
      </c>
      <c r="M230" s="343"/>
      <c r="N230" s="336"/>
      <c r="O230" s="1626"/>
      <c r="P230" s="1626"/>
      <c r="AH230" s="1633">
        <v>0</v>
      </c>
    </row>
    <row s="1637" customFormat="1" customHeight="1" ht="18.75" hidden="1">
      <c r="A231" s="1782"/>
      <c r="B231" s="1782"/>
      <c r="C231" s="371" t="s">
        <v>1300</v>
      </c>
      <c r="D231" s="2464"/>
      <c r="E231" s="2206"/>
      <c r="F231" s="2385"/>
      <c r="G231" s="2429"/>
      <c r="H231" s="1502"/>
      <c r="I231" s="653" t="s">
        <v>1299</v>
      </c>
      <c r="J231" s="573"/>
      <c r="K231" s="1502"/>
      <c r="L231" s="216"/>
      <c r="M231" s="343"/>
      <c r="N231" s="336"/>
      <c r="O231" s="1626"/>
      <c r="P231" s="1626"/>
      <c r="AH231" s="1633">
        <v>0</v>
      </c>
    </row>
    <row s="1637" customFormat="1" customHeight="1" ht="0.75" hidden="1">
      <c r="A232" s="1782"/>
      <c r="B232" s="1782"/>
      <c r="C232" s="371" t="s">
        <v>1307</v>
      </c>
      <c r="D232" s="2464"/>
      <c r="E232" s="2206"/>
      <c r="F232" s="2385"/>
      <c r="G232" s="402"/>
      <c r="H232" s="1502"/>
      <c r="I232" s="653"/>
      <c r="J232" s="573"/>
      <c r="K232" s="1502"/>
      <c r="L232" s="216"/>
      <c r="M232" s="343"/>
      <c r="N232" s="336"/>
      <c r="O232" s="1626"/>
      <c r="P232" s="1626"/>
      <c r="AH232" s="1633">
        <v>0</v>
      </c>
    </row>
    <row s="1637" customFormat="1" customHeight="1" ht="18.75" hidden="1">
      <c r="A233" s="1782" t="s">
        <v>204</v>
      </c>
      <c r="B233" s="1782" t="s">
        <v>205</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310</v>
      </c>
      <c r="M233" s="343"/>
      <c r="N233" s="336"/>
      <c r="O233" s="1626"/>
      <c r="P233" s="1626"/>
      <c r="AH233" s="1633">
        <v>0</v>
      </c>
    </row>
    <row s="1637" customFormat="1" customHeight="1" ht="18.75" hidden="1">
      <c r="A234" s="1782"/>
      <c r="B234" s="1782"/>
      <c r="C234" s="371" t="s">
        <v>1300</v>
      </c>
      <c r="D234" s="2464"/>
      <c r="E234" s="2206"/>
      <c r="F234" s="2385"/>
      <c r="G234" s="2429"/>
      <c r="H234" s="1502"/>
      <c r="I234" s="653" t="s">
        <v>1299</v>
      </c>
      <c r="J234" s="573"/>
      <c r="K234" s="1502"/>
      <c r="L234" s="216"/>
      <c r="M234" s="343"/>
      <c r="N234" s="336"/>
      <c r="O234" s="1626"/>
      <c r="P234" s="1626"/>
      <c r="AH234" s="1633">
        <v>0</v>
      </c>
    </row>
    <row s="1637" customFormat="1" customHeight="1" ht="0.75" hidden="1">
      <c r="A235" s="1782"/>
      <c r="B235" s="1782"/>
      <c r="C235" s="371" t="s">
        <v>1307</v>
      </c>
      <c r="D235" s="2464"/>
      <c r="E235" s="2206"/>
      <c r="F235" s="2385"/>
      <c r="G235" s="402"/>
      <c r="H235" s="1502"/>
      <c r="I235" s="653"/>
      <c r="J235" s="573"/>
      <c r="K235" s="1502"/>
      <c r="L235" s="216"/>
      <c r="M235" s="343"/>
      <c r="N235" s="336"/>
      <c r="O235" s="1626"/>
      <c r="P235" s="1626"/>
      <c r="AH235" s="1633">
        <v>0</v>
      </c>
    </row>
    <row s="1637" customFormat="1" customHeight="1" ht="18.75" hidden="1">
      <c r="A236" s="1782" t="s">
        <v>224</v>
      </c>
      <c r="B236" s="1782" t="s">
        <v>225</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310</v>
      </c>
      <c r="M236" s="343"/>
      <c r="N236" s="336"/>
      <c r="O236" s="1626"/>
      <c r="P236" s="1626"/>
      <c r="AH236" s="1633">
        <v>0</v>
      </c>
    </row>
    <row s="1637" customFormat="1" customHeight="1" ht="18.75" hidden="1">
      <c r="A237" s="1782"/>
      <c r="B237" s="1782"/>
      <c r="C237" s="371" t="s">
        <v>1300</v>
      </c>
      <c r="D237" s="2464"/>
      <c r="E237" s="2206"/>
      <c r="F237" s="2385"/>
      <c r="G237" s="2429"/>
      <c r="H237" s="1502"/>
      <c r="I237" s="653" t="s">
        <v>1299</v>
      </c>
      <c r="J237" s="573"/>
      <c r="K237" s="1502"/>
      <c r="L237" s="216"/>
      <c r="M237" s="343"/>
      <c r="N237" s="336"/>
      <c r="O237" s="1626"/>
      <c r="P237" s="1626"/>
      <c r="AH237" s="1633">
        <v>0</v>
      </c>
    </row>
    <row s="1637" customFormat="1" customHeight="1" ht="0.75" hidden="1">
      <c r="A238" s="1782"/>
      <c r="B238" s="1782"/>
      <c r="C238" s="371" t="s">
        <v>1307</v>
      </c>
      <c r="D238" s="2464"/>
      <c r="E238" s="2206"/>
      <c r="F238" s="2385"/>
      <c r="G238" s="402"/>
      <c r="H238" s="1502"/>
      <c r="I238" s="653"/>
      <c r="J238" s="573"/>
      <c r="K238" s="1502"/>
      <c r="L238" s="216"/>
      <c r="M238" s="343"/>
      <c r="N238" s="336"/>
      <c r="O238" s="1626"/>
      <c r="P238" s="1626"/>
      <c r="AH238" s="1633">
        <v>0</v>
      </c>
    </row>
    <row s="1637" customFormat="1" customHeight="1" ht="18.75" hidden="1">
      <c r="A239" s="1782" t="s">
        <v>231</v>
      </c>
      <c r="B239" s="1782" t="s">
        <v>232</v>
      </c>
      <c r="C239" s="371"/>
      <c r="D239" s="2464"/>
      <c r="E239" s="2206"/>
      <c r="F239" s="2385" t="str">
        <f>INDEX(PT_DIFFERENTIATION_VTAR,MATCH(A239,PT_DIFFERENTIATION_VTAR_ID,0))</f>
        <v>Тариф на техническую воду</v>
      </c>
      <c r="G239" s="2429" t="str">
        <f>INDEX(PT_DIFFERENTIATION_NTAR,MATCH(B239,PT_DIFFERENTIATION_NTAR_ID,0))</f>
        <v>Тариф на техническую воду для потребителей, присоединенных к централизованной системе технического водоснабжения поселка Горного Предгорного муниципального округа</v>
      </c>
      <c r="H239" s="1864"/>
      <c r="I239" s="1741"/>
      <c r="J239" s="1775"/>
      <c r="K239" s="1780"/>
      <c r="L239" s="1864" t="s">
        <v>310</v>
      </c>
      <c r="M239" s="343"/>
      <c r="N239" s="336"/>
      <c r="O239" s="1626"/>
      <c r="P239" s="1626"/>
      <c r="AH239" s="1633">
        <v>0</v>
      </c>
    </row>
    <row s="1637" customFormat="1" customHeight="1" ht="18.75" hidden="1">
      <c r="A240" s="1782"/>
      <c r="B240" s="1782"/>
      <c r="C240" s="371" t="s">
        <v>1300</v>
      </c>
      <c r="D240" s="2464"/>
      <c r="E240" s="2206"/>
      <c r="F240" s="2385"/>
      <c r="G240" s="2429"/>
      <c r="H240" s="1502"/>
      <c r="I240" s="653" t="s">
        <v>1299</v>
      </c>
      <c r="J240" s="573"/>
      <c r="K240" s="1502"/>
      <c r="L240" s="216"/>
      <c r="M240" s="343"/>
      <c r="N240" s="336"/>
      <c r="O240" s="1626"/>
      <c r="P240" s="1626"/>
      <c r="AH240" s="1633">
        <v>0</v>
      </c>
    </row>
    <row s="1637" customFormat="1" customHeight="1" ht="0.75" hidden="1">
      <c r="A241" s="1782"/>
      <c r="B241" s="1782"/>
      <c r="C241" s="371" t="s">
        <v>1307</v>
      </c>
      <c r="D241" s="2464"/>
      <c r="E241" s="2206"/>
      <c r="F241" s="2385"/>
      <c r="G241" s="402"/>
      <c r="H241" s="1502"/>
      <c r="I241" s="653"/>
      <c r="J241" s="573"/>
      <c r="K241" s="1502"/>
      <c r="L241" s="216"/>
      <c r="M241" s="343"/>
      <c r="N241" s="336"/>
      <c r="O241" s="1626"/>
      <c r="P241" s="1626"/>
      <c r="AH241" s="1633">
        <v>0</v>
      </c>
    </row>
    <row s="1637" customFormat="1" customHeight="1" ht="18.75" hidden="1">
      <c r="A242" s="1782" t="s">
        <v>239</v>
      </c>
      <c r="B242" s="1782" t="s">
        <v>240</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310</v>
      </c>
      <c r="M242" s="343"/>
      <c r="N242" s="336"/>
      <c r="O242" s="1626"/>
      <c r="P242" s="1626"/>
      <c r="AH242" s="1633">
        <v>0</v>
      </c>
    </row>
    <row s="1637" customFormat="1" customHeight="1" ht="18.75" hidden="1">
      <c r="A243" s="1782"/>
      <c r="B243" s="1782"/>
      <c r="C243" s="371" t="s">
        <v>1300</v>
      </c>
      <c r="D243" s="2464"/>
      <c r="E243" s="2206"/>
      <c r="F243" s="2385"/>
      <c r="G243" s="2429"/>
      <c r="H243" s="1502"/>
      <c r="I243" s="653" t="s">
        <v>1299</v>
      </c>
      <c r="J243" s="573"/>
      <c r="K243" s="1502"/>
      <c r="L243" s="216"/>
      <c r="M243" s="343"/>
      <c r="N243" s="336"/>
      <c r="O243" s="1626"/>
      <c r="P243" s="1626"/>
      <c r="AH243" s="1633">
        <v>0</v>
      </c>
    </row>
    <row s="1637" customFormat="1" customHeight="1" ht="0.75" hidden="1">
      <c r="A244" s="1782"/>
      <c r="B244" s="1782"/>
      <c r="C244" s="371" t="s">
        <v>1307</v>
      </c>
      <c r="D244" s="2464"/>
      <c r="E244" s="2206"/>
      <c r="F244" s="2385"/>
      <c r="G244" s="402"/>
      <c r="H244" s="1502"/>
      <c r="I244" s="653"/>
      <c r="J244" s="573"/>
      <c r="K244" s="1502"/>
      <c r="L244" s="216"/>
      <c r="M244" s="343"/>
      <c r="N244" s="336"/>
      <c r="O244" s="1626"/>
      <c r="P244" s="1626"/>
      <c r="AH244" s="1633">
        <v>0</v>
      </c>
    </row>
    <row s="1637" customFormat="1" customHeight="1" ht="18.75" hidden="1">
      <c r="A245" s="1782" t="s">
        <v>244</v>
      </c>
      <c r="B245" s="1782" t="s">
        <v>245</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310</v>
      </c>
      <c r="M245" s="343"/>
      <c r="N245" s="336"/>
      <c r="O245" s="1626"/>
      <c r="P245" s="1626"/>
      <c r="AH245" s="1633">
        <v>0</v>
      </c>
    </row>
    <row s="1637" customFormat="1" customHeight="1" ht="18.75" hidden="1">
      <c r="A246" s="1782"/>
      <c r="B246" s="1782"/>
      <c r="C246" s="371" t="s">
        <v>1300</v>
      </c>
      <c r="D246" s="2464"/>
      <c r="E246" s="2206"/>
      <c r="F246" s="2385"/>
      <c r="G246" s="2429"/>
      <c r="H246" s="1502"/>
      <c r="I246" s="653" t="s">
        <v>1299</v>
      </c>
      <c r="J246" s="573"/>
      <c r="K246" s="1502"/>
      <c r="L246" s="216"/>
      <c r="M246" s="343"/>
      <c r="N246" s="336"/>
      <c r="O246" s="1626"/>
      <c r="P246" s="1626"/>
      <c r="AH246" s="1633">
        <v>0</v>
      </c>
    </row>
    <row s="1637" customFormat="1" customHeight="1" ht="0.75" hidden="1">
      <c r="A247" s="1782"/>
      <c r="B247" s="1782"/>
      <c r="C247" s="371" t="s">
        <v>1307</v>
      </c>
      <c r="D247" s="2464"/>
      <c r="E247" s="2206"/>
      <c r="F247" s="2385"/>
      <c r="G247" s="402"/>
      <c r="H247" s="1502"/>
      <c r="I247" s="653"/>
      <c r="J247" s="573"/>
      <c r="K247" s="1502"/>
      <c r="L247" s="216"/>
      <c r="M247" s="343"/>
      <c r="N247" s="336"/>
      <c r="O247" s="1626"/>
      <c r="P247" s="1626"/>
      <c r="AH247" s="1633">
        <v>0</v>
      </c>
    </row>
    <row s="1637" customFormat="1" customHeight="1" ht="18.75" hidden="1">
      <c r="A248" s="1782" t="s">
        <v>249</v>
      </c>
      <c r="B248" s="1782" t="s">
        <v>250</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310</v>
      </c>
      <c r="M248" s="343"/>
      <c r="N248" s="336"/>
      <c r="O248" s="1626"/>
      <c r="P248" s="1626"/>
      <c r="AH248" s="1633">
        <v>0</v>
      </c>
    </row>
    <row s="1637" customFormat="1" customHeight="1" ht="18.75" hidden="1">
      <c r="A249" s="1782"/>
      <c r="B249" s="1782"/>
      <c r="C249" s="371" t="s">
        <v>1300</v>
      </c>
      <c r="D249" s="2464"/>
      <c r="E249" s="2206"/>
      <c r="F249" s="2385"/>
      <c r="G249" s="2429"/>
      <c r="H249" s="1502"/>
      <c r="I249" s="653" t="s">
        <v>1299</v>
      </c>
      <c r="J249" s="573"/>
      <c r="K249" s="1502"/>
      <c r="L249" s="216"/>
      <c r="M249" s="343"/>
      <c r="N249" s="336"/>
      <c r="O249" s="1626"/>
      <c r="P249" s="1626"/>
      <c r="AH249" s="1633">
        <v>0</v>
      </c>
    </row>
    <row s="1637" customFormat="1" customHeight="1" ht="0.75" hidden="1">
      <c r="A250" s="1782"/>
      <c r="B250" s="1782"/>
      <c r="C250" s="371" t="s">
        <v>1307</v>
      </c>
      <c r="D250" s="2464"/>
      <c r="E250" s="2206"/>
      <c r="F250" s="2385"/>
      <c r="G250" s="402"/>
      <c r="H250" s="1502"/>
      <c r="I250" s="653"/>
      <c r="J250" s="573"/>
      <c r="K250" s="1502"/>
      <c r="L250" s="216"/>
      <c r="M250" s="343"/>
      <c r="N250" s="336"/>
      <c r="O250" s="1626"/>
      <c r="P250" s="1626"/>
      <c r="AH250" s="1633">
        <v>0</v>
      </c>
    </row>
    <row s="1637" customFormat="1" customHeight="1" ht="18.75" hidden="1">
      <c r="A251" s="1782" t="s">
        <v>254</v>
      </c>
      <c r="B251" s="1782" t="s">
        <v>255</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310</v>
      </c>
      <c r="M251" s="343"/>
      <c r="N251" s="336"/>
      <c r="O251" s="1626"/>
      <c r="P251" s="1626"/>
      <c r="AH251" s="1633">
        <v>0</v>
      </c>
    </row>
    <row s="1637" customFormat="1" customHeight="1" ht="18.75" hidden="1">
      <c r="A252" s="1782"/>
      <c r="B252" s="1782"/>
      <c r="C252" s="371" t="s">
        <v>1300</v>
      </c>
      <c r="D252" s="2464"/>
      <c r="E252" s="2206"/>
      <c r="F252" s="2385"/>
      <c r="G252" s="2429"/>
      <c r="H252" s="1502"/>
      <c r="I252" s="653" t="s">
        <v>1299</v>
      </c>
      <c r="J252" s="573"/>
      <c r="K252" s="1502"/>
      <c r="L252" s="216"/>
      <c r="M252" s="343"/>
      <c r="N252" s="336"/>
      <c r="O252" s="1626"/>
      <c r="P252" s="1626"/>
      <c r="AH252" s="1633">
        <v>0</v>
      </c>
    </row>
    <row s="1637" customFormat="1" customHeight="1" ht="0.75" hidden="1">
      <c r="A253" s="1782"/>
      <c r="B253" s="1782"/>
      <c r="C253" s="371" t="s">
        <v>1307</v>
      </c>
      <c r="D253" s="2464"/>
      <c r="E253" s="2206"/>
      <c r="F253" s="2385"/>
      <c r="G253" s="402"/>
      <c r="H253" s="1502"/>
      <c r="I253" s="653"/>
      <c r="J253" s="573"/>
      <c r="K253" s="1502"/>
      <c r="L253" s="216"/>
      <c r="M253" s="343"/>
      <c r="N253" s="336"/>
      <c r="O253" s="1626"/>
      <c r="P253" s="1626"/>
      <c r="AH253" s="1633">
        <v>0</v>
      </c>
    </row>
    <row s="1637" customFormat="1" customHeight="1" ht="18.75" hidden="1">
      <c r="A254" s="1782" t="s">
        <v>259</v>
      </c>
      <c r="B254" s="1782" t="s">
        <v>260</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310</v>
      </c>
      <c r="M254" s="343"/>
      <c r="N254" s="336"/>
      <c r="O254" s="1626"/>
      <c r="P254" s="1626"/>
      <c r="AH254" s="1633">
        <v>0</v>
      </c>
    </row>
    <row s="1637" customFormat="1" customHeight="1" ht="18.75" hidden="1">
      <c r="A255" s="1782"/>
      <c r="B255" s="1782"/>
      <c r="C255" s="371" t="s">
        <v>1300</v>
      </c>
      <c r="D255" s="2464"/>
      <c r="E255" s="2206"/>
      <c r="F255" s="2385"/>
      <c r="G255" s="2429"/>
      <c r="H255" s="1502"/>
      <c r="I255" s="653" t="s">
        <v>1299</v>
      </c>
      <c r="J255" s="573"/>
      <c r="K255" s="1502"/>
      <c r="L255" s="216"/>
      <c r="M255" s="343"/>
      <c r="N255" s="336"/>
      <c r="O255" s="1626"/>
      <c r="P255" s="1626"/>
      <c r="AH255" s="1633">
        <v>0</v>
      </c>
    </row>
    <row s="1637" customFormat="1" customHeight="1" ht="0.75" hidden="1">
      <c r="A256" s="1782"/>
      <c r="B256" s="1782"/>
      <c r="C256" s="371" t="s">
        <v>1307</v>
      </c>
      <c r="D256" s="2464"/>
      <c r="E256" s="2206"/>
      <c r="F256" s="2385"/>
      <c r="G256" s="402"/>
      <c r="H256" s="1502"/>
      <c r="I256" s="653"/>
      <c r="J256" s="573"/>
      <c r="K256" s="1502"/>
      <c r="L256" s="216"/>
      <c r="M256" s="343"/>
      <c r="N256" s="336"/>
      <c r="O256" s="1626"/>
      <c r="P256" s="1626"/>
      <c r="AH256" s="1633">
        <v>0</v>
      </c>
    </row>
    <row s="1637" customFormat="1" customHeight="1" ht="18.75" hidden="1">
      <c r="A257" s="1782" t="s">
        <v>264</v>
      </c>
      <c r="B257" s="1782" t="s">
        <v>265</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310</v>
      </c>
      <c r="M257" s="343"/>
      <c r="N257" s="336"/>
      <c r="O257" s="1626"/>
      <c r="P257" s="1626"/>
      <c r="AH257" s="1633">
        <v>0</v>
      </c>
    </row>
    <row s="1637" customFormat="1" customHeight="1" ht="18.75" hidden="1">
      <c r="A258" s="1782"/>
      <c r="B258" s="1782"/>
      <c r="C258" s="371" t="s">
        <v>1300</v>
      </c>
      <c r="D258" s="2464"/>
      <c r="E258" s="2206"/>
      <c r="F258" s="2385"/>
      <c r="G258" s="2429"/>
      <c r="H258" s="1502"/>
      <c r="I258" s="653" t="s">
        <v>1299</v>
      </c>
      <c r="J258" s="573"/>
      <c r="K258" s="1502"/>
      <c r="L258" s="216"/>
      <c r="M258" s="343"/>
      <c r="N258" s="336"/>
      <c r="O258" s="1626"/>
      <c r="P258" s="1626"/>
      <c r="AH258" s="1633">
        <v>0</v>
      </c>
    </row>
    <row s="1637" customFormat="1" customHeight="1" ht="0.75" hidden="1">
      <c r="A259" s="1782"/>
      <c r="B259" s="1782"/>
      <c r="C259" s="371" t="s">
        <v>1307</v>
      </c>
      <c r="D259" s="2464"/>
      <c r="E259" s="2206"/>
      <c r="F259" s="2385"/>
      <c r="G259" s="402"/>
      <c r="H259" s="1502"/>
      <c r="I259" s="653"/>
      <c r="J259" s="573"/>
      <c r="K259" s="1502"/>
      <c r="L259" s="216"/>
      <c r="M259" s="343"/>
      <c r="N259" s="336"/>
      <c r="O259" s="1626"/>
      <c r="P259" s="1626"/>
      <c r="AH259" s="1633">
        <v>0</v>
      </c>
    </row>
    <row s="1637" customFormat="1" customHeight="1" ht="18.75" hidden="1">
      <c r="A260" s="1782" t="s">
        <v>269</v>
      </c>
      <c r="B260" s="1782" t="s">
        <v>270</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310</v>
      </c>
      <c r="M260" s="343"/>
      <c r="N260" s="336"/>
      <c r="O260" s="1626"/>
      <c r="P260" s="1626"/>
      <c r="AH260" s="1633">
        <v>0</v>
      </c>
    </row>
    <row s="1637" customFormat="1" customHeight="1" ht="18.75" hidden="1">
      <c r="A261" s="1782"/>
      <c r="B261" s="1782"/>
      <c r="C261" s="371" t="s">
        <v>1300</v>
      </c>
      <c r="D261" s="2464"/>
      <c r="E261" s="2206"/>
      <c r="F261" s="2385"/>
      <c r="G261" s="2429"/>
      <c r="H261" s="1502"/>
      <c r="I261" s="653" t="s">
        <v>1299</v>
      </c>
      <c r="J261" s="573"/>
      <c r="K261" s="1502"/>
      <c r="L261" s="216"/>
      <c r="M261" s="343"/>
      <c r="N261" s="336"/>
      <c r="O261" s="1626"/>
      <c r="P261" s="1626"/>
      <c r="AH261" s="1633">
        <v>0</v>
      </c>
    </row>
    <row s="1637" customFormat="1" customHeight="1" ht="0.75" hidden="1">
      <c r="A262" s="1782"/>
      <c r="B262" s="1782"/>
      <c r="C262" s="371" t="s">
        <v>1307</v>
      </c>
      <c r="D262" s="2464"/>
      <c r="E262" s="2206"/>
      <c r="F262" s="2385"/>
      <c r="G262" s="402"/>
      <c r="H262" s="1502"/>
      <c r="I262" s="653"/>
      <c r="J262" s="573"/>
      <c r="K262" s="1502"/>
      <c r="L262" s="216"/>
      <c r="M262" s="343"/>
      <c r="N262" s="336"/>
      <c r="O262" s="1626"/>
      <c r="P262" s="1626"/>
      <c r="AH262" s="1633">
        <v>0</v>
      </c>
    </row>
    <row s="1637" customFormat="1" customHeight="1" ht="18.75" hidden="1">
      <c r="A263" s="1782" t="s">
        <v>274</v>
      </c>
      <c r="B263" s="1782" t="s">
        <v>275</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310</v>
      </c>
      <c r="M263" s="343"/>
      <c r="N263" s="336"/>
      <c r="O263" s="1626"/>
      <c r="P263" s="1626"/>
      <c r="AH263" s="1633">
        <v>0</v>
      </c>
    </row>
    <row s="1637" customFormat="1" customHeight="1" ht="18.75" hidden="1">
      <c r="A264" s="1782"/>
      <c r="B264" s="1782"/>
      <c r="C264" s="371" t="s">
        <v>1300</v>
      </c>
      <c r="D264" s="2464"/>
      <c r="E264" s="2206"/>
      <c r="F264" s="2385"/>
      <c r="G264" s="2429"/>
      <c r="H264" s="1502"/>
      <c r="I264" s="653" t="s">
        <v>1299</v>
      </c>
      <c r="J264" s="573"/>
      <c r="K264" s="1502"/>
      <c r="L264" s="216"/>
      <c r="M264" s="343"/>
      <c r="N264" s="336"/>
      <c r="O264" s="1626"/>
      <c r="P264" s="1626"/>
      <c r="AH264" s="1633">
        <v>0</v>
      </c>
    </row>
    <row s="1637" customFormat="1" customHeight="1" ht="0.75" hidden="1">
      <c r="A265" s="1782"/>
      <c r="B265" s="1782"/>
      <c r="C265" s="371" t="s">
        <v>1307</v>
      </c>
      <c r="D265" s="2464"/>
      <c r="E265" s="2206"/>
      <c r="F265" s="2385"/>
      <c r="G265" s="402"/>
      <c r="H265" s="1502"/>
      <c r="I265" s="653"/>
      <c r="J265" s="573"/>
      <c r="K265" s="1502"/>
      <c r="L265" s="216"/>
      <c r="M265" s="343"/>
      <c r="N265" s="336"/>
      <c r="O265" s="1626"/>
      <c r="P265" s="1626"/>
      <c r="AH265" s="1633">
        <v>0</v>
      </c>
    </row>
    <row s="1637" customFormat="1" customHeight="1" ht="18.75" hidden="1">
      <c r="A266" s="1782" t="s">
        <v>279</v>
      </c>
      <c r="B266" s="1782" t="s">
        <v>280</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310</v>
      </c>
      <c r="M266" s="343"/>
      <c r="N266" s="336"/>
      <c r="O266" s="1626"/>
      <c r="P266" s="1626"/>
      <c r="AH266" s="1633">
        <v>0</v>
      </c>
    </row>
    <row s="1637" customFormat="1" customHeight="1" ht="18.75" hidden="1">
      <c r="A267" s="1782"/>
      <c r="B267" s="1782"/>
      <c r="C267" s="371" t="s">
        <v>1300</v>
      </c>
      <c r="D267" s="2464"/>
      <c r="E267" s="2206"/>
      <c r="F267" s="2385"/>
      <c r="G267" s="2429"/>
      <c r="H267" s="1502"/>
      <c r="I267" s="653" t="s">
        <v>1299</v>
      </c>
      <c r="J267" s="573"/>
      <c r="K267" s="1502"/>
      <c r="L267" s="216"/>
      <c r="M267" s="343"/>
      <c r="N267" s="336"/>
      <c r="O267" s="1626"/>
      <c r="P267" s="1626"/>
      <c r="AH267" s="1633">
        <v>0</v>
      </c>
    </row>
    <row s="1637" customFormat="1" customHeight="1" ht="1.05">
      <c r="A268" s="1782"/>
      <c r="B268" s="1782"/>
      <c r="C268" s="371" t="s">
        <v>1307</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93</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310</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1300</v>
      </c>
      <c r="D271" s="2464"/>
      <c r="E271" s="2206"/>
      <c r="F271" s="2385"/>
      <c r="G271" s="2429"/>
      <c r="H271" s="1502"/>
      <c r="I271" s="653" t="s">
        <v>1299</v>
      </c>
      <c r="J271" s="573"/>
      <c r="K271" s="1502"/>
      <c r="L271" s="216"/>
      <c r="M271" s="2172"/>
      <c r="N271" s="336"/>
      <c r="O271" s="1626"/>
      <c r="P271" s="1626"/>
      <c r="AH271" s="1633">
        <v>0</v>
      </c>
    </row>
    <row s="1637" customFormat="1" customHeight="1" ht="0.75" hidden="1">
      <c r="A272" s="1782"/>
      <c r="B272" s="1782"/>
      <c r="C272" s="371" t="s">
        <v>1307</v>
      </c>
      <c r="D272" s="2464"/>
      <c r="E272" s="2206"/>
      <c r="F272" s="2385"/>
      <c r="G272" s="402"/>
      <c r="H272" s="1502"/>
      <c r="I272" s="653"/>
      <c r="J272" s="573"/>
      <c r="K272" s="1502"/>
      <c r="L272" s="216"/>
      <c r="M272" s="2172"/>
      <c r="N272" s="336"/>
      <c r="O272" s="1626"/>
      <c r="P272" s="1626"/>
      <c r="AH272" s="1633">
        <v>0</v>
      </c>
    </row>
    <row s="1637" customFormat="1" customHeight="1" ht="45" hidden="1">
      <c r="A273" s="1782" t="s">
        <v>161</v>
      </c>
      <c r="B273" s="1782" t="s">
        <v>162</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310</v>
      </c>
      <c r="M273" s="2173"/>
      <c r="N273" s="336"/>
      <c r="O273" s="1626"/>
      <c r="P273" s="1626"/>
      <c r="AH273" s="1633">
        <v>0</v>
      </c>
    </row>
    <row s="1637" customFormat="1" customHeight="1" ht="18.75" hidden="1">
      <c r="A274" s="1782"/>
      <c r="B274" s="1782"/>
      <c r="C274" s="371" t="s">
        <v>1300</v>
      </c>
      <c r="D274" s="2464"/>
      <c r="E274" s="2206"/>
      <c r="F274" s="2385"/>
      <c r="G274" s="2429"/>
      <c r="H274" s="1502"/>
      <c r="I274" s="653" t="s">
        <v>1299</v>
      </c>
      <c r="J274" s="573"/>
      <c r="K274" s="1502"/>
      <c r="L274" s="216"/>
      <c r="M274" s="1863"/>
      <c r="N274" s="336"/>
      <c r="O274" s="1626"/>
      <c r="P274" s="1626"/>
      <c r="AH274" s="1633">
        <v>0</v>
      </c>
    </row>
    <row s="1637" customFormat="1" customHeight="1" ht="0.75" hidden="1">
      <c r="A275" s="1782"/>
      <c r="B275" s="1782"/>
      <c r="C275" s="371" t="s">
        <v>1307</v>
      </c>
      <c r="D275" s="2464"/>
      <c r="E275" s="2206"/>
      <c r="F275" s="2385"/>
      <c r="G275" s="402"/>
      <c r="H275" s="1502"/>
      <c r="I275" s="653"/>
      <c r="J275" s="573"/>
      <c r="K275" s="1502"/>
      <c r="L275" s="216"/>
      <c r="M275" s="343"/>
      <c r="N275" s="336"/>
      <c r="O275" s="1626"/>
      <c r="P275" s="1626"/>
      <c r="AH275" s="1633">
        <v>0</v>
      </c>
    </row>
    <row s="1637" customFormat="1" customHeight="1" ht="45" hidden="1">
      <c r="A276" s="1782" t="s">
        <v>168</v>
      </c>
      <c r="B276" s="1782" t="s">
        <v>169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310</v>
      </c>
      <c r="M276" s="343"/>
      <c r="N276" s="336"/>
      <c r="O276" s="1626"/>
      <c r="P276" s="1626"/>
      <c r="AH276" s="1633">
        <v>0</v>
      </c>
    </row>
    <row s="1637" customFormat="1" customHeight="1" ht="18.75" hidden="1">
      <c r="A277" s="1782"/>
      <c r="B277" s="1782"/>
      <c r="C277" s="371" t="s">
        <v>1300</v>
      </c>
      <c r="D277" s="2464"/>
      <c r="E277" s="2206"/>
      <c r="F277" s="2385"/>
      <c r="G277" s="2429"/>
      <c r="H277" s="1502"/>
      <c r="I277" s="653" t="s">
        <v>1299</v>
      </c>
      <c r="J277" s="573"/>
      <c r="K277" s="1502"/>
      <c r="L277" s="216"/>
      <c r="M277" s="343"/>
      <c r="N277" s="336"/>
      <c r="O277" s="1626"/>
      <c r="P277" s="1626"/>
      <c r="AH277" s="1633">
        <v>0</v>
      </c>
    </row>
    <row s="1637" customFormat="1" customHeight="1" ht="0.75" hidden="1">
      <c r="A278" s="1782"/>
      <c r="B278" s="1782"/>
      <c r="C278" s="371" t="s">
        <v>1307</v>
      </c>
      <c r="D278" s="2464"/>
      <c r="E278" s="2206"/>
      <c r="F278" s="2385"/>
      <c r="G278" s="402"/>
      <c r="H278" s="1502"/>
      <c r="I278" s="653"/>
      <c r="J278" s="573"/>
      <c r="K278" s="1502"/>
      <c r="L278" s="216"/>
      <c r="M278" s="343"/>
      <c r="N278" s="336"/>
      <c r="O278" s="1626"/>
      <c r="P278" s="1626"/>
      <c r="AH278" s="1633">
        <v>0</v>
      </c>
    </row>
    <row s="1637" customFormat="1" customHeight="1" ht="45" hidden="1">
      <c r="A279" s="1782" t="s">
        <v>174</v>
      </c>
      <c r="B279" s="1782" t="s">
        <v>175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310</v>
      </c>
      <c r="M279" s="343"/>
      <c r="N279" s="336"/>
      <c r="O279" s="1626"/>
      <c r="P279" s="1626"/>
      <c r="AH279" s="1633">
        <v>0</v>
      </c>
    </row>
    <row s="1637" customFormat="1" customHeight="1" ht="18.75" hidden="1">
      <c r="A280" s="1782"/>
      <c r="B280" s="1782"/>
      <c r="C280" s="371" t="s">
        <v>1300</v>
      </c>
      <c r="D280" s="2464"/>
      <c r="E280" s="2206"/>
      <c r="F280" s="2385"/>
      <c r="G280" s="2429"/>
      <c r="H280" s="1502"/>
      <c r="I280" s="653" t="s">
        <v>1299</v>
      </c>
      <c r="J280" s="573"/>
      <c r="K280" s="1502"/>
      <c r="L280" s="216"/>
      <c r="M280" s="343"/>
      <c r="N280" s="336"/>
      <c r="O280" s="1626"/>
      <c r="P280" s="1626"/>
      <c r="AH280" s="1633">
        <v>0</v>
      </c>
    </row>
    <row s="1637" customFormat="1" customHeight="1" ht="0.75" hidden="1">
      <c r="A281" s="1782"/>
      <c r="B281" s="1782"/>
      <c r="C281" s="371" t="s">
        <v>1307</v>
      </c>
      <c r="D281" s="2464"/>
      <c r="E281" s="2206"/>
      <c r="F281" s="2385"/>
      <c r="G281" s="402"/>
      <c r="H281" s="1502"/>
      <c r="I281" s="653"/>
      <c r="J281" s="573"/>
      <c r="K281" s="1502"/>
      <c r="L281" s="216"/>
      <c r="M281" s="343"/>
      <c r="N281" s="336"/>
      <c r="O281" s="1626"/>
      <c r="P281" s="1626"/>
      <c r="AH281" s="1633">
        <v>0</v>
      </c>
    </row>
    <row s="1637" customFormat="1" customHeight="1" ht="18.75" hidden="1">
      <c r="A282" s="1782" t="s">
        <v>180</v>
      </c>
      <c r="B282" s="1782" t="s">
        <v>181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310</v>
      </c>
      <c r="M282" s="343"/>
      <c r="N282" s="336"/>
      <c r="O282" s="1626"/>
      <c r="P282" s="1626"/>
      <c r="AH282" s="1633">
        <v>0</v>
      </c>
    </row>
    <row s="1637" customFormat="1" customHeight="1" ht="18.75" hidden="1">
      <c r="A283" s="1782"/>
      <c r="B283" s="1782"/>
      <c r="C283" s="371" t="s">
        <v>1300</v>
      </c>
      <c r="D283" s="2464"/>
      <c r="E283" s="2206"/>
      <c r="F283" s="2385"/>
      <c r="G283" s="2429"/>
      <c r="H283" s="1502"/>
      <c r="I283" s="653" t="s">
        <v>1299</v>
      </c>
      <c r="J283" s="573"/>
      <c r="K283" s="1502"/>
      <c r="L283" s="216"/>
      <c r="M283" s="343"/>
      <c r="N283" s="336"/>
      <c r="O283" s="1626"/>
      <c r="P283" s="1626"/>
      <c r="AH283" s="1633">
        <v>0</v>
      </c>
    </row>
    <row s="1637" customFormat="1" customHeight="1" ht="0.75" hidden="1">
      <c r="A284" s="1782"/>
      <c r="B284" s="1782"/>
      <c r="C284" s="371" t="s">
        <v>1307</v>
      </c>
      <c r="D284" s="2464"/>
      <c r="E284" s="2206"/>
      <c r="F284" s="2385"/>
      <c r="G284" s="402"/>
      <c r="H284" s="1502"/>
      <c r="I284" s="653"/>
      <c r="J284" s="573"/>
      <c r="K284" s="1502"/>
      <c r="L284" s="216"/>
      <c r="M284" s="343"/>
      <c r="N284" s="336"/>
      <c r="O284" s="1626"/>
      <c r="P284" s="1626"/>
      <c r="AH284" s="1633">
        <v>0</v>
      </c>
    </row>
    <row s="1637" customFormat="1" customHeight="1" ht="18.75" hidden="1">
      <c r="A285" s="1782" t="s">
        <v>186</v>
      </c>
      <c r="B285" s="1782" t="s">
        <v>187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310</v>
      </c>
      <c r="M285" s="343"/>
      <c r="N285" s="336"/>
      <c r="O285" s="1626"/>
      <c r="P285" s="1626"/>
      <c r="AH285" s="1633">
        <v>0</v>
      </c>
    </row>
    <row s="1637" customFormat="1" customHeight="1" ht="18.75" hidden="1">
      <c r="A286" s="1782"/>
      <c r="B286" s="1782"/>
      <c r="C286" s="371" t="s">
        <v>1300</v>
      </c>
      <c r="D286" s="2464"/>
      <c r="E286" s="2206"/>
      <c r="F286" s="2385"/>
      <c r="G286" s="2429"/>
      <c r="H286" s="1502"/>
      <c r="I286" s="653" t="s">
        <v>1299</v>
      </c>
      <c r="J286" s="573"/>
      <c r="K286" s="1502"/>
      <c r="L286" s="216"/>
      <c r="M286" s="343"/>
      <c r="N286" s="336"/>
      <c r="O286" s="1626"/>
      <c r="P286" s="1626"/>
      <c r="AH286" s="1633">
        <v>0</v>
      </c>
    </row>
    <row s="1637" customFormat="1" customHeight="1" ht="0.75" hidden="1">
      <c r="A287" s="1782"/>
      <c r="B287" s="1782"/>
      <c r="C287" s="371" t="s">
        <v>1307</v>
      </c>
      <c r="D287" s="2464"/>
      <c r="E287" s="2206"/>
      <c r="F287" s="2385"/>
      <c r="G287" s="402"/>
      <c r="H287" s="1502"/>
      <c r="I287" s="653"/>
      <c r="J287" s="573"/>
      <c r="K287" s="1502"/>
      <c r="L287" s="216"/>
      <c r="M287" s="343"/>
      <c r="N287" s="336"/>
      <c r="O287" s="1626"/>
      <c r="P287" s="1626"/>
      <c r="AH287" s="1633">
        <v>0</v>
      </c>
    </row>
    <row s="1637" customFormat="1" customHeight="1" ht="18.75" hidden="1">
      <c r="A288" s="1782" t="s">
        <v>192</v>
      </c>
      <c r="B288" s="1782" t="s">
        <v>193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310</v>
      </c>
      <c r="M288" s="343"/>
      <c r="N288" s="336"/>
      <c r="O288" s="1626"/>
      <c r="P288" s="1626"/>
      <c r="AH288" s="1633">
        <v>0</v>
      </c>
    </row>
    <row s="1637" customFormat="1" customHeight="1" ht="18.75" hidden="1">
      <c r="A289" s="1782"/>
      <c r="B289" s="1782"/>
      <c r="C289" s="371" t="s">
        <v>1300</v>
      </c>
      <c r="D289" s="2464"/>
      <c r="E289" s="2206"/>
      <c r="F289" s="2385"/>
      <c r="G289" s="2429"/>
      <c r="H289" s="1502"/>
      <c r="I289" s="653" t="s">
        <v>1299</v>
      </c>
      <c r="J289" s="573"/>
      <c r="K289" s="1502"/>
      <c r="L289" s="216"/>
      <c r="M289" s="343"/>
      <c r="N289" s="336"/>
      <c r="O289" s="1626"/>
      <c r="P289" s="1626"/>
      <c r="AH289" s="1633">
        <v>0</v>
      </c>
    </row>
    <row s="1637" customFormat="1" customHeight="1" ht="0.75" hidden="1">
      <c r="A290" s="1782"/>
      <c r="B290" s="1782"/>
      <c r="C290" s="371" t="s">
        <v>1307</v>
      </c>
      <c r="D290" s="2464"/>
      <c r="E290" s="2206"/>
      <c r="F290" s="2385"/>
      <c r="G290" s="402"/>
      <c r="H290" s="1502"/>
      <c r="I290" s="653"/>
      <c r="J290" s="573"/>
      <c r="K290" s="1502"/>
      <c r="L290" s="216"/>
      <c r="M290" s="343"/>
      <c r="N290" s="336"/>
      <c r="O290" s="1626"/>
      <c r="P290" s="1626"/>
      <c r="AH290" s="1633">
        <v>0</v>
      </c>
    </row>
    <row s="1637" customFormat="1" customHeight="1" ht="18.75" hidden="1">
      <c r="A291" s="1782" t="s">
        <v>198</v>
      </c>
      <c r="B291" s="1782" t="s">
        <v>199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310</v>
      </c>
      <c r="M291" s="343"/>
      <c r="N291" s="336"/>
      <c r="O291" s="1626"/>
      <c r="P291" s="1626"/>
      <c r="AH291" s="1633">
        <v>0</v>
      </c>
    </row>
    <row s="1637" customFormat="1" customHeight="1" ht="18.75" hidden="1">
      <c r="A292" s="1782"/>
      <c r="B292" s="1782"/>
      <c r="C292" s="371" t="s">
        <v>1300</v>
      </c>
      <c r="D292" s="2464"/>
      <c r="E292" s="2206"/>
      <c r="F292" s="2385"/>
      <c r="G292" s="2429"/>
      <c r="H292" s="1502"/>
      <c r="I292" s="653" t="s">
        <v>1299</v>
      </c>
      <c r="J292" s="573"/>
      <c r="K292" s="1502"/>
      <c r="L292" s="216"/>
      <c r="M292" s="343"/>
      <c r="N292" s="336"/>
      <c r="O292" s="1626"/>
      <c r="P292" s="1626"/>
      <c r="AH292" s="1633">
        <v>0</v>
      </c>
    </row>
    <row s="1637" customFormat="1" customHeight="1" ht="0.75" hidden="1">
      <c r="A293" s="1782"/>
      <c r="B293" s="1782"/>
      <c r="C293" s="371" t="s">
        <v>1307</v>
      </c>
      <c r="D293" s="2464"/>
      <c r="E293" s="2206"/>
      <c r="F293" s="2385"/>
      <c r="G293" s="402"/>
      <c r="H293" s="1502"/>
      <c r="I293" s="653"/>
      <c r="J293" s="573"/>
      <c r="K293" s="1502"/>
      <c r="L293" s="216"/>
      <c r="M293" s="343"/>
      <c r="N293" s="336"/>
      <c r="O293" s="1626"/>
      <c r="P293" s="1626"/>
      <c r="AH293" s="1633">
        <v>0</v>
      </c>
    </row>
    <row s="1637" customFormat="1" customHeight="1" ht="18.75" hidden="1">
      <c r="A294" s="1782" t="s">
        <v>204</v>
      </c>
      <c r="B294" s="1782" t="s">
        <v>205</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310</v>
      </c>
      <c r="M294" s="343"/>
      <c r="N294" s="336"/>
      <c r="O294" s="1626"/>
      <c r="P294" s="1626"/>
      <c r="AH294" s="1633">
        <v>0</v>
      </c>
    </row>
    <row s="1637" customFormat="1" customHeight="1" ht="18.75" hidden="1">
      <c r="A295" s="1782"/>
      <c r="B295" s="1782"/>
      <c r="C295" s="371" t="s">
        <v>1300</v>
      </c>
      <c r="D295" s="2464"/>
      <c r="E295" s="2206"/>
      <c r="F295" s="2385"/>
      <c r="G295" s="2429"/>
      <c r="H295" s="1502"/>
      <c r="I295" s="653" t="s">
        <v>1299</v>
      </c>
      <c r="J295" s="573"/>
      <c r="K295" s="1502"/>
      <c r="L295" s="216"/>
      <c r="M295" s="343"/>
      <c r="N295" s="336"/>
      <c r="O295" s="1626"/>
      <c r="P295" s="1626"/>
      <c r="AH295" s="1633">
        <v>0</v>
      </c>
    </row>
    <row s="1637" customFormat="1" customHeight="1" ht="0.75" hidden="1">
      <c r="A296" s="1782"/>
      <c r="B296" s="1782"/>
      <c r="C296" s="371" t="s">
        <v>1307</v>
      </c>
      <c r="D296" s="2464"/>
      <c r="E296" s="2206"/>
      <c r="F296" s="2385"/>
      <c r="G296" s="402"/>
      <c r="H296" s="1502"/>
      <c r="I296" s="653"/>
      <c r="J296" s="573"/>
      <c r="K296" s="1502"/>
      <c r="L296" s="216"/>
      <c r="M296" s="343"/>
      <c r="N296" s="336"/>
      <c r="O296" s="1626"/>
      <c r="P296" s="1626"/>
      <c r="AH296" s="1633">
        <v>0</v>
      </c>
    </row>
    <row s="1637" customFormat="1" customHeight="1" ht="18.75" hidden="1">
      <c r="A297" s="1782" t="s">
        <v>224</v>
      </c>
      <c r="B297" s="1782" t="s">
        <v>225</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310</v>
      </c>
      <c r="M297" s="343"/>
      <c r="N297" s="336"/>
      <c r="O297" s="1626"/>
      <c r="P297" s="1626"/>
      <c r="AH297" s="1633">
        <v>0</v>
      </c>
    </row>
    <row s="1637" customFormat="1" customHeight="1" ht="18.75" hidden="1">
      <c r="A298" s="1782"/>
      <c r="B298" s="1782"/>
      <c r="C298" s="371" t="s">
        <v>1300</v>
      </c>
      <c r="D298" s="2464"/>
      <c r="E298" s="2206"/>
      <c r="F298" s="2385"/>
      <c r="G298" s="2429"/>
      <c r="H298" s="1502"/>
      <c r="I298" s="653" t="s">
        <v>1299</v>
      </c>
      <c r="J298" s="573"/>
      <c r="K298" s="1502"/>
      <c r="L298" s="216"/>
      <c r="M298" s="343"/>
      <c r="N298" s="336"/>
      <c r="O298" s="1626"/>
      <c r="P298" s="1626"/>
      <c r="AH298" s="1633">
        <v>0</v>
      </c>
    </row>
    <row s="1637" customFormat="1" customHeight="1" ht="0.75" hidden="1">
      <c r="A299" s="1782"/>
      <c r="B299" s="1782"/>
      <c r="C299" s="371" t="s">
        <v>1307</v>
      </c>
      <c r="D299" s="2464"/>
      <c r="E299" s="2206"/>
      <c r="F299" s="2385"/>
      <c r="G299" s="402"/>
      <c r="H299" s="1502"/>
      <c r="I299" s="653"/>
      <c r="J299" s="573"/>
      <c r="K299" s="1502"/>
      <c r="L299" s="216"/>
      <c r="M299" s="343"/>
      <c r="N299" s="336"/>
      <c r="O299" s="1626"/>
      <c r="P299" s="1626"/>
      <c r="AH299" s="1633">
        <v>0</v>
      </c>
    </row>
    <row s="1637" customFormat="1" customHeight="1" ht="18.75" hidden="1">
      <c r="A300" s="1782" t="s">
        <v>231</v>
      </c>
      <c r="B300" s="1782" t="s">
        <v>232</v>
      </c>
      <c r="C300" s="371"/>
      <c r="D300" s="2464"/>
      <c r="E300" s="2206"/>
      <c r="F300" s="2385" t="str">
        <f>INDEX(PT_DIFFERENTIATION_VTAR,MATCH(A300,PT_DIFFERENTIATION_VTAR_ID,0))</f>
        <v>Тариф на техническую воду</v>
      </c>
      <c r="G300" s="2429" t="str">
        <f>INDEX(PT_DIFFERENTIATION_NTAR,MATCH(B300,PT_DIFFERENTIATION_NTAR_ID,0))</f>
        <v>Тариф на техническую воду для потребителей, присоединенных к централизованной системе технического водоснабжения поселка Горного Предгорного муниципального округа</v>
      </c>
      <c r="H300" s="1864"/>
      <c r="I300" s="1741"/>
      <c r="J300" s="1775"/>
      <c r="K300" s="1780"/>
      <c r="L300" s="1864" t="s">
        <v>310</v>
      </c>
      <c r="M300" s="343"/>
      <c r="N300" s="336"/>
      <c r="O300" s="1626"/>
      <c r="P300" s="1626"/>
      <c r="AH300" s="1633">
        <v>0</v>
      </c>
    </row>
    <row s="1637" customFormat="1" customHeight="1" ht="18.75" hidden="1">
      <c r="A301" s="1782"/>
      <c r="B301" s="1782"/>
      <c r="C301" s="371" t="s">
        <v>1300</v>
      </c>
      <c r="D301" s="2464"/>
      <c r="E301" s="2206"/>
      <c r="F301" s="2385"/>
      <c r="G301" s="2429"/>
      <c r="H301" s="1502"/>
      <c r="I301" s="653" t="s">
        <v>1299</v>
      </c>
      <c r="J301" s="573"/>
      <c r="K301" s="1502"/>
      <c r="L301" s="216"/>
      <c r="M301" s="343"/>
      <c r="N301" s="336"/>
      <c r="O301" s="1626"/>
      <c r="P301" s="1626"/>
      <c r="AH301" s="1633">
        <v>0</v>
      </c>
    </row>
    <row s="1637" customFormat="1" customHeight="1" ht="0.75" hidden="1">
      <c r="A302" s="1782"/>
      <c r="B302" s="1782"/>
      <c r="C302" s="371" t="s">
        <v>1307</v>
      </c>
      <c r="D302" s="2464"/>
      <c r="E302" s="2206"/>
      <c r="F302" s="2385"/>
      <c r="G302" s="402"/>
      <c r="H302" s="1502"/>
      <c r="I302" s="653"/>
      <c r="J302" s="573"/>
      <c r="K302" s="1502"/>
      <c r="L302" s="216"/>
      <c r="M302" s="343"/>
      <c r="N302" s="336"/>
      <c r="O302" s="1626"/>
      <c r="P302" s="1626"/>
      <c r="AH302" s="1633">
        <v>0</v>
      </c>
    </row>
    <row s="1637" customFormat="1" customHeight="1" ht="18.75" hidden="1">
      <c r="A303" s="1782" t="s">
        <v>239</v>
      </c>
      <c r="B303" s="1782" t="s">
        <v>240</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310</v>
      </c>
      <c r="M303" s="343"/>
      <c r="N303" s="336"/>
      <c r="O303" s="1626"/>
      <c r="P303" s="1626"/>
      <c r="AH303" s="1633">
        <v>0</v>
      </c>
    </row>
    <row s="1637" customFormat="1" customHeight="1" ht="18.75" hidden="1">
      <c r="A304" s="1782"/>
      <c r="B304" s="1782"/>
      <c r="C304" s="371" t="s">
        <v>1300</v>
      </c>
      <c r="D304" s="2464"/>
      <c r="E304" s="2206"/>
      <c r="F304" s="2385"/>
      <c r="G304" s="2429"/>
      <c r="H304" s="1502"/>
      <c r="I304" s="653" t="s">
        <v>1299</v>
      </c>
      <c r="J304" s="573"/>
      <c r="K304" s="1502"/>
      <c r="L304" s="216"/>
      <c r="M304" s="343"/>
      <c r="N304" s="336"/>
      <c r="O304" s="1626"/>
      <c r="P304" s="1626"/>
      <c r="AH304" s="1633">
        <v>0</v>
      </c>
    </row>
    <row s="1637" customFormat="1" customHeight="1" ht="0.75" hidden="1">
      <c r="A305" s="1782"/>
      <c r="B305" s="1782"/>
      <c r="C305" s="371" t="s">
        <v>1307</v>
      </c>
      <c r="D305" s="2464"/>
      <c r="E305" s="2206"/>
      <c r="F305" s="2385"/>
      <c r="G305" s="402"/>
      <c r="H305" s="1502"/>
      <c r="I305" s="653"/>
      <c r="J305" s="573"/>
      <c r="K305" s="1502"/>
      <c r="L305" s="216"/>
      <c r="M305" s="343"/>
      <c r="N305" s="336"/>
      <c r="O305" s="1626"/>
      <c r="P305" s="1626"/>
      <c r="AH305" s="1633">
        <v>0</v>
      </c>
    </row>
    <row s="1637" customFormat="1" customHeight="1" ht="18.75" hidden="1">
      <c r="A306" s="1782" t="s">
        <v>244</v>
      </c>
      <c r="B306" s="1782" t="s">
        <v>245</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310</v>
      </c>
      <c r="M306" s="343"/>
      <c r="N306" s="336"/>
      <c r="O306" s="1626"/>
      <c r="P306" s="1626"/>
      <c r="AH306" s="1633">
        <v>0</v>
      </c>
    </row>
    <row s="1637" customFormat="1" customHeight="1" ht="18.75" hidden="1">
      <c r="A307" s="1782"/>
      <c r="B307" s="1782"/>
      <c r="C307" s="371" t="s">
        <v>1300</v>
      </c>
      <c r="D307" s="2464"/>
      <c r="E307" s="2206"/>
      <c r="F307" s="2385"/>
      <c r="G307" s="2429"/>
      <c r="H307" s="1502"/>
      <c r="I307" s="653" t="s">
        <v>1299</v>
      </c>
      <c r="J307" s="573"/>
      <c r="K307" s="1502"/>
      <c r="L307" s="216"/>
      <c r="M307" s="343"/>
      <c r="N307" s="336"/>
      <c r="O307" s="1626"/>
      <c r="P307" s="1626"/>
      <c r="AH307" s="1633">
        <v>0</v>
      </c>
    </row>
    <row s="1637" customFormat="1" customHeight="1" ht="0.75" hidden="1">
      <c r="A308" s="1782"/>
      <c r="B308" s="1782"/>
      <c r="C308" s="371" t="s">
        <v>1307</v>
      </c>
      <c r="D308" s="2464"/>
      <c r="E308" s="2206"/>
      <c r="F308" s="2385"/>
      <c r="G308" s="402"/>
      <c r="H308" s="1502"/>
      <c r="I308" s="653"/>
      <c r="J308" s="573"/>
      <c r="K308" s="1502"/>
      <c r="L308" s="216"/>
      <c r="M308" s="343"/>
      <c r="N308" s="336"/>
      <c r="O308" s="1626"/>
      <c r="P308" s="1626"/>
      <c r="AH308" s="1633">
        <v>0</v>
      </c>
    </row>
    <row s="1637" customFormat="1" customHeight="1" ht="18.75" hidden="1">
      <c r="A309" s="1782" t="s">
        <v>249</v>
      </c>
      <c r="B309" s="1782" t="s">
        <v>250</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310</v>
      </c>
      <c r="M309" s="343"/>
      <c r="N309" s="336"/>
      <c r="O309" s="1626"/>
      <c r="P309" s="1626"/>
      <c r="AH309" s="1633">
        <v>0</v>
      </c>
    </row>
    <row s="1637" customFormat="1" customHeight="1" ht="18.75" hidden="1">
      <c r="A310" s="1782"/>
      <c r="B310" s="1782"/>
      <c r="C310" s="371" t="s">
        <v>1300</v>
      </c>
      <c r="D310" s="2464"/>
      <c r="E310" s="2206"/>
      <c r="F310" s="2385"/>
      <c r="G310" s="2429"/>
      <c r="H310" s="1502"/>
      <c r="I310" s="653" t="s">
        <v>1299</v>
      </c>
      <c r="J310" s="573"/>
      <c r="K310" s="1502"/>
      <c r="L310" s="216"/>
      <c r="M310" s="343"/>
      <c r="N310" s="336"/>
      <c r="O310" s="1626"/>
      <c r="P310" s="1626"/>
      <c r="AH310" s="1633">
        <v>0</v>
      </c>
    </row>
    <row s="1637" customFormat="1" customHeight="1" ht="0.75" hidden="1">
      <c r="A311" s="1782"/>
      <c r="B311" s="1782"/>
      <c r="C311" s="371" t="s">
        <v>1307</v>
      </c>
      <c r="D311" s="2464"/>
      <c r="E311" s="2206"/>
      <c r="F311" s="2385"/>
      <c r="G311" s="402"/>
      <c r="H311" s="1502"/>
      <c r="I311" s="653"/>
      <c r="J311" s="573"/>
      <c r="K311" s="1502"/>
      <c r="L311" s="216"/>
      <c r="M311" s="343"/>
      <c r="N311" s="336"/>
      <c r="O311" s="1626"/>
      <c r="P311" s="1626"/>
      <c r="AH311" s="1633">
        <v>0</v>
      </c>
    </row>
    <row s="1637" customFormat="1" customHeight="1" ht="18.75" hidden="1">
      <c r="A312" s="1782" t="s">
        <v>254</v>
      </c>
      <c r="B312" s="1782" t="s">
        <v>255</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310</v>
      </c>
      <c r="M312" s="343"/>
      <c r="N312" s="336"/>
      <c r="O312" s="1626"/>
      <c r="P312" s="1626"/>
      <c r="AH312" s="1633">
        <v>0</v>
      </c>
    </row>
    <row s="1637" customFormat="1" customHeight="1" ht="18.75" hidden="1">
      <c r="A313" s="1782"/>
      <c r="B313" s="1782"/>
      <c r="C313" s="371" t="s">
        <v>1300</v>
      </c>
      <c r="D313" s="2464"/>
      <c r="E313" s="2206"/>
      <c r="F313" s="2385"/>
      <c r="G313" s="2429"/>
      <c r="H313" s="1502"/>
      <c r="I313" s="653" t="s">
        <v>1299</v>
      </c>
      <c r="J313" s="573"/>
      <c r="K313" s="1502"/>
      <c r="L313" s="216"/>
      <c r="M313" s="343"/>
      <c r="N313" s="336"/>
      <c r="O313" s="1626"/>
      <c r="P313" s="1626"/>
      <c r="AH313" s="1633">
        <v>0</v>
      </c>
    </row>
    <row s="1637" customFormat="1" customHeight="1" ht="0.75" hidden="1">
      <c r="A314" s="1782"/>
      <c r="B314" s="1782"/>
      <c r="C314" s="371" t="s">
        <v>1307</v>
      </c>
      <c r="D314" s="2464"/>
      <c r="E314" s="2206"/>
      <c r="F314" s="2385"/>
      <c r="G314" s="402"/>
      <c r="H314" s="1502"/>
      <c r="I314" s="653"/>
      <c r="J314" s="573"/>
      <c r="K314" s="1502"/>
      <c r="L314" s="216"/>
      <c r="M314" s="343"/>
      <c r="N314" s="336"/>
      <c r="O314" s="1626"/>
      <c r="P314" s="1626"/>
      <c r="AH314" s="1633">
        <v>0</v>
      </c>
    </row>
    <row s="1637" customFormat="1" customHeight="1" ht="18.75" hidden="1">
      <c r="A315" s="1782" t="s">
        <v>259</v>
      </c>
      <c r="B315" s="1782" t="s">
        <v>260</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310</v>
      </c>
      <c r="M315" s="343"/>
      <c r="N315" s="336"/>
      <c r="O315" s="1626"/>
      <c r="P315" s="1626"/>
      <c r="AH315" s="1633">
        <v>0</v>
      </c>
    </row>
    <row s="1637" customFormat="1" customHeight="1" ht="18.75" hidden="1">
      <c r="A316" s="1782"/>
      <c r="B316" s="1782"/>
      <c r="C316" s="371" t="s">
        <v>1300</v>
      </c>
      <c r="D316" s="2464"/>
      <c r="E316" s="2206"/>
      <c r="F316" s="2385"/>
      <c r="G316" s="2429"/>
      <c r="H316" s="1502"/>
      <c r="I316" s="653" t="s">
        <v>1299</v>
      </c>
      <c r="J316" s="573"/>
      <c r="K316" s="1502"/>
      <c r="L316" s="216"/>
      <c r="M316" s="343"/>
      <c r="N316" s="336"/>
      <c r="O316" s="1626"/>
      <c r="P316" s="1626"/>
      <c r="AH316" s="1633">
        <v>0</v>
      </c>
    </row>
    <row s="1637" customFormat="1" customHeight="1" ht="0.75" hidden="1">
      <c r="A317" s="1782"/>
      <c r="B317" s="1782"/>
      <c r="C317" s="371" t="s">
        <v>1307</v>
      </c>
      <c r="D317" s="2464"/>
      <c r="E317" s="2206"/>
      <c r="F317" s="2385"/>
      <c r="G317" s="402"/>
      <c r="H317" s="1502"/>
      <c r="I317" s="653"/>
      <c r="J317" s="573"/>
      <c r="K317" s="1502"/>
      <c r="L317" s="216"/>
      <c r="M317" s="343"/>
      <c r="N317" s="336"/>
      <c r="O317" s="1626"/>
      <c r="P317" s="1626"/>
      <c r="AH317" s="1633">
        <v>0</v>
      </c>
    </row>
    <row s="1637" customFormat="1" customHeight="1" ht="18.75" hidden="1">
      <c r="A318" s="1782" t="s">
        <v>264</v>
      </c>
      <c r="B318" s="1782" t="s">
        <v>265</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310</v>
      </c>
      <c r="M318" s="343"/>
      <c r="N318" s="336"/>
      <c r="O318" s="1626"/>
      <c r="P318" s="1626"/>
      <c r="AH318" s="1633">
        <v>0</v>
      </c>
    </row>
    <row s="1637" customFormat="1" customHeight="1" ht="18.75" hidden="1">
      <c r="A319" s="1782"/>
      <c r="B319" s="1782"/>
      <c r="C319" s="371" t="s">
        <v>1300</v>
      </c>
      <c r="D319" s="2464"/>
      <c r="E319" s="2206"/>
      <c r="F319" s="2385"/>
      <c r="G319" s="2429"/>
      <c r="H319" s="1502"/>
      <c r="I319" s="653" t="s">
        <v>1299</v>
      </c>
      <c r="J319" s="573"/>
      <c r="K319" s="1502"/>
      <c r="L319" s="216"/>
      <c r="M319" s="343"/>
      <c r="N319" s="336"/>
      <c r="O319" s="1626"/>
      <c r="P319" s="1626"/>
      <c r="AH319" s="1633">
        <v>0</v>
      </c>
    </row>
    <row s="1637" customFormat="1" customHeight="1" ht="0.75" hidden="1">
      <c r="A320" s="1782"/>
      <c r="B320" s="1782"/>
      <c r="C320" s="371" t="s">
        <v>1307</v>
      </c>
      <c r="D320" s="2464"/>
      <c r="E320" s="2206"/>
      <c r="F320" s="2385"/>
      <c r="G320" s="402"/>
      <c r="H320" s="1502"/>
      <c r="I320" s="653"/>
      <c r="J320" s="573"/>
      <c r="K320" s="1502"/>
      <c r="L320" s="216"/>
      <c r="M320" s="343"/>
      <c r="N320" s="336"/>
      <c r="O320" s="1626"/>
      <c r="P320" s="1626"/>
      <c r="AH320" s="1633">
        <v>0</v>
      </c>
    </row>
    <row s="1637" customFormat="1" customHeight="1" ht="18.75" hidden="1">
      <c r="A321" s="1782" t="s">
        <v>269</v>
      </c>
      <c r="B321" s="1782" t="s">
        <v>270</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310</v>
      </c>
      <c r="M321" s="343"/>
      <c r="N321" s="336"/>
      <c r="O321" s="1626"/>
      <c r="P321" s="1626"/>
      <c r="AH321" s="1633">
        <v>0</v>
      </c>
    </row>
    <row s="1637" customFormat="1" customHeight="1" ht="18.75" hidden="1">
      <c r="A322" s="1782"/>
      <c r="B322" s="1782"/>
      <c r="C322" s="371" t="s">
        <v>1300</v>
      </c>
      <c r="D322" s="2464"/>
      <c r="E322" s="2206"/>
      <c r="F322" s="2385"/>
      <c r="G322" s="2429"/>
      <c r="H322" s="1502"/>
      <c r="I322" s="653" t="s">
        <v>1299</v>
      </c>
      <c r="J322" s="573"/>
      <c r="K322" s="1502"/>
      <c r="L322" s="216"/>
      <c r="M322" s="343"/>
      <c r="N322" s="336"/>
      <c r="O322" s="1626"/>
      <c r="P322" s="1626"/>
      <c r="AH322" s="1633">
        <v>0</v>
      </c>
    </row>
    <row s="1637" customFormat="1" customHeight="1" ht="0.75" hidden="1">
      <c r="A323" s="1782"/>
      <c r="B323" s="1782"/>
      <c r="C323" s="371" t="s">
        <v>1307</v>
      </c>
      <c r="D323" s="2464"/>
      <c r="E323" s="2206"/>
      <c r="F323" s="2385"/>
      <c r="G323" s="402"/>
      <c r="H323" s="1502"/>
      <c r="I323" s="653"/>
      <c r="J323" s="573"/>
      <c r="K323" s="1502"/>
      <c r="L323" s="216"/>
      <c r="M323" s="343"/>
      <c r="N323" s="336"/>
      <c r="O323" s="1626"/>
      <c r="P323" s="1626"/>
      <c r="AH323" s="1633">
        <v>0</v>
      </c>
    </row>
    <row s="1637" customFormat="1" customHeight="1" ht="18.75" hidden="1">
      <c r="A324" s="1782" t="s">
        <v>274</v>
      </c>
      <c r="B324" s="1782" t="s">
        <v>275</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310</v>
      </c>
      <c r="M324" s="343"/>
      <c r="N324" s="336"/>
      <c r="O324" s="1626"/>
      <c r="P324" s="1626"/>
      <c r="AH324" s="1633">
        <v>0</v>
      </c>
    </row>
    <row s="1637" customFormat="1" customHeight="1" ht="18.75" hidden="1">
      <c r="A325" s="1782"/>
      <c r="B325" s="1782"/>
      <c r="C325" s="371" t="s">
        <v>1300</v>
      </c>
      <c r="D325" s="2464"/>
      <c r="E325" s="2206"/>
      <c r="F325" s="2385"/>
      <c r="G325" s="2429"/>
      <c r="H325" s="1502"/>
      <c r="I325" s="653" t="s">
        <v>1299</v>
      </c>
      <c r="J325" s="573"/>
      <c r="K325" s="1502"/>
      <c r="L325" s="216"/>
      <c r="M325" s="343"/>
      <c r="N325" s="336"/>
      <c r="O325" s="1626"/>
      <c r="P325" s="1626"/>
      <c r="AH325" s="1633">
        <v>0</v>
      </c>
    </row>
    <row s="1637" customFormat="1" customHeight="1" ht="0.75" hidden="1">
      <c r="A326" s="1782"/>
      <c r="B326" s="1782"/>
      <c r="C326" s="371" t="s">
        <v>1307</v>
      </c>
      <c r="D326" s="2464"/>
      <c r="E326" s="2206"/>
      <c r="F326" s="2385"/>
      <c r="G326" s="402"/>
      <c r="H326" s="1502"/>
      <c r="I326" s="653"/>
      <c r="J326" s="573"/>
      <c r="K326" s="1502"/>
      <c r="L326" s="216"/>
      <c r="M326" s="343"/>
      <c r="N326" s="336"/>
      <c r="O326" s="1626"/>
      <c r="P326" s="1626"/>
      <c r="AH326" s="1633">
        <v>0</v>
      </c>
    </row>
    <row s="1637" customFormat="1" customHeight="1" ht="18.75" hidden="1">
      <c r="A327" s="1782" t="s">
        <v>279</v>
      </c>
      <c r="B327" s="1782" t="s">
        <v>280</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310</v>
      </c>
      <c r="M327" s="343"/>
      <c r="N327" s="336"/>
      <c r="O327" s="1626"/>
      <c r="P327" s="1626"/>
      <c r="AH327" s="1633">
        <v>0</v>
      </c>
    </row>
    <row s="1637" customFormat="1" customHeight="1" ht="18.75" hidden="1">
      <c r="A328" s="1782"/>
      <c r="B328" s="1782"/>
      <c r="C328" s="371" t="s">
        <v>1300</v>
      </c>
      <c r="D328" s="2464"/>
      <c r="E328" s="2206"/>
      <c r="F328" s="2385"/>
      <c r="G328" s="2429"/>
      <c r="H328" s="1502"/>
      <c r="I328" s="653" t="s">
        <v>1299</v>
      </c>
      <c r="J328" s="573"/>
      <c r="K328" s="1502"/>
      <c r="L328" s="216"/>
      <c r="M328" s="343"/>
      <c r="N328" s="336"/>
      <c r="O328" s="1626"/>
      <c r="P328" s="1626"/>
      <c r="AH328" s="1633">
        <v>0</v>
      </c>
    </row>
    <row s="1637" customFormat="1" customHeight="1" ht="1.05">
      <c r="A329" s="1782"/>
      <c r="B329" s="1782"/>
      <c r="C329" s="371" t="s">
        <v>1307</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83</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5D2A2-8876-8EDD-4D8E-0.62E27C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497</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ГУП СК "Ставрополькрайводоканал"</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304</v>
      </c>
      <c r="E8" s="2211"/>
      <c r="F8" s="2211"/>
      <c r="G8" s="2211"/>
      <c r="H8" s="2391" t="s">
        <v>305</v>
      </c>
      <c r="R8" s="376">
        <v>14</v>
      </c>
    </row>
    <row customHeight="1" ht="24">
      <c r="C9" s="378"/>
      <c r="D9" s="388" t="s">
        <v>89</v>
      </c>
      <c r="E9" s="110" t="s">
        <v>306</v>
      </c>
      <c r="F9" s="110" t="s">
        <v>307</v>
      </c>
      <c r="G9" s="110" t="s">
        <v>394</v>
      </c>
      <c r="H9" s="2391"/>
      <c r="R9" s="376">
        <v>23</v>
      </c>
    </row>
    <row customHeight="1" ht="14.699999999999998">
      <c r="A10" s="345"/>
      <c r="C10" s="378"/>
      <c r="D10" s="149" t="s">
        <v>110</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1308</v>
      </c>
      <c r="R10" s="376">
        <v>14</v>
      </c>
    </row>
    <row customHeight="1" ht="14.699999999999998">
      <c r="A11" s="345"/>
      <c r="C11" s="378"/>
      <c r="D11" s="149" t="s">
        <v>111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91</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92</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326</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83</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07844-9194-C755-778A-0.A36BB48}" mc:Ignorable="x14ac xr xr2 xr3">
  <sheetPr>
    <tabColor rgb="FFCCCCFF"/>
  </sheetPr>
  <dimension ref="A1:AR146"/>
  <sheetViews>
    <sheetView topLeftCell="A1" showGridLines="0" zoomScale="90" workbookViewId="0">
      <selection activeCell="O84" sqref="O84:O86"/>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ГУП СК "Ставрополькрайводоканал"</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89</v>
      </c>
      <c r="E9" s="2103" t="s">
        <v>123</v>
      </c>
      <c r="F9" s="2105"/>
      <c r="G9" s="2129" t="s">
        <v>106</v>
      </c>
      <c r="H9" s="2129" t="s">
        <v>89</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90</v>
      </c>
      <c r="F10" s="1286" t="s">
        <v>129</v>
      </c>
      <c r="G10" s="2129"/>
      <c r="H10" s="2129"/>
      <c r="I10" s="2129"/>
      <c r="J10" s="2129"/>
      <c r="K10" s="112" t="s">
        <v>109</v>
      </c>
      <c r="L10" s="2129" t="s">
        <v>89</v>
      </c>
      <c r="M10" s="2129"/>
      <c r="N10" s="112" t="s">
        <v>130</v>
      </c>
      <c r="O10" s="112" t="s">
        <v>109</v>
      </c>
      <c r="P10" s="2129" t="s">
        <v>89</v>
      </c>
      <c r="Q10" s="2129"/>
      <c r="R10" s="112" t="s">
        <v>130</v>
      </c>
      <c r="S10" s="285" t="s">
        <v>109</v>
      </c>
      <c r="T10" s="2129" t="s">
        <v>89</v>
      </c>
      <c r="U10" s="2129"/>
      <c r="V10" s="285" t="s">
        <v>90</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110</v>
      </c>
      <c r="E11" s="1251" t="s">
        <v>111</v>
      </c>
      <c r="F11" s="1251"/>
      <c r="G11" s="1251" t="s">
        <v>91</v>
      </c>
      <c r="H11" s="2158" t="s">
        <v>112</v>
      </c>
      <c r="I11" s="2158"/>
      <c r="J11" s="1251" t="s">
        <v>93</v>
      </c>
      <c r="K11" s="1251" t="s">
        <v>94</v>
      </c>
      <c r="L11" s="2158" t="s">
        <v>113</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166</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161</v>
      </c>
      <c r="AD23" s="1269" t="s">
        <v>162</v>
      </c>
      <c r="AE23" s="1269" t="s">
        <v>163</v>
      </c>
      <c r="AF23" s="1269" t="s">
        <v>164</v>
      </c>
      <c r="AG23" s="1269" t="s">
        <v>165</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204</v>
      </c>
      <c r="AD58" s="1269" t="s">
        <v>205</v>
      </c>
      <c r="AE58" s="1269" t="s">
        <v>206</v>
      </c>
      <c r="AF58" s="1269" t="s">
        <v>207</v>
      </c>
      <c r="AG58" s="1269" t="s">
        <v>208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210</v>
      </c>
      <c r="AD63" s="1269" t="s">
        <v>211</v>
      </c>
      <c r="AE63" s="1269" t="s">
        <v>212</v>
      </c>
      <c r="AF63" s="1269" t="s">
        <v>213</v>
      </c>
      <c r="AG63" s="1269" t="s">
        <v>214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c r="A79" s="323"/>
      <c r="C79" s="211"/>
      <c r="D79" s="2137">
        <v>1</v>
      </c>
      <c r="E79" s="2145" t="s">
        <v>223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224</v>
      </c>
      <c r="AD79" s="1269" t="s">
        <v>225</v>
      </c>
      <c r="AE79" s="1269" t="s">
        <v>226</v>
      </c>
      <c r="AF79" s="1269" t="s">
        <v>227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c r="A84" s="323"/>
      <c r="C84" s="211"/>
      <c r="D84" s="2137">
        <v>2</v>
      </c>
      <c r="E84" s="2145" t="s">
        <v>228</v>
      </c>
      <c r="F84" s="2147" t="s">
        <v>62</v>
      </c>
      <c r="G84" s="2631" t="str">
        <f>INDEX(VD_NAME_LIST,MATCH("4189672",VD_ID_LIST,0))</f>
        <v>Холодное водоснабжение. Техническая вода</v>
      </c>
      <c r="H84" s="2555"/>
      <c r="I84" s="2555">
        <v>1</v>
      </c>
      <c r="J84" s="2503" t="s">
        <v>229</v>
      </c>
      <c r="K84" s="2187" t="s">
        <v>62</v>
      </c>
      <c r="L84" s="2110"/>
      <c r="M84" s="2110" t="s">
        <v>110</v>
      </c>
      <c r="N84" s="2506" t="str">
        <f>IF(Z84="","",INDEX(TERRITORY_MR_LIST,MATCH(Z84,TERRITORY_LIST_ID,0)))</f>
        <v>Территория 1</v>
      </c>
      <c r="O84" s="2187" t="s">
        <v>19</v>
      </c>
      <c r="P84" s="2110"/>
      <c r="Q84" s="2110" t="s">
        <v>110</v>
      </c>
      <c r="R84" s="2632" t="s">
        <v>28</v>
      </c>
      <c r="S84" s="2408" t="s">
        <v>19</v>
      </c>
      <c r="T84" s="2408"/>
      <c r="U84" s="2408" t="s">
        <v>110</v>
      </c>
      <c r="V84" s="1436"/>
      <c r="W84" s="2503"/>
      <c r="X84" s="1269"/>
      <c r="Y84" s="1269"/>
      <c r="Z84" s="1269" t="s">
        <v>99</v>
      </c>
      <c r="AA84" s="1269"/>
      <c r="AB84" s="1269" t="s">
        <v>230</v>
      </c>
      <c r="AC84" s="1269" t="s">
        <v>231</v>
      </c>
      <c r="AD84" s="1269" t="s">
        <v>232</v>
      </c>
      <c r="AE84" s="1269" t="s">
        <v>233</v>
      </c>
      <c r="AF84" s="1269" t="s">
        <v>234</v>
      </c>
      <c r="AG84" s="1269"/>
      <c r="AH84" s="1269" t="str">
        <f>IF($E$84=0,"",$E$84)</f>
        <v>Тариф на техническую воду</v>
      </c>
      <c r="AI84" s="1269" t="str">
        <f>IF($G$84=0,"",$G$84)</f>
        <v>Холодное водоснабжение. Техническая вода</v>
      </c>
      <c r="AJ84" s="1269" t="str">
        <f>IF($J$84=0,"",$J$84)</f>
        <v>Тариф на техническую воду для потребителей, присоединенных к централизованной системе технического водоснабжения поселка Горного Предгорного муниципального округа</v>
      </c>
      <c r="AK84" s="1269" t="str">
        <f>IF($K$84="нет","без дифференциации",IF($N$84=0,"",$N$84))</f>
        <v>Территория 1</v>
      </c>
      <c r="AL84" s="1269" t="str">
        <f>IF($O$84="нет","без дифференциации",IF($R$84=0,"",$R$84))</f>
        <v>без дифференциации</v>
      </c>
      <c r="AM84" s="1269" t="str">
        <f>IF($S$84="нет","без дифференциации",IF($V$84=0,"",$V$84))</f>
        <v>без дифференциации</v>
      </c>
      <c r="AN84" s="1774">
        <f>$I$84</f>
        <v>1</v>
      </c>
      <c r="AO84" s="1269" t="str">
        <f>$I$84&amp;"."&amp;$M$84</f>
        <v>1.1</v>
      </c>
      <c r="AP84" s="1261" t="str">
        <f>$I$84&amp;"."&amp;$M$84&amp;"."&amp;$Q$84</f>
        <v>1.1.1</v>
      </c>
      <c r="AQ84" s="1261" t="str">
        <f>$I$84&amp;"."&amp;$M$84&amp;"."&amp;$Q$84&amp;"."&amp;$U$84</f>
        <v>1.1.1.1</v>
      </c>
      <c r="AR84" s="1352">
        <v>0</v>
      </c>
    </row>
    <row s="1855" customFormat="1" customHeight="1" ht="17.25">
      <c r="A85" s="323"/>
      <c r="C85" s="322"/>
      <c r="D85" s="2137"/>
      <c r="E85" s="2145"/>
      <c r="F85" s="2148"/>
      <c r="G85" s="2631"/>
      <c r="H85" s="2555"/>
      <c r="I85" s="2555"/>
      <c r="J85" s="2503"/>
      <c r="K85" s="2188"/>
      <c r="L85" s="2110"/>
      <c r="M85" s="2110"/>
      <c r="N85" s="2506"/>
      <c r="O85" s="2188"/>
      <c r="P85" s="2110"/>
      <c r="Q85" s="2110"/>
      <c r="R85" s="2632" t="s">
        <v>28</v>
      </c>
      <c r="S85" s="2408"/>
      <c r="T85" s="1437"/>
      <c r="U85" s="1438"/>
      <c r="V85" s="1438"/>
      <c r="W85" s="2503"/>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c r="A86" s="323"/>
      <c r="C86" s="322"/>
      <c r="D86" s="2138"/>
      <c r="E86" s="2146"/>
      <c r="F86" s="2148"/>
      <c r="G86" s="2633"/>
      <c r="H86" s="2505"/>
      <c r="I86" s="2505"/>
      <c r="J86" s="2535"/>
      <c r="K86" s="2188"/>
      <c r="L86" s="2505"/>
      <c r="M86" s="2505"/>
      <c r="N86" s="2507"/>
      <c r="O86" s="2114"/>
      <c r="P86" s="2634"/>
      <c r="Q86" s="2635"/>
      <c r="R86" s="2636" t="s">
        <v>235</v>
      </c>
      <c r="S86" s="2637"/>
      <c r="T86" s="2637"/>
      <c r="U86" s="2637"/>
      <c r="V86" s="2637"/>
      <c r="W86" s="2638"/>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c r="A87" s="323"/>
      <c r="C87" s="322"/>
      <c r="D87" s="2138"/>
      <c r="E87" s="2146"/>
      <c r="F87" s="2148"/>
      <c r="G87" s="2633"/>
      <c r="H87" s="2505"/>
      <c r="I87" s="2505"/>
      <c r="J87" s="2535"/>
      <c r="K87" s="2114"/>
      <c r="L87" s="2634"/>
      <c r="M87" s="2635"/>
      <c r="N87" s="2639" t="s">
        <v>236</v>
      </c>
      <c r="O87" s="2635"/>
      <c r="P87" s="2635"/>
      <c r="Q87" s="2635"/>
      <c r="R87" s="2635"/>
      <c r="S87" s="2637"/>
      <c r="T87" s="2637"/>
      <c r="U87" s="2637"/>
      <c r="V87" s="2637"/>
      <c r="W87" s="264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c r="A88" s="323"/>
      <c r="C88" s="322"/>
      <c r="D88" s="2138"/>
      <c r="E88" s="2146"/>
      <c r="F88" s="2149"/>
      <c r="G88" s="2633"/>
      <c r="H88" s="2634"/>
      <c r="I88" s="2635"/>
      <c r="J88" s="2641" t="s">
        <v>237</v>
      </c>
      <c r="K88" s="2635"/>
      <c r="L88" s="2635"/>
      <c r="M88" s="2635"/>
      <c r="N88" s="2635"/>
      <c r="O88" s="2635"/>
      <c r="P88" s="2635"/>
      <c r="Q88" s="2635"/>
      <c r="R88" s="2635"/>
      <c r="S88" s="2637"/>
      <c r="T88" s="2637"/>
      <c r="U88" s="2637"/>
      <c r="V88" s="2637"/>
      <c r="W88" s="2640"/>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c r="A89" s="323"/>
      <c r="C89" s="211"/>
      <c r="D89" s="2137">
        <v>3</v>
      </c>
      <c r="E89" s="2145" t="s">
        <v>238</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239</v>
      </c>
      <c r="AD89" s="1269" t="s">
        <v>240</v>
      </c>
      <c r="AE89" s="1269" t="s">
        <v>241</v>
      </c>
      <c r="AF89" s="1269" t="s">
        <v>242</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c r="A94" s="323"/>
      <c r="C94" s="211"/>
      <c r="D94" s="2137">
        <v>4</v>
      </c>
      <c r="E94" s="2145" t="s">
        <v>243</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244</v>
      </c>
      <c r="AD94" s="1269" t="s">
        <v>245</v>
      </c>
      <c r="AE94" s="1269" t="s">
        <v>246</v>
      </c>
      <c r="AF94" s="1269" t="s">
        <v>247</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c r="A99" s="323"/>
      <c r="C99" s="211"/>
      <c r="D99" s="2137">
        <v>5</v>
      </c>
      <c r="E99" s="2145" t="s">
        <v>248</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249</v>
      </c>
      <c r="AD99" s="1269" t="s">
        <v>250</v>
      </c>
      <c r="AE99" s="1269" t="s">
        <v>251</v>
      </c>
      <c r="AF99" s="1269" t="s">
        <v>252</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253</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254</v>
      </c>
      <c r="AD105" s="1269" t="s">
        <v>255</v>
      </c>
      <c r="AE105" s="1269" t="s">
        <v>256</v>
      </c>
      <c r="AF105" s="1269" t="s">
        <v>257</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258</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259</v>
      </c>
      <c r="AD110" s="1269" t="s">
        <v>260</v>
      </c>
      <c r="AE110" s="1269" t="s">
        <v>261</v>
      </c>
      <c r="AF110" s="1269" t="s">
        <v>262</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263</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264</v>
      </c>
      <c r="AD115" s="1269" t="s">
        <v>265</v>
      </c>
      <c r="AE115" s="1269" t="s">
        <v>266</v>
      </c>
      <c r="AF115" s="1269" t="s">
        <v>267</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268</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269</v>
      </c>
      <c r="AD121" s="1269" t="s">
        <v>270</v>
      </c>
      <c r="AE121" s="1269" t="s">
        <v>271</v>
      </c>
      <c r="AF121" s="1269" t="s">
        <v>272</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273</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274</v>
      </c>
      <c r="AD126" s="1269" t="s">
        <v>275</v>
      </c>
      <c r="AE126" s="1269" t="s">
        <v>276</v>
      </c>
      <c r="AF126" s="1269" t="s">
        <v>277</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278</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279</v>
      </c>
      <c r="AD131" s="1269" t="s">
        <v>280</v>
      </c>
      <c r="AE131" s="1269" t="s">
        <v>281</v>
      </c>
      <c r="AF131" s="1269" t="s">
        <v>282</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83</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H79:H82"/>
    <mergeCell ref="I79:I82"/>
    <mergeCell ref="J79:J82"/>
    <mergeCell ref="K13:K16"/>
    <mergeCell ref="G18:G22"/>
    <mergeCell ref="K18:K21"/>
    <mergeCell ref="N28:N30"/>
    <mergeCell ref="L89:L91"/>
    <mergeCell ref="K79:K82"/>
    <mergeCell ref="S89:S90"/>
    <mergeCell ref="N89:N91"/>
    <mergeCell ref="O89:O91"/>
    <mergeCell ref="P89:P90"/>
    <mergeCell ref="Q89:Q90"/>
    <mergeCell ref="R89:R90"/>
    <mergeCell ref="N79:N81"/>
    <mergeCell ref="O79:O81"/>
    <mergeCell ref="P79:P80"/>
    <mergeCell ref="Q79:Q80"/>
    <mergeCell ref="R79:R80"/>
    <mergeCell ref="S79:S8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4:M86"/>
    <mergeCell ref="N84:N86"/>
    <mergeCell ref="S84:S85"/>
    <mergeCell ref="H84:H87"/>
    <mergeCell ref="I84:I87"/>
    <mergeCell ref="J84:J87"/>
    <mergeCell ref="K84:K87"/>
    <mergeCell ref="L84:L86"/>
    <mergeCell ref="W84:W85"/>
    <mergeCell ref="O84:O86"/>
    <mergeCell ref="P84:P85"/>
    <mergeCell ref="Q84:Q85"/>
    <mergeCell ref="R84:R85"/>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Для выбора выполните двойной щелчок левой клавиши мыши по соответствующей ячейке." sqref="K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O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V84">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J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Для выбора выполните двойной щелчок левой клавиши мыши по соответствующей ячейке." sqref="S8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DC666-FB56-9088-AA03-0.9D70BBE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1309</v>
      </c>
      <c r="E5" s="2239"/>
      <c r="F5" s="2239"/>
      <c r="G5" s="2239"/>
      <c r="H5" s="2239"/>
      <c r="I5" s="2239"/>
      <c r="J5" s="2239"/>
      <c r="V5" s="507">
        <v>63</v>
      </c>
    </row>
    <row customHeight="1" ht="15.75">
      <c r="C6" s="178"/>
      <c r="D6" s="2178" t="str">
        <f>IF(org=0,"Не определено",org)</f>
        <v>ГУП СК "Ставрополькрайводоканал"</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118</v>
      </c>
      <c r="J8" s="754"/>
      <c r="K8" s="419"/>
      <c r="U8" s="677"/>
      <c r="V8" s="760">
        <v>1</v>
      </c>
    </row>
    <row customHeight="1" ht="15.75">
      <c r="C9" s="178"/>
      <c r="D9" s="713"/>
      <c r="E9" s="2369" t="s">
        <v>106</v>
      </c>
      <c r="F9" s="2370"/>
      <c r="G9" s="2397" t="str">
        <f>IF(G8="","",INDEX(DIFFERENTIATION_UNMERGE_VD,MATCH(G8,DIFFERENTIATION_ID_DIFF,0)))</f>
        <v/>
      </c>
      <c r="H9" s="2398"/>
      <c r="I9" s="2397">
        <f>IF(I8="","",INDEX(DIFFERENTIATION_UNMERGE_VD,MATCH(I8,DIFFERENTIATION_ID_DIFF,0)))</f>
        <v>0</v>
      </c>
      <c r="J9" s="2398"/>
      <c r="K9" s="2177" t="s">
        <v>305</v>
      </c>
      <c r="V9" s="507">
        <v>15</v>
      </c>
    </row>
    <row s="1637" customFormat="1" customHeight="1" ht="15.75">
      <c r="A10" s="761"/>
      <c r="C10" s="178"/>
      <c r="D10" s="713"/>
      <c r="E10" s="2369" t="s">
        <v>570</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571</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304</v>
      </c>
      <c r="E12" s="2372"/>
      <c r="F12" s="2372"/>
      <c r="G12" s="889"/>
      <c r="H12" s="889"/>
      <c r="I12" s="889"/>
      <c r="J12" s="889"/>
      <c r="K12" s="2201"/>
      <c r="U12" s="677"/>
      <c r="V12" s="760">
        <v>15</v>
      </c>
    </row>
    <row customHeight="1" ht="35.699999999999996">
      <c r="C13" s="178"/>
      <c r="D13" s="807" t="s">
        <v>89</v>
      </c>
      <c r="E13" s="809" t="s">
        <v>306</v>
      </c>
      <c r="F13" s="809" t="s">
        <v>572</v>
      </c>
      <c r="G13" s="810" t="s">
        <v>307</v>
      </c>
      <c r="H13" s="809" t="s">
        <v>394</v>
      </c>
      <c r="I13" s="810" t="s">
        <v>307</v>
      </c>
      <c r="J13" s="809" t="s">
        <v>394</v>
      </c>
      <c r="K13" s="2234"/>
      <c r="V13" s="507">
        <v>34</v>
      </c>
    </row>
    <row customHeight="1" ht="15" hidden="1">
      <c r="C14" s="178"/>
      <c r="D14" s="595" t="s">
        <v>110</v>
      </c>
      <c r="E14" s="595" t="s">
        <v>111</v>
      </c>
      <c r="F14" s="595" t="s">
        <v>91</v>
      </c>
      <c r="G14" s="661" t="str">
        <f>G1&amp;".1"</f>
        <v>4.1</v>
      </c>
      <c r="H14" s="661"/>
      <c r="I14" s="661" t="str">
        <f>I1&amp;".1"</f>
        <v>4.1</v>
      </c>
      <c r="J14" s="661"/>
      <c r="K14" s="291"/>
      <c r="V14" s="507">
        <v>0</v>
      </c>
    </row>
    <row customHeight="1" ht="22.5" hidden="1">
      <c r="A15" s="507"/>
      <c r="C15" s="528"/>
      <c r="D15" s="523">
        <v>1</v>
      </c>
      <c r="E15" s="679" t="s">
        <v>814</v>
      </c>
      <c r="F15" s="523" t="s">
        <v>815</v>
      </c>
      <c r="G15" s="680"/>
      <c r="H15" s="680"/>
      <c r="I15" s="680"/>
      <c r="J15" s="680"/>
      <c r="K15" s="291" t="s">
        <v>816</v>
      </c>
      <c r="V15" s="507">
        <v>0</v>
      </c>
    </row>
    <row customHeight="1" ht="22.5" hidden="1">
      <c r="A16" s="507"/>
      <c r="C16" s="528"/>
      <c r="D16" s="523">
        <v>2</v>
      </c>
      <c r="E16" s="281" t="s">
        <v>817</v>
      </c>
      <c r="F16" s="523" t="s">
        <v>818</v>
      </c>
      <c r="G16" s="680"/>
      <c r="H16" s="680"/>
      <c r="I16" s="680"/>
      <c r="J16" s="680"/>
      <c r="K16" s="291" t="s">
        <v>819</v>
      </c>
      <c r="V16" s="507">
        <v>0</v>
      </c>
    </row>
    <row customHeight="1" ht="123.75" hidden="1">
      <c r="A17" s="507"/>
      <c r="C17" s="528"/>
      <c r="D17" s="523">
        <v>3</v>
      </c>
      <c r="E17" s="281" t="s">
        <v>1310</v>
      </c>
      <c r="F17" s="523" t="s">
        <v>310</v>
      </c>
      <c r="G17" s="680"/>
      <c r="H17" s="680"/>
      <c r="I17" s="680"/>
      <c r="J17" s="680"/>
      <c r="K17" s="291" t="s">
        <v>1311</v>
      </c>
      <c r="V17" s="507">
        <v>0</v>
      </c>
    </row>
    <row customHeight="1" ht="48.29999999999999">
      <c r="A18" s="507"/>
      <c r="C18" s="528"/>
      <c r="D18" s="523">
        <v>3</v>
      </c>
      <c r="E18" s="281" t="s">
        <v>820</v>
      </c>
      <c r="F18" s="523" t="s">
        <v>310</v>
      </c>
      <c r="G18" s="811" t="s">
        <v>310</v>
      </c>
      <c r="H18" s="812" t="s">
        <v>310</v>
      </c>
      <c r="I18" s="523" t="s">
        <v>310</v>
      </c>
      <c r="J18" s="580" t="s">
        <v>310</v>
      </c>
      <c r="K18" s="291" t="s">
        <v>1312</v>
      </c>
      <c r="V18" s="507">
        <v>46</v>
      </c>
    </row>
    <row customHeight="1" ht="35.699999999999996">
      <c r="A19" s="507"/>
      <c r="C19" s="528"/>
      <c r="D19" s="541" t="s">
        <v>328</v>
      </c>
      <c r="E19" s="561" t="s">
        <v>822</v>
      </c>
      <c r="F19" s="523" t="s">
        <v>823</v>
      </c>
      <c r="G19" s="819"/>
      <c r="H19" s="108"/>
      <c r="I19" s="819"/>
      <c r="J19" s="820"/>
      <c r="K19" s="681"/>
      <c r="V19" s="507">
        <v>34</v>
      </c>
    </row>
    <row customHeight="1" ht="35.699999999999996">
      <c r="A20" s="507"/>
      <c r="C20" s="528"/>
      <c r="D20" s="1892" t="s">
        <v>336</v>
      </c>
      <c r="E20" s="561" t="s">
        <v>824</v>
      </c>
      <c r="F20" s="523" t="s">
        <v>825</v>
      </c>
      <c r="G20" s="819"/>
      <c r="H20" s="108"/>
      <c r="I20" s="819"/>
      <c r="J20" s="108"/>
      <c r="K20" s="681"/>
      <c r="V20" s="507">
        <v>34</v>
      </c>
    </row>
    <row customHeight="1" ht="48.29999999999999">
      <c r="A21" s="507"/>
      <c r="C21" s="528"/>
      <c r="D21" s="1892" t="s">
        <v>338</v>
      </c>
      <c r="E21" s="561" t="s">
        <v>826</v>
      </c>
      <c r="F21" s="523" t="s">
        <v>577</v>
      </c>
      <c r="G21" s="682"/>
      <c r="H21" s="108"/>
      <c r="I21" s="682"/>
      <c r="J21" s="108"/>
      <c r="K21" s="681"/>
      <c r="V21" s="507">
        <v>46</v>
      </c>
    </row>
    <row customHeight="1" ht="67.5" hidden="1">
      <c r="A22" s="507"/>
      <c r="C22" s="528"/>
      <c r="D22" s="523">
        <v>5</v>
      </c>
      <c r="E22" s="281" t="s">
        <v>1313</v>
      </c>
      <c r="F22" s="523" t="s">
        <v>564</v>
      </c>
      <c r="G22" s="683"/>
      <c r="H22" s="684"/>
      <c r="I22" s="683"/>
      <c r="J22" s="684"/>
      <c r="K22" s="291" t="s">
        <v>1314</v>
      </c>
      <c r="V22" s="507">
        <v>0</v>
      </c>
    </row>
    <row customHeight="1" ht="33.75" hidden="1">
      <c r="C23" s="453"/>
      <c r="D23" s="523">
        <v>6</v>
      </c>
      <c r="E23" s="281" t="s">
        <v>1315</v>
      </c>
      <c r="F23" s="523" t="s">
        <v>1316</v>
      </c>
      <c r="G23" s="683"/>
      <c r="H23" s="683"/>
      <c r="I23" s="683"/>
      <c r="J23" s="683"/>
      <c r="K23" s="291" t="s">
        <v>1317</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83</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250E666-ED2F-551B-3E4B-0.2EBF940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1318</v>
      </c>
      <c r="B1" s="1069" t="s">
        <v>1319</v>
      </c>
      <c r="C1" s="1069" t="s">
        <v>1320</v>
      </c>
      <c r="D1" s="1069" t="s">
        <v>1321</v>
      </c>
      <c r="E1" s="1069" t="s">
        <v>1322</v>
      </c>
      <c r="F1" s="1069" t="s">
        <v>1323</v>
      </c>
      <c r="G1" s="1069" t="s">
        <v>1324</v>
      </c>
      <c r="H1" s="1069" t="s">
        <v>1325</v>
      </c>
      <c r="I1" s="1069" t="s">
        <v>1326</v>
      </c>
      <c r="J1" s="1069" t="s">
        <v>1327</v>
      </c>
      <c r="K1" s="1069" t="s">
        <v>1328</v>
      </c>
      <c r="L1" s="1069" t="s">
        <v>1329</v>
      </c>
      <c r="M1" s="1069"/>
      <c r="N1" s="1069" t="s">
        <v>1330</v>
      </c>
      <c r="O1" s="1069" t="s">
        <v>1331</v>
      </c>
      <c r="P1" s="1069" t="s">
        <v>1332</v>
      </c>
      <c r="Q1" s="1069" t="s">
        <v>1333</v>
      </c>
      <c r="R1" s="1069" t="s">
        <v>1334</v>
      </c>
      <c r="S1" s="1069" t="s">
        <v>1335</v>
      </c>
      <c r="T1" s="1069" t="s">
        <v>1336</v>
      </c>
      <c r="U1" s="1069" t="s">
        <v>1337</v>
      </c>
      <c r="V1" s="1069"/>
      <c r="W1" s="799" t="s">
        <v>1338</v>
      </c>
      <c r="X1" s="1069" t="s">
        <v>1339</v>
      </c>
      <c r="Y1" s="1069" t="s">
        <v>1340</v>
      </c>
      <c r="Z1" s="1069"/>
      <c r="AA1" s="1069" t="s">
        <v>1341</v>
      </c>
      <c r="AB1" s="1069"/>
      <c r="AC1" s="1069" t="s">
        <v>1342</v>
      </c>
      <c r="AD1" s="1069"/>
      <c r="AF1" s="1069" t="s">
        <v>1343</v>
      </c>
      <c r="AH1" s="1069" t="s">
        <v>1344</v>
      </c>
      <c r="AI1" s="1069" t="s">
        <v>1345</v>
      </c>
      <c r="AK1" s="1069" t="s">
        <v>1346</v>
      </c>
      <c r="AM1" s="1069" t="s">
        <v>1347</v>
      </c>
      <c r="AP1" s="1069" t="s">
        <v>1348</v>
      </c>
      <c r="AQ1" s="1069" t="s">
        <v>1349</v>
      </c>
      <c r="AS1" s="1069" t="s">
        <v>1350</v>
      </c>
      <c r="AU1" s="1069" t="s">
        <v>1351</v>
      </c>
      <c r="AW1" s="1069" t="s">
        <v>1352</v>
      </c>
      <c r="AX1" s="1069" t="s">
        <v>1353</v>
      </c>
      <c r="AZ1" s="1154" t="s">
        <v>1354</v>
      </c>
      <c r="BB1" s="1069" t="s">
        <v>1355</v>
      </c>
      <c r="BC1" s="1069"/>
      <c r="BE1" s="1069" t="s">
        <v>1356</v>
      </c>
      <c r="BF1" s="1069" t="s">
        <v>1357</v>
      </c>
      <c r="BH1" s="1071" t="s">
        <v>813</v>
      </c>
      <c r="BI1" s="1072"/>
      <c r="BJ1" s="1073" t="s">
        <v>1358</v>
      </c>
      <c r="BK1" s="1072"/>
      <c r="BL1" s="1074" t="s">
        <v>912</v>
      </c>
      <c r="BM1" s="1072"/>
      <c r="BN1" s="1075" t="s">
        <v>1359</v>
      </c>
      <c r="BS1" s="1429"/>
    </row>
    <row customHeight="1" ht="11.25">
      <c r="A2" s="1076" t="s">
        <v>1360</v>
      </c>
      <c r="B2" s="1077">
        <v>2000</v>
      </c>
      <c r="C2" s="1077">
        <v>2022</v>
      </c>
      <c r="D2" s="1077" t="s">
        <v>62</v>
      </c>
      <c r="E2" s="1078" t="s">
        <v>1361</v>
      </c>
      <c r="F2" s="1078" t="s">
        <v>1362</v>
      </c>
      <c r="G2" s="1078" t="s">
        <v>1363</v>
      </c>
      <c r="H2" s="1079" t="s">
        <v>56</v>
      </c>
      <c r="I2" s="1078" t="s">
        <v>110</v>
      </c>
      <c r="J2" s="1078" t="s">
        <v>1364</v>
      </c>
      <c r="K2" s="1080" t="s">
        <v>1365</v>
      </c>
      <c r="L2" s="1081"/>
      <c r="M2" s="1080">
        <v>1</v>
      </c>
      <c r="N2" s="1164" t="s">
        <v>1366</v>
      </c>
      <c r="O2" s="1079" t="s">
        <v>1367</v>
      </c>
      <c r="P2" s="1082" t="s">
        <v>37</v>
      </c>
      <c r="Q2" s="1083" t="s">
        <v>1368</v>
      </c>
      <c r="R2" s="145" t="s">
        <v>1369</v>
      </c>
      <c r="S2" s="145" t="s">
        <v>1370</v>
      </c>
      <c r="T2" s="1084" t="s">
        <v>1371</v>
      </c>
      <c r="U2" s="1081" t="s">
        <v>1372</v>
      </c>
      <c r="V2" s="1085">
        <v>1</v>
      </c>
      <c r="W2" s="1086"/>
      <c r="X2" s="1086" t="s">
        <v>1373</v>
      </c>
      <c r="Y2" s="1077" t="s">
        <v>1374</v>
      </c>
      <c r="Z2" s="1087"/>
      <c r="AA2" s="1077" t="s">
        <v>1375</v>
      </c>
      <c r="AB2" s="1088" t="s">
        <v>1375</v>
      </c>
      <c r="AC2" s="1077" t="s">
        <v>1376</v>
      </c>
      <c r="AD2" s="1088" t="s">
        <v>1376</v>
      </c>
      <c r="AF2" s="1079" t="s">
        <v>1372</v>
      </c>
      <c r="AH2" s="1078" t="s">
        <v>1377</v>
      </c>
      <c r="AI2" s="1078" t="s">
        <v>1377</v>
      </c>
      <c r="AK2" s="1078" t="s">
        <v>1378</v>
      </c>
      <c r="AM2" s="1078" t="s">
        <v>1379</v>
      </c>
      <c r="AP2" s="1089" t="s">
        <v>1373</v>
      </c>
      <c r="AQ2" s="1090" t="s">
        <v>1373</v>
      </c>
      <c r="AS2" s="1077" t="s">
        <v>1380</v>
      </c>
      <c r="AU2" s="1122" t="s">
        <v>1381</v>
      </c>
      <c r="AW2" s="1122" t="s">
        <v>1382</v>
      </c>
      <c r="AX2" s="1122" t="s">
        <v>1382</v>
      </c>
      <c r="AZ2" s="1122" t="s">
        <v>1383</v>
      </c>
      <c r="BB2" s="1122" t="s">
        <v>1384</v>
      </c>
      <c r="BC2" s="1122" t="s">
        <v>1385</v>
      </c>
      <c r="BE2" s="1122">
        <v>2000</v>
      </c>
      <c r="BF2" s="1122" t="s">
        <v>1386</v>
      </c>
    </row>
    <row customHeight="1" ht="11.25">
      <c r="A3" s="1076" t="s">
        <v>1387</v>
      </c>
      <c r="B3" s="1077">
        <v>2001</v>
      </c>
      <c r="C3" s="1077">
        <v>2023</v>
      </c>
      <c r="D3" s="1077" t="s">
        <v>19</v>
      </c>
      <c r="E3" s="1078" t="s">
        <v>1388</v>
      </c>
      <c r="F3" s="1078" t="s">
        <v>1389</v>
      </c>
      <c r="G3" s="1078" t="s">
        <v>1390</v>
      </c>
      <c r="H3" s="1079" t="s">
        <v>1391</v>
      </c>
      <c r="I3" s="1078" t="s">
        <v>111</v>
      </c>
      <c r="J3" s="1078" t="s">
        <v>562</v>
      </c>
      <c r="K3" s="1080" t="s">
        <v>1392</v>
      </c>
      <c r="L3" s="1081">
        <f>_xlfn.IFERROR(MATCH(K3,OFFER_METHOD,0),0)</f>
        <v>0</v>
      </c>
      <c r="M3" s="1080">
        <v>2</v>
      </c>
      <c r="N3" s="1164" t="s">
        <v>1393</v>
      </c>
      <c r="O3" s="1079" t="s">
        <v>1394</v>
      </c>
      <c r="P3" s="1082" t="s">
        <v>1395</v>
      </c>
      <c r="Q3" s="1083" t="s">
        <v>1396</v>
      </c>
      <c r="R3" s="145" t="s">
        <v>1397</v>
      </c>
      <c r="S3" s="145" t="s">
        <v>1398</v>
      </c>
      <c r="T3" s="1084" t="s">
        <v>1399</v>
      </c>
      <c r="U3" s="1081" t="s">
        <v>1400</v>
      </c>
      <c r="V3" s="1085">
        <v>2</v>
      </c>
      <c r="W3" s="1086"/>
      <c r="X3" s="1086" t="s">
        <v>1401</v>
      </c>
      <c r="Y3" s="1077" t="s">
        <v>1374</v>
      </c>
      <c r="Z3" s="1087"/>
      <c r="AA3" s="1077" t="s">
        <v>1402</v>
      </c>
      <c r="AB3" s="1088" t="s">
        <v>1402</v>
      </c>
      <c r="AC3" s="1077" t="s">
        <v>1403</v>
      </c>
      <c r="AD3" s="1088" t="s">
        <v>1403</v>
      </c>
      <c r="AF3" s="1079" t="s">
        <v>1400</v>
      </c>
      <c r="AH3" s="1078" t="s">
        <v>1404</v>
      </c>
      <c r="AI3" s="1078" t="s">
        <v>1405</v>
      </c>
      <c r="AK3" s="1078" t="s">
        <v>1406</v>
      </c>
      <c r="AM3" s="1078" t="s">
        <v>1407</v>
      </c>
      <c r="AP3" s="1089" t="s">
        <v>1408</v>
      </c>
      <c r="AQ3" s="1090" t="s">
        <v>1408</v>
      </c>
      <c r="AS3" s="1077" t="s">
        <v>1409</v>
      </c>
      <c r="AU3" s="1122" t="s">
        <v>1410</v>
      </c>
      <c r="AW3" s="1122" t="s">
        <v>1411</v>
      </c>
      <c r="AX3" s="1122" t="s">
        <v>1411</v>
      </c>
      <c r="AZ3" s="1122" t="s">
        <v>1412</v>
      </c>
      <c r="BB3" s="1122" t="s">
        <v>1413</v>
      </c>
      <c r="BC3" s="1122" t="s">
        <v>1385</v>
      </c>
      <c r="BE3" s="1122">
        <v>2001</v>
      </c>
      <c r="BF3" s="1122" t="s">
        <v>1414</v>
      </c>
      <c r="BH3" s="1069" t="s">
        <v>1415</v>
      </c>
      <c r="BJ3" s="1069" t="s">
        <v>1416</v>
      </c>
      <c r="BL3" s="1069" t="s">
        <v>1417</v>
      </c>
      <c r="BN3" s="1069" t="s">
        <v>1418</v>
      </c>
      <c r="BR3" s="1069" t="s">
        <v>1419</v>
      </c>
      <c r="BS3" s="1430"/>
      <c r="BT3" s="1072"/>
      <c r="BU3" s="1069" t="s">
        <v>1420</v>
      </c>
      <c r="BV3" s="1072"/>
      <c r="BW3" s="1692"/>
      <c r="BX3" s="1694" t="s">
        <v>1421</v>
      </c>
      <c r="CA3" s="1069" t="s">
        <v>1422</v>
      </c>
    </row>
    <row customHeight="1" ht="11.25">
      <c r="A4" s="1076" t="s">
        <v>1423</v>
      </c>
      <c r="B4" s="1077">
        <v>2002</v>
      </c>
      <c r="C4" s="1077">
        <v>2024</v>
      </c>
      <c r="E4" s="1078" t="s">
        <v>1424</v>
      </c>
      <c r="F4" s="1078" t="s">
        <v>1425</v>
      </c>
      <c r="H4" s="1079" t="s">
        <v>1426</v>
      </c>
      <c r="I4" s="1078" t="s">
        <v>91</v>
      </c>
      <c r="J4" s="1078" t="s">
        <v>1427</v>
      </c>
      <c r="K4" s="1080" t="s">
        <v>1428</v>
      </c>
      <c r="L4" s="1081">
        <f>_xlfn.IFERROR(MATCH(K4,OFFER_METHOD,0),0)</f>
        <v>0</v>
      </c>
      <c r="M4" s="1080">
        <v>3</v>
      </c>
      <c r="N4" s="1164" t="s">
        <v>1429</v>
      </c>
      <c r="O4" s="1078" t="s">
        <v>1430</v>
      </c>
      <c r="Q4" s="1083" t="s">
        <v>1431</v>
      </c>
      <c r="R4" s="145" t="s">
        <v>1432</v>
      </c>
      <c r="S4" s="145" t="s">
        <v>1433</v>
      </c>
      <c r="T4" s="1084" t="s">
        <v>1434</v>
      </c>
      <c r="U4" s="1081" t="s">
        <v>1435</v>
      </c>
      <c r="V4" s="1085">
        <v>3</v>
      </c>
      <c r="W4" s="1086"/>
      <c r="X4" s="1086" t="s">
        <v>1436</v>
      </c>
      <c r="Y4" s="1077" t="s">
        <v>1374</v>
      </c>
      <c r="Z4" s="1093"/>
      <c r="AC4" s="1077" t="s">
        <v>1437</v>
      </c>
      <c r="AD4" s="1088" t="s">
        <v>1437</v>
      </c>
      <c r="AF4" s="1079" t="s">
        <v>1435</v>
      </c>
      <c r="AH4" s="1079" t="s">
        <v>1438</v>
      </c>
      <c r="AK4" s="1078" t="s">
        <v>1439</v>
      </c>
      <c r="AM4" s="1078" t="s">
        <v>1440</v>
      </c>
      <c r="AP4" s="1089" t="s">
        <v>1401</v>
      </c>
      <c r="AQ4" s="1090" t="s">
        <v>1401</v>
      </c>
      <c r="AS4" s="1077" t="s">
        <v>1441</v>
      </c>
      <c r="AU4" s="1122" t="s">
        <v>1442</v>
      </c>
      <c r="AW4" s="1122" t="s">
        <v>1443</v>
      </c>
      <c r="AX4" s="1122" t="s">
        <v>1443</v>
      </c>
      <c r="AZ4" s="1122" t="s">
        <v>1444</v>
      </c>
      <c r="BB4" s="1122" t="s">
        <v>1445</v>
      </c>
      <c r="BC4" s="1122" t="s">
        <v>1446</v>
      </c>
      <c r="BE4" s="1122">
        <v>2002</v>
      </c>
      <c r="BF4" s="1122" t="s">
        <v>1447</v>
      </c>
      <c r="BH4" s="1070" t="s">
        <v>1448</v>
      </c>
      <c r="BJ4" s="1070" t="s">
        <v>1448</v>
      </c>
      <c r="BL4" s="1070" t="s">
        <v>1448</v>
      </c>
      <c r="BN4" s="1070" t="s">
        <v>1448</v>
      </c>
      <c r="BQ4" s="1434" t="s">
        <v>1449</v>
      </c>
      <c r="BR4" s="1161" t="s">
        <v>1450</v>
      </c>
      <c r="BS4" s="276"/>
      <c r="BT4" s="1434" t="s">
        <v>1451</v>
      </c>
      <c r="BU4" s="1161" t="s">
        <v>1452</v>
      </c>
      <c r="BV4" s="1072"/>
      <c r="BW4" s="1699" t="s">
        <v>1453</v>
      </c>
      <c r="BX4" s="1693" t="s">
        <v>1454</v>
      </c>
      <c r="BZ4" s="1434" t="s">
        <v>1455</v>
      </c>
      <c r="CA4" s="1161" t="s">
        <v>1456</v>
      </c>
    </row>
    <row customHeight="1" ht="11.25">
      <c r="A5" s="1076" t="s">
        <v>1457</v>
      </c>
      <c r="B5" s="1077">
        <v>2003</v>
      </c>
      <c r="C5" s="1077">
        <v>2025</v>
      </c>
      <c r="E5" s="1078" t="s">
        <v>1458</v>
      </c>
      <c r="F5" s="1078" t="s">
        <v>1459</v>
      </c>
      <c r="H5" s="1079" t="s">
        <v>1460</v>
      </c>
      <c r="I5" s="1078" t="s">
        <v>92</v>
      </c>
      <c r="K5" s="1080" t="s">
        <v>1461</v>
      </c>
      <c r="L5" s="1081">
        <f>_xlfn.IFERROR(MATCH(K5,OFFER_METHOD,0),0)</f>
        <v>0</v>
      </c>
      <c r="M5" s="1080">
        <v>4</v>
      </c>
      <c r="N5" s="1094" t="s">
        <v>1462</v>
      </c>
      <c r="O5" s="1078" t="s">
        <v>1463</v>
      </c>
      <c r="Q5" s="1083" t="s">
        <v>1464</v>
      </c>
      <c r="R5" s="145" t="s">
        <v>501</v>
      </c>
      <c r="T5" s="1079" t="s">
        <v>1465</v>
      </c>
      <c r="U5" s="1081" t="s">
        <v>1466</v>
      </c>
      <c r="V5" s="1085">
        <v>4</v>
      </c>
      <c r="W5" s="1086"/>
      <c r="X5" s="1086" t="s">
        <v>167</v>
      </c>
      <c r="Y5" s="1077" t="s">
        <v>1467</v>
      </c>
      <c r="Z5" s="1093">
        <v>1</v>
      </c>
      <c r="AF5" s="1079" t="s">
        <v>1468</v>
      </c>
      <c r="AH5" s="1078" t="s">
        <v>1469</v>
      </c>
      <c r="AK5" s="1078" t="s">
        <v>1470</v>
      </c>
      <c r="AM5" s="1078" t="s">
        <v>1471</v>
      </c>
      <c r="AP5" s="1089" t="s">
        <v>167</v>
      </c>
      <c r="AQ5" s="1090" t="s">
        <v>167</v>
      </c>
      <c r="AU5" s="1122" t="s">
        <v>1472</v>
      </c>
      <c r="AW5" s="1122" t="s">
        <v>1473</v>
      </c>
      <c r="AX5" s="1122" t="s">
        <v>1473</v>
      </c>
      <c r="AZ5" s="1122" t="s">
        <v>1474</v>
      </c>
      <c r="BB5" s="1122" t="s">
        <v>1475</v>
      </c>
      <c r="BC5" s="1122" t="s">
        <v>1476</v>
      </c>
      <c r="BE5" s="1122">
        <v>2003</v>
      </c>
      <c r="BF5" s="1122" t="s">
        <v>1477</v>
      </c>
      <c r="BH5" s="1070" t="s">
        <v>1478</v>
      </c>
      <c r="BJ5" s="1070" t="s">
        <v>1478</v>
      </c>
      <c r="BL5" s="1070" t="s">
        <v>1478</v>
      </c>
      <c r="BN5" s="1070" t="s">
        <v>1479</v>
      </c>
      <c r="BQ5" s="1283">
        <v>4213775</v>
      </c>
      <c r="BR5" s="1070" t="s">
        <v>1373</v>
      </c>
      <c r="BS5" s="1431"/>
      <c r="BT5" s="1283">
        <v>64236871</v>
      </c>
      <c r="BU5" s="1070" t="s">
        <v>228</v>
      </c>
      <c r="BV5" s="1072"/>
      <c r="BW5" s="1697">
        <v>4213767</v>
      </c>
      <c r="BX5" s="1695" t="s">
        <v>1480</v>
      </c>
      <c r="BZ5" s="1283">
        <v>64237509</v>
      </c>
      <c r="CA5" s="1297" t="s">
        <v>1481</v>
      </c>
    </row>
    <row customHeight="1" ht="11.25">
      <c r="A6" s="1076" t="s">
        <v>1482</v>
      </c>
      <c r="B6" s="1077">
        <v>2004</v>
      </c>
      <c r="C6" s="1077">
        <v>2026</v>
      </c>
      <c r="E6" s="1078" t="s">
        <v>1483</v>
      </c>
      <c r="F6" s="1095"/>
      <c r="H6" s="1079" t="s">
        <v>1484</v>
      </c>
      <c r="I6" s="1078" t="s">
        <v>112</v>
      </c>
      <c r="J6" s="1069" t="s">
        <v>1485</v>
      </c>
      <c r="L6" s="1081">
        <f>SUM(kind_of_control_method_filter)</f>
        <v>0</v>
      </c>
      <c r="N6" s="1094" t="s">
        <v>1486</v>
      </c>
      <c r="O6" s="1078" t="s">
        <v>1487</v>
      </c>
      <c r="R6" s="145" t="s">
        <v>1368</v>
      </c>
      <c r="T6" s="1079" t="s">
        <v>1488</v>
      </c>
      <c r="U6" s="1081" t="s">
        <v>1468</v>
      </c>
      <c r="V6" s="1085">
        <v>5</v>
      </c>
      <c r="W6" s="1086"/>
      <c r="X6" s="1077" t="s">
        <v>173</v>
      </c>
      <c r="Y6" s="1077" t="s">
        <v>1489</v>
      </c>
      <c r="Z6" s="1093"/>
      <c r="AA6" s="1096"/>
      <c r="AH6" s="1078" t="s">
        <v>1490</v>
      </c>
      <c r="AK6" s="1078" t="s">
        <v>1491</v>
      </c>
      <c r="AM6" s="1078" t="s">
        <v>1492</v>
      </c>
      <c r="AP6" s="1089" t="s">
        <v>173</v>
      </c>
      <c r="AQ6" s="1090" t="s">
        <v>173</v>
      </c>
      <c r="AU6" s="1122" t="s">
        <v>1493</v>
      </c>
      <c r="AW6" s="1122" t="s">
        <v>1494</v>
      </c>
      <c r="AX6" s="1122" t="s">
        <v>1494</v>
      </c>
      <c r="BB6" s="1122" t="s">
        <v>1495</v>
      </c>
      <c r="BC6" s="1122" t="s">
        <v>1476</v>
      </c>
      <c r="BE6" s="1122">
        <v>2004</v>
      </c>
      <c r="BF6" s="1122" t="s">
        <v>1496</v>
      </c>
      <c r="BH6" s="1070" t="s">
        <v>1497</v>
      </c>
      <c r="BJ6" s="1070" t="s">
        <v>1498</v>
      </c>
      <c r="BL6" s="1070" t="s">
        <v>1498</v>
      </c>
      <c r="BN6" s="1070" t="s">
        <v>1499</v>
      </c>
      <c r="BQ6" s="1283">
        <v>4213784</v>
      </c>
      <c r="BR6" s="1297" t="s">
        <v>1408</v>
      </c>
      <c r="BS6" s="1432"/>
      <c r="BT6" s="1283">
        <v>64236872</v>
      </c>
      <c r="BU6" s="1070" t="s">
        <v>238</v>
      </c>
      <c r="BV6" s="1072"/>
      <c r="BW6" s="1697">
        <v>4213768</v>
      </c>
      <c r="BX6" s="1695" t="s">
        <v>258</v>
      </c>
      <c r="BZ6" s="1283">
        <v>64237510</v>
      </c>
      <c r="CA6" s="1070" t="s">
        <v>1500</v>
      </c>
    </row>
    <row customHeight="1" ht="11.25">
      <c r="A7" s="1076" t="s">
        <v>1501</v>
      </c>
      <c r="B7" s="1077">
        <v>2005</v>
      </c>
      <c r="E7" s="1078" t="s">
        <v>1502</v>
      </c>
      <c r="F7" s="1095"/>
      <c r="H7" s="1079" t="s">
        <v>1503</v>
      </c>
      <c r="I7" s="1078" t="s">
        <v>93</v>
      </c>
      <c r="J7" s="1078" t="s">
        <v>1504</v>
      </c>
      <c r="N7" s="1098" t="s">
        <v>1505</v>
      </c>
      <c r="O7" s="1078" t="s">
        <v>1506</v>
      </c>
      <c r="U7" s="1081" t="s">
        <v>19</v>
      </c>
      <c r="V7" s="372" t="s">
        <v>93</v>
      </c>
      <c r="W7" s="1086"/>
      <c r="X7" s="1077" t="s">
        <v>179</v>
      </c>
      <c r="Y7" s="1077" t="s">
        <v>1467</v>
      </c>
      <c r="Z7" s="1093"/>
      <c r="AA7" s="1096"/>
      <c r="AH7" s="1078" t="s">
        <v>1507</v>
      </c>
      <c r="AK7" s="1078" t="s">
        <v>1508</v>
      </c>
      <c r="AM7" s="1078" t="s">
        <v>1509</v>
      </c>
      <c r="AP7" s="1089" t="s">
        <v>179</v>
      </c>
      <c r="AQ7" s="1090" t="s">
        <v>179</v>
      </c>
      <c r="AU7" s="1122" t="s">
        <v>1510</v>
      </c>
      <c r="AW7" s="1122" t="s">
        <v>1511</v>
      </c>
      <c r="AX7" s="1122" t="s">
        <v>1511</v>
      </c>
      <c r="AZ7" s="1069" t="s">
        <v>1512</v>
      </c>
      <c r="BB7" s="1122" t="s">
        <v>1513</v>
      </c>
      <c r="BC7" s="1122" t="s">
        <v>1476</v>
      </c>
      <c r="BE7" s="1122">
        <v>2005</v>
      </c>
      <c r="BF7" s="1122" t="s">
        <v>1514</v>
      </c>
      <c r="BH7" s="1070" t="s">
        <v>1515</v>
      </c>
      <c r="BJ7" s="1070" t="s">
        <v>1497</v>
      </c>
      <c r="BL7" s="1070" t="s">
        <v>1497</v>
      </c>
      <c r="BN7" s="1070" t="s">
        <v>1516</v>
      </c>
      <c r="BQ7" s="1283">
        <v>4213781</v>
      </c>
      <c r="BR7" s="1070" t="s">
        <v>1401</v>
      </c>
      <c r="BS7" s="1431"/>
      <c r="BT7" s="1283">
        <v>64236873</v>
      </c>
      <c r="BU7" s="1070" t="s">
        <v>243</v>
      </c>
      <c r="BV7" s="1072"/>
      <c r="BW7" s="1697">
        <v>4213769</v>
      </c>
      <c r="BX7" s="1695" t="s">
        <v>1517</v>
      </c>
      <c r="BZ7" s="1283">
        <v>64237511</v>
      </c>
      <c r="CA7" s="1070" t="s">
        <v>273</v>
      </c>
    </row>
    <row customHeight="1" ht="11.25">
      <c r="A8" s="1076" t="s">
        <v>1518</v>
      </c>
      <c r="B8" s="1077">
        <v>2006</v>
      </c>
      <c r="E8" s="1078" t="s">
        <v>1519</v>
      </c>
      <c r="F8" s="1095"/>
      <c r="H8" s="1079" t="s">
        <v>1520</v>
      </c>
      <c r="I8" s="1078" t="s">
        <v>94</v>
      </c>
      <c r="J8" s="1078" t="s">
        <v>1521</v>
      </c>
      <c r="N8" s="1165" t="s">
        <v>1522</v>
      </c>
      <c r="O8" s="1078" t="s">
        <v>1523</v>
      </c>
      <c r="V8" s="372" t="s">
        <v>94</v>
      </c>
      <c r="W8" s="1086"/>
      <c r="X8" s="1077" t="s">
        <v>185</v>
      </c>
      <c r="Y8" s="1077" t="s">
        <v>1467</v>
      </c>
      <c r="Z8" s="1093"/>
      <c r="AA8" s="1096"/>
      <c r="AK8" s="1078" t="s">
        <v>1524</v>
      </c>
      <c r="AP8" s="1089" t="s">
        <v>185</v>
      </c>
      <c r="AQ8" s="1090" t="s">
        <v>185</v>
      </c>
      <c r="AU8" s="1122" t="s">
        <v>1525</v>
      </c>
      <c r="AW8" s="1122" t="s">
        <v>1526</v>
      </c>
      <c r="AX8" s="1122" t="s">
        <v>1526</v>
      </c>
      <c r="AZ8" s="1122" t="s">
        <v>1527</v>
      </c>
      <c r="BB8" s="1122" t="s">
        <v>1528</v>
      </c>
      <c r="BC8" s="1122" t="s">
        <v>1476</v>
      </c>
      <c r="BE8" s="1122">
        <v>2006</v>
      </c>
      <c r="BF8" s="1122" t="s">
        <v>1529</v>
      </c>
      <c r="BH8" s="1070" t="s">
        <v>1530</v>
      </c>
      <c r="BJ8" s="1070" t="s">
        <v>1531</v>
      </c>
      <c r="BL8" s="1070" t="s">
        <v>1531</v>
      </c>
      <c r="BN8" s="1070" t="s">
        <v>1532</v>
      </c>
      <c r="BQ8" s="1283">
        <v>4213776</v>
      </c>
      <c r="BR8" s="1070" t="s">
        <v>167</v>
      </c>
      <c r="BS8" s="1431"/>
      <c r="BT8" s="1283">
        <v>64236874</v>
      </c>
      <c r="BU8" s="1297" t="s">
        <v>1533</v>
      </c>
      <c r="BV8" s="1072"/>
      <c r="BW8" s="1697">
        <v>4213770</v>
      </c>
      <c r="BX8" s="1698" t="s">
        <v>1534</v>
      </c>
      <c r="BZ8" s="1283">
        <v>64237512</v>
      </c>
      <c r="CA8" s="1070" t="s">
        <v>268</v>
      </c>
    </row>
    <row customHeight="1" ht="11.25">
      <c r="A9" s="1076" t="s">
        <v>1535</v>
      </c>
      <c r="B9" s="1077">
        <v>2007</v>
      </c>
      <c r="E9" s="1078" t="s">
        <v>1536</v>
      </c>
      <c r="F9" s="1095"/>
      <c r="G9" s="1069" t="s">
        <v>1537</v>
      </c>
      <c r="H9" s="1069" t="s">
        <v>1538</v>
      </c>
      <c r="I9" s="1078" t="s">
        <v>113</v>
      </c>
      <c r="O9" s="1078" t="s">
        <v>1539</v>
      </c>
      <c r="V9" s="372" t="s">
        <v>113</v>
      </c>
      <c r="W9" s="1086"/>
      <c r="X9" s="1077" t="s">
        <v>191</v>
      </c>
      <c r="Y9" s="1077" t="s">
        <v>1374</v>
      </c>
      <c r="Z9" s="1093">
        <v>1</v>
      </c>
      <c r="AA9" s="1096"/>
      <c r="AK9" s="1078" t="s">
        <v>1540</v>
      </c>
      <c r="AP9" s="1089" t="s">
        <v>1541</v>
      </c>
      <c r="AQ9" s="1090" t="s">
        <v>1541</v>
      </c>
      <c r="AW9" s="1122" t="s">
        <v>1542</v>
      </c>
      <c r="AX9" s="1122" t="s">
        <v>1542</v>
      </c>
      <c r="AZ9" s="1122" t="s">
        <v>1543</v>
      </c>
      <c r="BB9" s="1122" t="s">
        <v>1544</v>
      </c>
      <c r="BC9" s="1122" t="s">
        <v>1476</v>
      </c>
      <c r="BE9" s="1122">
        <v>2007</v>
      </c>
      <c r="BF9" s="1122" t="s">
        <v>1545</v>
      </c>
      <c r="BH9" s="1070" t="s">
        <v>1546</v>
      </c>
      <c r="BJ9" s="1070" t="s">
        <v>1547</v>
      </c>
      <c r="BL9" s="1070" t="s">
        <v>1547</v>
      </c>
      <c r="BN9" s="1070" t="s">
        <v>1548</v>
      </c>
      <c r="BQ9" s="1283">
        <v>4213777</v>
      </c>
      <c r="BR9" s="1070" t="s">
        <v>173</v>
      </c>
      <c r="BS9" s="1431"/>
      <c r="BT9" s="1283">
        <v>64236875</v>
      </c>
      <c r="BU9" s="1070" t="s">
        <v>248</v>
      </c>
      <c r="BV9" s="1072"/>
      <c r="BW9" s="1692"/>
      <c r="BX9" s="1692"/>
    </row>
    <row customHeight="1" ht="11.25">
      <c r="A10" s="1076" t="s">
        <v>1549</v>
      </c>
      <c r="B10" s="1077">
        <v>2008</v>
      </c>
      <c r="E10" s="1078" t="s">
        <v>1550</v>
      </c>
      <c r="F10" s="1095"/>
      <c r="G10" s="1078" t="s">
        <v>1551</v>
      </c>
      <c r="H10" s="1078" t="s">
        <v>1552</v>
      </c>
      <c r="I10" s="1078" t="s">
        <v>149</v>
      </c>
      <c r="J10" s="1069" t="s">
        <v>1553</v>
      </c>
      <c r="K10" s="1069" t="s">
        <v>1554</v>
      </c>
      <c r="O10" s="1078" t="s">
        <v>1555</v>
      </c>
      <c r="V10" s="373" t="s">
        <v>149</v>
      </c>
      <c r="W10" s="1099"/>
      <c r="X10" s="1099" t="s">
        <v>1556</v>
      </c>
      <c r="Y10" s="1100" t="s">
        <v>1557</v>
      </c>
      <c r="Z10" s="1093"/>
      <c r="AP10" s="1089" t="s">
        <v>1556</v>
      </c>
      <c r="AQ10" s="1090" t="s">
        <v>1556</v>
      </c>
      <c r="AW10" s="1122" t="s">
        <v>1558</v>
      </c>
      <c r="AX10" s="1122" t="s">
        <v>1558</v>
      </c>
      <c r="AZ10" s="1122" t="s">
        <v>1559</v>
      </c>
      <c r="BB10" s="1122" t="s">
        <v>1560</v>
      </c>
      <c r="BC10" s="1122" t="s">
        <v>1476</v>
      </c>
      <c r="BE10" s="1122">
        <v>2008</v>
      </c>
      <c r="BF10" s="1122" t="s">
        <v>1561</v>
      </c>
      <c r="BH10" s="1070" t="s">
        <v>1562</v>
      </c>
      <c r="BJ10" s="1070" t="s">
        <v>1563</v>
      </c>
      <c r="BL10" s="1070" t="s">
        <v>1563</v>
      </c>
      <c r="BN10" s="1070" t="s">
        <v>1564</v>
      </c>
      <c r="BQ10" s="1283">
        <v>4213778</v>
      </c>
      <c r="BR10" s="1070" t="s">
        <v>179</v>
      </c>
      <c r="BS10" s="1431"/>
      <c r="BT10" s="1283">
        <v>64236876</v>
      </c>
      <c r="BU10" s="1070" t="s">
        <v>223</v>
      </c>
      <c r="BV10" s="1072"/>
      <c r="BW10" s="1692"/>
      <c r="BX10" s="1692"/>
    </row>
    <row customHeight="1" ht="11.25">
      <c r="A11" s="1076" t="s">
        <v>1565</v>
      </c>
      <c r="B11" s="1077">
        <v>2009</v>
      </c>
      <c r="E11" s="1078" t="s">
        <v>1566</v>
      </c>
      <c r="F11" s="1095"/>
      <c r="G11" s="1078" t="s">
        <v>1567</v>
      </c>
      <c r="H11" s="1078" t="s">
        <v>1568</v>
      </c>
      <c r="I11" s="1078" t="s">
        <v>150</v>
      </c>
      <c r="J11" s="1079" t="s">
        <v>1569</v>
      </c>
      <c r="K11" s="1101" t="s">
        <v>1570</v>
      </c>
      <c r="O11" s="1079" t="s">
        <v>1571</v>
      </c>
      <c r="V11" s="372" t="s">
        <v>150</v>
      </c>
      <c r="W11" s="277"/>
      <c r="X11" s="1086" t="s">
        <v>1541</v>
      </c>
      <c r="Y11" s="1077" t="s">
        <v>1572</v>
      </c>
      <c r="Z11" s="1093"/>
      <c r="AP11" s="1089" t="s">
        <v>191</v>
      </c>
      <c r="AQ11" s="1091" t="s">
        <v>191</v>
      </c>
      <c r="AW11" s="1122" t="s">
        <v>1573</v>
      </c>
      <c r="AX11" s="1122" t="s">
        <v>1573</v>
      </c>
      <c r="AZ11" s="1122" t="s">
        <v>1574</v>
      </c>
      <c r="BB11" s="1122" t="s">
        <v>1575</v>
      </c>
      <c r="BC11" s="1122" t="s">
        <v>1476</v>
      </c>
      <c r="BE11" s="1122">
        <v>2009</v>
      </c>
      <c r="BF11" s="1122" t="s">
        <v>1576</v>
      </c>
      <c r="BH11" s="1070" t="s">
        <v>1577</v>
      </c>
      <c r="BJ11" s="1070" t="s">
        <v>1546</v>
      </c>
      <c r="BL11" s="1070" t="s">
        <v>1546</v>
      </c>
      <c r="BN11" s="1070" t="s">
        <v>1578</v>
      </c>
      <c r="BQ11" s="1283">
        <v>4213780</v>
      </c>
      <c r="BR11" s="1070" t="s">
        <v>185</v>
      </c>
      <c r="BS11" s="1431"/>
      <c r="BW11" s="1692"/>
      <c r="BX11" s="1692"/>
    </row>
    <row customHeight="1" ht="11.25">
      <c r="A12" s="1076" t="s">
        <v>1579</v>
      </c>
      <c r="B12" s="1077">
        <v>2010</v>
      </c>
      <c r="E12" s="1078" t="s">
        <v>1580</v>
      </c>
      <c r="F12" s="1095"/>
      <c r="G12" s="1078" t="s">
        <v>1568</v>
      </c>
      <c r="I12" s="1078" t="s">
        <v>151</v>
      </c>
      <c r="J12" s="1079" t="s">
        <v>1581</v>
      </c>
      <c r="K12" s="1101" t="s">
        <v>1582</v>
      </c>
      <c r="O12" s="1079" t="s">
        <v>1368</v>
      </c>
      <c r="V12" s="372" t="s">
        <v>151</v>
      </c>
      <c r="W12" s="1091"/>
      <c r="X12" s="1086" t="s">
        <v>1583</v>
      </c>
      <c r="Y12" s="1077" t="s">
        <v>1374</v>
      </c>
      <c r="AP12" s="1089"/>
      <c r="AW12" s="1122" t="s">
        <v>150</v>
      </c>
      <c r="AX12" s="1122" t="s">
        <v>150</v>
      </c>
      <c r="AZ12" s="1122" t="s">
        <v>1584</v>
      </c>
      <c r="BB12" s="1122" t="s">
        <v>1585</v>
      </c>
      <c r="BC12" s="1122" t="s">
        <v>1476</v>
      </c>
      <c r="BE12" s="1122">
        <v>2010</v>
      </c>
      <c r="BF12" s="1122" t="s">
        <v>1586</v>
      </c>
      <c r="BH12" s="1070" t="s">
        <v>1587</v>
      </c>
      <c r="BJ12" s="1070" t="s">
        <v>1588</v>
      </c>
      <c r="BL12" s="1070" t="s">
        <v>1588</v>
      </c>
      <c r="BN12" s="1070" t="s">
        <v>1589</v>
      </c>
      <c r="BQ12" s="1283">
        <v>4213779</v>
      </c>
      <c r="BR12" s="1070" t="s">
        <v>1541</v>
      </c>
      <c r="BS12" s="1431"/>
      <c r="BT12" s="1072"/>
      <c r="BU12" s="1072"/>
      <c r="BV12" s="1072"/>
      <c r="BW12" s="1692"/>
      <c r="BX12" s="1692"/>
    </row>
    <row customHeight="1" ht="11.25">
      <c r="A13" s="1076" t="s">
        <v>1590</v>
      </c>
      <c r="B13" s="1077">
        <v>2011</v>
      </c>
      <c r="E13" s="1078" t="s">
        <v>1591</v>
      </c>
      <c r="F13" s="1095"/>
      <c r="I13" s="1078" t="s">
        <v>152</v>
      </c>
      <c r="K13" s="1101" t="s">
        <v>1540</v>
      </c>
      <c r="V13" s="372" t="s">
        <v>152</v>
      </c>
      <c r="W13" s="1091"/>
      <c r="X13" s="1091"/>
      <c r="Y13" s="1091"/>
      <c r="AW13" s="1122" t="s">
        <v>151</v>
      </c>
      <c r="AX13" s="1122" t="s">
        <v>151</v>
      </c>
      <c r="BB13" s="1122" t="s">
        <v>1592</v>
      </c>
      <c r="BC13" s="1122" t="s">
        <v>1593</v>
      </c>
      <c r="BE13" s="1122">
        <v>2011</v>
      </c>
      <c r="BF13" s="1122" t="s">
        <v>1594</v>
      </c>
      <c r="BH13" s="1070" t="s">
        <v>1595</v>
      </c>
      <c r="BJ13" s="1070" t="s">
        <v>1577</v>
      </c>
      <c r="BL13" s="1070" t="s">
        <v>1577</v>
      </c>
      <c r="BN13" s="1070" t="s">
        <v>1596</v>
      </c>
      <c r="BQ13" s="1283">
        <v>4213783</v>
      </c>
      <c r="BR13" s="1070" t="s">
        <v>1556</v>
      </c>
      <c r="BS13" s="1431"/>
      <c r="BT13" s="1072"/>
      <c r="BU13" s="1072"/>
      <c r="BV13" s="1072"/>
      <c r="BW13" s="1696"/>
      <c r="BX13" s="1692"/>
    </row>
    <row customHeight="1" ht="11.25">
      <c r="A14" s="1076" t="s">
        <v>1597</v>
      </c>
      <c r="B14" s="1077">
        <v>2012</v>
      </c>
      <c r="I14" s="1078" t="s">
        <v>153</v>
      </c>
      <c r="J14" s="1069" t="s">
        <v>1598</v>
      </c>
      <c r="N14" s="1069" t="s">
        <v>1599</v>
      </c>
      <c r="V14" s="1085">
        <v>13</v>
      </c>
      <c r="W14" s="1086"/>
      <c r="X14" s="1086" t="s">
        <v>1408</v>
      </c>
      <c r="Y14" s="1077" t="s">
        <v>1374</v>
      </c>
      <c r="AW14" s="1122" t="s">
        <v>152</v>
      </c>
      <c r="AX14" s="1122" t="s">
        <v>152</v>
      </c>
      <c r="AZ14" s="1069" t="s">
        <v>1600</v>
      </c>
      <c r="BB14" s="1122" t="s">
        <v>1601</v>
      </c>
      <c r="BC14" s="1122" t="s">
        <v>1593</v>
      </c>
      <c r="BE14" s="1122">
        <v>2012</v>
      </c>
      <c r="BH14" s="1070" t="s">
        <v>1516</v>
      </c>
      <c r="BJ14" s="1219" t="s">
        <v>1602</v>
      </c>
      <c r="BL14" s="1219" t="s">
        <v>1602</v>
      </c>
      <c r="BN14" s="1070" t="s">
        <v>1603</v>
      </c>
      <c r="BQ14" s="1283">
        <v>4213782</v>
      </c>
      <c r="BR14" s="1070" t="s">
        <v>191</v>
      </c>
      <c r="BS14" s="1431"/>
      <c r="BT14" s="1072"/>
      <c r="BU14" s="1072"/>
      <c r="BV14" s="1072"/>
      <c r="BW14" s="1696"/>
      <c r="BX14" s="1692"/>
    </row>
    <row customHeight="1" ht="19.5">
      <c r="A15" s="1076" t="s">
        <v>1604</v>
      </c>
      <c r="B15" s="1077">
        <v>2013</v>
      </c>
      <c r="E15" s="1700" t="s">
        <v>1605</v>
      </c>
      <c r="G15" s="1069" t="s">
        <v>1606</v>
      </c>
      <c r="H15" s="1069" t="s">
        <v>1607</v>
      </c>
      <c r="I15" s="1080" t="s">
        <v>154</v>
      </c>
      <c r="J15" s="1091" t="s">
        <v>589</v>
      </c>
      <c r="N15" s="1160" t="s">
        <v>1608</v>
      </c>
      <c r="X15" s="1089"/>
      <c r="AW15" s="1122" t="s">
        <v>153</v>
      </c>
      <c r="AX15" s="1122" t="s">
        <v>153</v>
      </c>
      <c r="AZ15" s="1122" t="s">
        <v>1527</v>
      </c>
      <c r="BB15" s="1122" t="s">
        <v>1609</v>
      </c>
      <c r="BC15" s="1122" t="s">
        <v>1593</v>
      </c>
      <c r="BE15" s="1122">
        <v>2013</v>
      </c>
      <c r="BH15" s="1070" t="s">
        <v>1532</v>
      </c>
      <c r="BJ15" s="1219" t="s">
        <v>1610</v>
      </c>
      <c r="BL15" s="1219" t="s">
        <v>1610</v>
      </c>
      <c r="BN15" s="1070" t="s">
        <v>1611</v>
      </c>
      <c r="BR15" s="1072"/>
      <c r="BS15" s="1433"/>
      <c r="BT15" s="1072"/>
      <c r="BU15" s="1072"/>
      <c r="BV15" s="1072"/>
      <c r="BW15" s="1696"/>
      <c r="BX15" s="1692"/>
    </row>
    <row customHeight="1" ht="21">
      <c r="A16" s="1872" t="s">
        <v>1612</v>
      </c>
      <c r="B16" s="1077">
        <v>2014</v>
      </c>
      <c r="E16" s="1701" t="s">
        <v>1613</v>
      </c>
      <c r="G16" s="1078" t="s">
        <v>1614</v>
      </c>
      <c r="H16" s="1078" t="s">
        <v>1615</v>
      </c>
      <c r="I16" s="1080" t="s">
        <v>1616</v>
      </c>
      <c r="J16" s="1091" t="s">
        <v>562</v>
      </c>
      <c r="N16" s="1160" t="s">
        <v>1617</v>
      </c>
      <c r="AW16" s="1122" t="s">
        <v>154</v>
      </c>
      <c r="AX16" s="1122" t="s">
        <v>154</v>
      </c>
      <c r="AZ16" s="1122" t="s">
        <v>1543</v>
      </c>
      <c r="BB16" s="1122" t="s">
        <v>1618</v>
      </c>
      <c r="BC16" s="1122" t="s">
        <v>1593</v>
      </c>
      <c r="BE16" s="1122">
        <v>2014</v>
      </c>
      <c r="BH16" s="1070" t="s">
        <v>1548</v>
      </c>
      <c r="BJ16" s="1219" t="s">
        <v>1619</v>
      </c>
      <c r="BL16" s="1219" t="s">
        <v>1619</v>
      </c>
      <c r="BN16" s="1070" t="s">
        <v>1620</v>
      </c>
      <c r="BR16" s="1072"/>
      <c r="BS16" s="1433"/>
      <c r="BT16" s="1072"/>
      <c r="BU16" s="1072"/>
      <c r="BV16" s="1072"/>
      <c r="BW16" s="1696"/>
      <c r="BX16" s="1692"/>
    </row>
    <row customHeight="1" ht="21">
      <c r="A17" s="1076" t="s">
        <v>1621</v>
      </c>
      <c r="B17" s="1077">
        <v>2015</v>
      </c>
      <c r="G17" s="1078" t="s">
        <v>1568</v>
      </c>
      <c r="H17" s="1078" t="s">
        <v>1568</v>
      </c>
      <c r="I17" s="1078" t="s">
        <v>1622</v>
      </c>
      <c r="N17" s="1160" t="s">
        <v>1623</v>
      </c>
      <c r="X17" s="1089"/>
      <c r="AW17" s="1122" t="s">
        <v>1616</v>
      </c>
      <c r="AX17" s="1122" t="s">
        <v>1616</v>
      </c>
      <c r="AZ17" s="1122" t="s">
        <v>1624</v>
      </c>
      <c r="BB17" s="1122" t="s">
        <v>1625</v>
      </c>
      <c r="BC17" s="1122" t="s">
        <v>1476</v>
      </c>
      <c r="BE17" s="1122">
        <v>2015</v>
      </c>
      <c r="BH17" s="1070" t="s">
        <v>1564</v>
      </c>
      <c r="BJ17" s="1219" t="s">
        <v>1626</v>
      </c>
      <c r="BL17" s="1219" t="s">
        <v>1626</v>
      </c>
      <c r="BN17" s="1070" t="s">
        <v>1627</v>
      </c>
      <c r="BR17" s="1069" t="s">
        <v>1419</v>
      </c>
      <c r="BS17" s="1430"/>
      <c r="BU17" s="1069" t="s">
        <v>1628</v>
      </c>
      <c r="BV17" s="1072"/>
      <c r="BW17" s="1692"/>
      <c r="BX17" s="1694" t="s">
        <v>1629</v>
      </c>
      <c r="CA17" s="1069" t="s">
        <v>1630</v>
      </c>
      <c r="CD17" s="1069" t="s">
        <v>1631</v>
      </c>
    </row>
    <row customHeight="1" ht="21">
      <c r="A18" s="1076" t="s">
        <v>1632</v>
      </c>
      <c r="B18" s="1077">
        <v>2016</v>
      </c>
      <c r="E18" s="2007" t="s">
        <v>1633</v>
      </c>
      <c r="I18" s="1078" t="s">
        <v>1634</v>
      </c>
      <c r="N18" s="1160" t="s">
        <v>1635</v>
      </c>
      <c r="X18" s="1089"/>
      <c r="AW18" s="1122" t="s">
        <v>1622</v>
      </c>
      <c r="AX18" s="1122" t="s">
        <v>1622</v>
      </c>
      <c r="BB18" s="1122" t="s">
        <v>1636</v>
      </c>
      <c r="BC18" s="1122" t="s">
        <v>1476</v>
      </c>
      <c r="BE18" s="1122">
        <v>2016</v>
      </c>
      <c r="BH18" s="1070" t="s">
        <v>1578</v>
      </c>
      <c r="BJ18" s="1219" t="s">
        <v>1637</v>
      </c>
      <c r="BL18" s="1219" t="s">
        <v>1637</v>
      </c>
      <c r="BN18" s="1070" t="s">
        <v>1638</v>
      </c>
      <c r="BQ18" s="1434" t="s">
        <v>1449</v>
      </c>
      <c r="BR18" s="1161" t="s">
        <v>1450</v>
      </c>
      <c r="BS18" s="276"/>
      <c r="BT18" s="1434" t="s">
        <v>1639</v>
      </c>
      <c r="BU18" s="1161" t="s">
        <v>1640</v>
      </c>
      <c r="BV18" s="1072"/>
      <c r="BW18" s="1699" t="s">
        <v>1641</v>
      </c>
      <c r="BX18" s="1693" t="s">
        <v>1642</v>
      </c>
      <c r="BZ18" s="1434" t="s">
        <v>1643</v>
      </c>
      <c r="CA18" s="1161" t="s">
        <v>1644</v>
      </c>
      <c r="CC18" s="1434" t="s">
        <v>1645</v>
      </c>
      <c r="CD18" s="1161" t="s">
        <v>1646</v>
      </c>
    </row>
    <row customHeight="1" ht="21">
      <c r="A19" s="1872" t="s">
        <v>1647</v>
      </c>
      <c r="B19" s="1077">
        <v>2017</v>
      </c>
      <c r="E19" s="1076" t="s">
        <v>166</v>
      </c>
      <c r="I19" s="1078" t="s">
        <v>1648</v>
      </c>
      <c r="N19" s="1160" t="s">
        <v>1649</v>
      </c>
      <c r="X19" s="1089"/>
      <c r="AW19" s="1122" t="s">
        <v>1634</v>
      </c>
      <c r="AX19" s="1122" t="s">
        <v>1634</v>
      </c>
      <c r="AZ19" s="1069" t="s">
        <v>1650</v>
      </c>
      <c r="BB19" s="1122" t="s">
        <v>1651</v>
      </c>
      <c r="BC19" s="1122" t="s">
        <v>1476</v>
      </c>
      <c r="BE19" s="1122">
        <v>2017</v>
      </c>
      <c r="BH19" s="1070" t="s">
        <v>1652</v>
      </c>
      <c r="BJ19" s="1219" t="s">
        <v>1653</v>
      </c>
      <c r="BL19" s="1219" t="s">
        <v>1653</v>
      </c>
      <c r="BQ19" s="1283">
        <v>4190064</v>
      </c>
      <c r="BR19" s="1070" t="s">
        <v>1654</v>
      </c>
      <c r="BS19" s="1431"/>
      <c r="BT19" s="1283">
        <v>4189671</v>
      </c>
      <c r="BU19" s="1070" t="s">
        <v>1655</v>
      </c>
      <c r="BV19" s="1072"/>
      <c r="BW19" s="1697">
        <v>4189706</v>
      </c>
      <c r="BX19" s="1695" t="s">
        <v>1656</v>
      </c>
      <c r="BZ19" s="1283">
        <v>4189714</v>
      </c>
      <c r="CA19" s="1070" t="s">
        <v>1657</v>
      </c>
      <c r="CC19" s="1283">
        <v>4189708</v>
      </c>
      <c r="CD19" s="1070" t="s">
        <v>1658</v>
      </c>
    </row>
    <row customHeight="1" ht="21">
      <c r="A20" s="1076" t="s">
        <v>1659</v>
      </c>
      <c r="B20" s="1077">
        <v>2018</v>
      </c>
      <c r="E20" s="1076" t="s">
        <v>1408</v>
      </c>
      <c r="I20" s="1078" t="s">
        <v>1660</v>
      </c>
      <c r="N20" s="1160" t="s">
        <v>1661</v>
      </c>
      <c r="AW20" s="1122" t="s">
        <v>1648</v>
      </c>
      <c r="AX20" s="1122" t="s">
        <v>1648</v>
      </c>
      <c r="AZ20" s="1122" t="s">
        <v>1662</v>
      </c>
      <c r="BB20" s="1122" t="s">
        <v>1663</v>
      </c>
      <c r="BC20" s="1122" t="s">
        <v>1593</v>
      </c>
      <c r="BE20" s="1122">
        <v>2018</v>
      </c>
      <c r="BH20" s="1070" t="s">
        <v>1589</v>
      </c>
      <c r="BJ20" s="1070" t="s">
        <v>1516</v>
      </c>
      <c r="BL20" s="1070" t="s">
        <v>1516</v>
      </c>
      <c r="BQ20" s="1283">
        <v>4190065</v>
      </c>
      <c r="BR20" s="1070" t="s">
        <v>1664</v>
      </c>
      <c r="BS20" s="1431"/>
      <c r="BT20" s="1283">
        <v>4189672</v>
      </c>
      <c r="BU20" s="1070" t="s">
        <v>1665</v>
      </c>
      <c r="BV20" s="1072"/>
      <c r="BW20" s="1697">
        <v>4189705</v>
      </c>
      <c r="BX20" s="1695" t="s">
        <v>1666</v>
      </c>
      <c r="BZ20" s="1283">
        <v>4189713</v>
      </c>
      <c r="CA20" s="1070" t="s">
        <v>1666</v>
      </c>
      <c r="CC20" s="1283">
        <v>4189709</v>
      </c>
      <c r="CD20" s="1070" t="s">
        <v>1667</v>
      </c>
    </row>
    <row customHeight="1" ht="21">
      <c r="A21" s="1076" t="s">
        <v>1668</v>
      </c>
      <c r="B21" s="1077">
        <v>2019</v>
      </c>
      <c r="I21" s="1078" t="s">
        <v>1669</v>
      </c>
      <c r="N21" s="1160" t="s">
        <v>1670</v>
      </c>
      <c r="AW21" s="1122" t="s">
        <v>1660</v>
      </c>
      <c r="AX21" s="1122" t="s">
        <v>1660</v>
      </c>
      <c r="AZ21" s="1122" t="s">
        <v>1671</v>
      </c>
      <c r="BB21" s="1122" t="s">
        <v>1672</v>
      </c>
      <c r="BC21" s="1122" t="s">
        <v>1476</v>
      </c>
      <c r="BE21" s="1122">
        <v>2019</v>
      </c>
      <c r="BH21" s="1070" t="s">
        <v>1596</v>
      </c>
      <c r="BJ21" s="1070" t="s">
        <v>1532</v>
      </c>
      <c r="BL21" s="1070" t="s">
        <v>1532</v>
      </c>
      <c r="BQ21" s="1283">
        <v>4190066</v>
      </c>
      <c r="BR21" s="1070" t="s">
        <v>1673</v>
      </c>
      <c r="BS21" s="1431"/>
      <c r="BT21" s="1283">
        <v>4189673</v>
      </c>
      <c r="BU21" s="1070" t="s">
        <v>1674</v>
      </c>
      <c r="BV21" s="1072"/>
      <c r="BW21" s="1697">
        <v>4189707</v>
      </c>
      <c r="BX21" s="1695" t="s">
        <v>1675</v>
      </c>
      <c r="BZ21" s="1283">
        <v>4189712</v>
      </c>
      <c r="CA21" s="1070" t="s">
        <v>1676</v>
      </c>
      <c r="CC21" s="1283">
        <v>4189710</v>
      </c>
      <c r="CD21" s="1070" t="s">
        <v>1677</v>
      </c>
    </row>
    <row customHeight="1" ht="21">
      <c r="A22" s="1076" t="s">
        <v>1678</v>
      </c>
      <c r="B22" s="1077">
        <v>2020</v>
      </c>
      <c r="N22" s="1160" t="s">
        <v>1679</v>
      </c>
      <c r="AW22" s="1122" t="s">
        <v>1669</v>
      </c>
      <c r="AX22" s="1122" t="s">
        <v>1669</v>
      </c>
      <c r="AZ22" s="1122" t="s">
        <v>1680</v>
      </c>
      <c r="BB22" s="1122" t="s">
        <v>1681</v>
      </c>
      <c r="BC22" s="1122" t="s">
        <v>1476</v>
      </c>
      <c r="BE22" s="1122">
        <v>2020</v>
      </c>
      <c r="BH22" s="1070" t="s">
        <v>1603</v>
      </c>
      <c r="BJ22" s="1070" t="s">
        <v>1548</v>
      </c>
      <c r="BL22" s="1070" t="s">
        <v>1548</v>
      </c>
      <c r="BQ22" s="1283">
        <v>4190067</v>
      </c>
      <c r="BR22" s="1070" t="s">
        <v>1682</v>
      </c>
      <c r="BS22" s="1431"/>
      <c r="BT22" s="1283">
        <v>4189674</v>
      </c>
      <c r="BU22" s="1070" t="s">
        <v>1683</v>
      </c>
      <c r="BV22" s="1072"/>
      <c r="BW22" s="1072"/>
      <c r="CC22" s="1283">
        <v>4189711</v>
      </c>
      <c r="CD22" s="1070" t="s">
        <v>297</v>
      </c>
    </row>
    <row customHeight="1" ht="21">
      <c r="A23" s="1076" t="s">
        <v>1684</v>
      </c>
      <c r="B23" s="1077">
        <v>2021</v>
      </c>
      <c r="AW23" s="1122" t="s">
        <v>1685</v>
      </c>
      <c r="AX23" s="1122" t="s">
        <v>1685</v>
      </c>
      <c r="AZ23" s="1122" t="s">
        <v>1686</v>
      </c>
      <c r="BB23" s="1122" t="s">
        <v>1687</v>
      </c>
      <c r="BC23" s="1122" t="s">
        <v>1385</v>
      </c>
      <c r="BE23" s="1122">
        <v>2021</v>
      </c>
      <c r="BH23" s="1070" t="s">
        <v>1611</v>
      </c>
      <c r="BJ23" s="1070" t="s">
        <v>1564</v>
      </c>
      <c r="BL23" s="1070" t="s">
        <v>1564</v>
      </c>
      <c r="BQ23" s="1283">
        <v>4190068</v>
      </c>
      <c r="BR23" s="1070" t="s">
        <v>1688</v>
      </c>
      <c r="BS23" s="1431"/>
      <c r="BT23" s="1283">
        <v>4189675</v>
      </c>
      <c r="BU23" s="1070" t="s">
        <v>1689</v>
      </c>
      <c r="BV23" s="1072"/>
      <c r="BW23" s="1072"/>
      <c r="CC23" s="1283">
        <v>5110778</v>
      </c>
      <c r="CD23" s="1070" t="s">
        <v>1690</v>
      </c>
    </row>
    <row customHeight="1" ht="21">
      <c r="A24" s="1076" t="s">
        <v>1691</v>
      </c>
      <c r="B24" s="1077">
        <v>2022</v>
      </c>
      <c r="AW24" s="1122" t="s">
        <v>1692</v>
      </c>
      <c r="AX24" s="1122" t="s">
        <v>1692</v>
      </c>
      <c r="AZ24" s="1122" t="s">
        <v>1693</v>
      </c>
      <c r="BB24" s="1122" t="s">
        <v>1694</v>
      </c>
      <c r="BC24" s="1122" t="s">
        <v>1695</v>
      </c>
      <c r="BE24" s="1122">
        <v>2022</v>
      </c>
      <c r="BH24" s="1070" t="s">
        <v>1620</v>
      </c>
      <c r="BJ24" s="1070" t="s">
        <v>1578</v>
      </c>
      <c r="BL24" s="1070" t="s">
        <v>1578</v>
      </c>
      <c r="BQ24" s="1283">
        <v>4190069</v>
      </c>
      <c r="BR24" s="1070" t="s">
        <v>1696</v>
      </c>
      <c r="BS24" s="1431"/>
      <c r="BT24" s="1283">
        <v>4189676</v>
      </c>
      <c r="BU24" s="1070" t="s">
        <v>1697</v>
      </c>
      <c r="BV24" s="1072"/>
      <c r="BW24" s="1072"/>
      <c r="CC24" s="1283">
        <v>25575374</v>
      </c>
      <c r="CD24" s="1070" t="s">
        <v>1698</v>
      </c>
    </row>
    <row customHeight="1" ht="11.25">
      <c r="A25" s="1076" t="s">
        <v>1699</v>
      </c>
      <c r="B25" s="1077">
        <v>2023</v>
      </c>
      <c r="AW25" s="1122" t="s">
        <v>1700</v>
      </c>
      <c r="AX25" s="1122" t="s">
        <v>1700</v>
      </c>
      <c r="AZ25" s="1122" t="s">
        <v>1701</v>
      </c>
      <c r="BB25" s="1122" t="s">
        <v>1702</v>
      </c>
      <c r="BC25" s="1122" t="s">
        <v>1695</v>
      </c>
      <c r="BE25" s="1122">
        <v>2023</v>
      </c>
      <c r="BH25" s="1070" t="s">
        <v>1627</v>
      </c>
      <c r="BJ25" s="1070" t="s">
        <v>1652</v>
      </c>
      <c r="BL25" s="1070" t="s">
        <v>1652</v>
      </c>
      <c r="BQ25" s="1283">
        <v>4190070</v>
      </c>
      <c r="BR25" s="1070" t="s">
        <v>1703</v>
      </c>
      <c r="BS25" s="1431"/>
      <c r="BT25" s="1283">
        <v>4189677</v>
      </c>
      <c r="BU25" s="1070" t="s">
        <v>1704</v>
      </c>
      <c r="BV25" s="1072"/>
      <c r="BW25" s="1072"/>
    </row>
    <row customHeight="1" ht="11.25">
      <c r="A26" s="1076" t="s">
        <v>1705</v>
      </c>
      <c r="B26" s="1077">
        <v>2024</v>
      </c>
      <c r="J26" s="1733" t="s">
        <v>1706</v>
      </c>
      <c r="AX26" s="1122" t="s">
        <v>1707</v>
      </c>
      <c r="AZ26" s="1122" t="s">
        <v>1571</v>
      </c>
      <c r="BB26" s="1122" t="s">
        <v>1708</v>
      </c>
      <c r="BC26" s="1122" t="s">
        <v>1695</v>
      </c>
      <c r="BE26" s="1122">
        <v>2024</v>
      </c>
      <c r="BH26" s="1070" t="s">
        <v>1638</v>
      </c>
      <c r="BJ26" s="1070" t="s">
        <v>1589</v>
      </c>
      <c r="BL26" s="1070" t="s">
        <v>1589</v>
      </c>
      <c r="BQ26" s="1283">
        <v>4190071</v>
      </c>
      <c r="BR26" s="1070" t="s">
        <v>1709</v>
      </c>
      <c r="BS26" s="1431"/>
      <c r="BV26" s="1072"/>
      <c r="BW26" s="1072"/>
    </row>
    <row customHeight="1" ht="11.25">
      <c r="A27" s="1076" t="s">
        <v>1710</v>
      </c>
      <c r="B27" s="1077">
        <v>2025</v>
      </c>
      <c r="J27" s="178" t="s">
        <v>497</v>
      </c>
      <c r="AX27" s="1122" t="s">
        <v>1711</v>
      </c>
      <c r="BB27" s="1122" t="s">
        <v>1712</v>
      </c>
      <c r="BC27" s="1122" t="s">
        <v>1695</v>
      </c>
      <c r="BE27" s="1122">
        <v>2025</v>
      </c>
      <c r="BH27" s="1072" t="s">
        <v>28</v>
      </c>
      <c r="BJ27" s="1070" t="s">
        <v>1596</v>
      </c>
      <c r="BL27" s="1070" t="s">
        <v>1596</v>
      </c>
      <c r="BN27" s="1072" t="s">
        <v>28</v>
      </c>
      <c r="BQ27" s="1283">
        <v>4190072</v>
      </c>
      <c r="BR27" s="1070" t="s">
        <v>1713</v>
      </c>
      <c r="BS27" s="1431"/>
      <c r="BV27" s="1072"/>
      <c r="BW27" s="1072"/>
    </row>
    <row customHeight="1" ht="11.25">
      <c r="A28" s="1076" t="s">
        <v>1714</v>
      </c>
      <c r="D28" s="1103"/>
      <c r="E28" s="1104"/>
      <c r="F28" s="1104"/>
      <c r="H28" s="1105" t="s">
        <v>1715</v>
      </c>
      <c r="AX28" s="1122" t="s">
        <v>1716</v>
      </c>
      <c r="AZ28" s="1069" t="s">
        <v>1717</v>
      </c>
      <c r="BB28" s="1122" t="s">
        <v>1718</v>
      </c>
      <c r="BC28" s="1122" t="s">
        <v>1719</v>
      </c>
      <c r="BE28" s="1122">
        <v>2026</v>
      </c>
      <c r="BH28" s="1072" t="s">
        <v>28</v>
      </c>
      <c r="BJ28" s="1070" t="s">
        <v>1603</v>
      </c>
      <c r="BL28" s="1070" t="s">
        <v>1603</v>
      </c>
      <c r="BN28" s="1072" t="s">
        <v>28</v>
      </c>
      <c r="BQ28" s="1283">
        <v>4190073</v>
      </c>
      <c r="BR28" s="1070" t="s">
        <v>1720</v>
      </c>
      <c r="BS28" s="1431"/>
      <c r="BV28" s="1072"/>
      <c r="BW28" s="1072"/>
    </row>
    <row customHeight="1" ht="11.25">
      <c r="A29" s="1076" t="s">
        <v>1721</v>
      </c>
      <c r="D29" s="1106" t="s">
        <v>1722</v>
      </c>
      <c r="E29" s="1107" t="str">
        <f>IF(TEMPLATE_GROUP="","",INDEX(StartDateList,MATCH(TEMPLATE_GROUP,CodeTemplateList,0),1))</f>
        <v>01.01.2025</v>
      </c>
      <c r="F29" s="1107" t="str">
        <f>IF(TEMPLATE_GROUP="","",INDEX(EndDateList,MATCH(TEMPLATE_GROUP,CodeTemplateList,0),1))</f>
        <v>31.12.2025</v>
      </c>
      <c r="H29" s="1108" t="s">
        <v>1723</v>
      </c>
      <c r="AX29" s="1122" t="s">
        <v>1724</v>
      </c>
      <c r="AZ29" s="1122" t="s">
        <v>1369</v>
      </c>
      <c r="BB29" s="1122" t="s">
        <v>1571</v>
      </c>
      <c r="BC29" s="1093"/>
      <c r="BE29" s="1122">
        <v>2027</v>
      </c>
      <c r="BJ29" s="1070" t="s">
        <v>1611</v>
      </c>
      <c r="BL29" s="1070" t="s">
        <v>1611</v>
      </c>
    </row>
    <row customHeight="1" ht="11.25">
      <c r="A30" s="1076" t="s">
        <v>1725</v>
      </c>
      <c r="D30" s="1109"/>
      <c r="E30" s="1110"/>
      <c r="F30" s="1110"/>
      <c r="AX30" s="1122" t="s">
        <v>1726</v>
      </c>
      <c r="AZ30" s="1122" t="s">
        <v>1397</v>
      </c>
      <c r="BE30" s="1122">
        <v>2028</v>
      </c>
      <c r="BJ30" s="1070" t="s">
        <v>1727</v>
      </c>
      <c r="BL30" s="1070" t="s">
        <v>1727</v>
      </c>
    </row>
    <row customHeight="1" ht="12.75">
      <c r="A31" s="1076" t="s">
        <v>1728</v>
      </c>
      <c r="D31" s="1103"/>
      <c r="E31" s="1104"/>
      <c r="F31" s="1104"/>
      <c r="H31" s="1111"/>
      <c r="AX31" s="1122" t="s">
        <v>1729</v>
      </c>
      <c r="AZ31" s="1122" t="s">
        <v>499</v>
      </c>
      <c r="BE31" s="1122">
        <v>2029</v>
      </c>
      <c r="BJ31" s="1070" t="s">
        <v>1730</v>
      </c>
      <c r="BL31" s="1070" t="s">
        <v>1730</v>
      </c>
    </row>
    <row customHeight="1" ht="11.25">
      <c r="A32" s="1076" t="s">
        <v>1731</v>
      </c>
      <c r="D32" s="1106" t="s">
        <v>1732</v>
      </c>
      <c r="E32" s="1107" t="str">
        <f>IF(TEMPLATE_GROUP="","",INDEX(StartDateList,MATCH(TEMPLATE_GROUP,CodeTemplateList,0),1))</f>
        <v>01.01.2025</v>
      </c>
      <c r="F32" s="1107" t="str">
        <f>IF(TEMPLATE_GROUP="","",INDEX(EndDateList,MATCH(TEMPLATE_GROUP,CodeTemplateList,0),1))</f>
        <v>31.12.2025</v>
      </c>
      <c r="H32" s="1112" t="s">
        <v>1733</v>
      </c>
      <c r="O32" s="1076" t="s">
        <v>1367</v>
      </c>
      <c r="AX32" s="1122" t="s">
        <v>1734</v>
      </c>
      <c r="AZ32" s="1122" t="s">
        <v>501</v>
      </c>
      <c r="BE32" s="1122">
        <v>2030</v>
      </c>
      <c r="BJ32" s="1070" t="s">
        <v>1620</v>
      </c>
      <c r="BL32" s="1070" t="s">
        <v>1620</v>
      </c>
    </row>
    <row customHeight="1" ht="11.25">
      <c r="A33" s="1076" t="s">
        <v>1735</v>
      </c>
      <c r="O33" s="1076" t="s">
        <v>1394</v>
      </c>
      <c r="AX33" s="1122" t="s">
        <v>1736</v>
      </c>
      <c r="AZ33" s="1122" t="s">
        <v>1368</v>
      </c>
      <c r="BE33" s="1122">
        <v>2031</v>
      </c>
      <c r="BJ33" s="1070" t="s">
        <v>1627</v>
      </c>
      <c r="BL33" s="1070" t="s">
        <v>1627</v>
      </c>
    </row>
    <row customHeight="1" ht="11.25">
      <c r="A34" s="1076" t="s">
        <v>1737</v>
      </c>
      <c r="O34" s="1076" t="s">
        <v>1430</v>
      </c>
      <c r="AX34" s="1122" t="s">
        <v>1738</v>
      </c>
      <c r="BE34" s="1122">
        <v>2032</v>
      </c>
      <c r="BJ34" s="1070" t="s">
        <v>1638</v>
      </c>
      <c r="BL34" s="1070" t="s">
        <v>1638</v>
      </c>
    </row>
    <row customHeight="1" ht="11.25">
      <c r="A35" s="1076" t="s">
        <v>1739</v>
      </c>
      <c r="O35" s="1076" t="s">
        <v>1463</v>
      </c>
      <c r="AX35" s="1122" t="s">
        <v>1740</v>
      </c>
      <c r="AZ35" s="1069" t="s">
        <v>1741</v>
      </c>
      <c r="BE35" s="1122">
        <v>2033</v>
      </c>
      <c r="BL35" s="1070" t="s">
        <v>1742</v>
      </c>
    </row>
    <row customHeight="1" ht="11.25">
      <c r="A36" s="1872" t="s">
        <v>1743</v>
      </c>
      <c r="D36" s="1113" t="s">
        <v>1744</v>
      </c>
      <c r="E36" s="1114" t="s">
        <v>859</v>
      </c>
      <c r="F36" s="1115" t="str">
        <f>INDEX(E37:E41,MATCH(TEMPLATE_SPHERE,F37:F41,0))</f>
        <v>холодного водоснабжения</v>
      </c>
      <c r="G36" s="1115" t="str">
        <f>INDEX(G37:G41,MATCH(TEMPLATE_SPHERE,F37:F41,0))</f>
        <v>холодное водоснабжение</v>
      </c>
      <c r="O36" s="1076" t="s">
        <v>1487</v>
      </c>
      <c r="AX36" s="1122" t="s">
        <v>1745</v>
      </c>
      <c r="AZ36" s="1122" t="s">
        <v>1368</v>
      </c>
      <c r="BE36" s="1122">
        <v>2034</v>
      </c>
      <c r="BL36" s="1070" t="s">
        <v>1746</v>
      </c>
    </row>
    <row customHeight="1" ht="11.25">
      <c r="A37" s="1076" t="s">
        <v>1747</v>
      </c>
      <c r="E37" s="409" t="s">
        <v>1748</v>
      </c>
      <c r="F37" s="1116" t="s">
        <v>813</v>
      </c>
      <c r="G37" s="409" t="s">
        <v>1749</v>
      </c>
      <c r="O37" s="1076" t="s">
        <v>1506</v>
      </c>
      <c r="AX37" s="1122" t="s">
        <v>1750</v>
      </c>
      <c r="AZ37" s="1122" t="s">
        <v>1396</v>
      </c>
      <c r="BE37" s="1122">
        <v>2035</v>
      </c>
    </row>
    <row customHeight="1" ht="11.25">
      <c r="A38" s="1076" t="s">
        <v>1751</v>
      </c>
      <c r="E38" s="409" t="s">
        <v>1752</v>
      </c>
      <c r="F38" s="1117" t="s">
        <v>859</v>
      </c>
      <c r="G38" s="409" t="s">
        <v>1753</v>
      </c>
      <c r="O38" s="1076" t="s">
        <v>1523</v>
      </c>
      <c r="AX38" s="1122" t="s">
        <v>1754</v>
      </c>
      <c r="AZ38" s="1122" t="s">
        <v>1431</v>
      </c>
      <c r="BE38" s="1122">
        <v>2036</v>
      </c>
      <c r="BH38" s="1069" t="s">
        <v>1755</v>
      </c>
      <c r="BJ38" s="1069" t="s">
        <v>1756</v>
      </c>
      <c r="BL38" s="1069" t="s">
        <v>1757</v>
      </c>
      <c r="BN38" s="1069" t="s">
        <v>1758</v>
      </c>
    </row>
    <row customHeight="1" ht="11.25">
      <c r="A39" s="1076" t="s">
        <v>1759</v>
      </c>
      <c r="E39" s="409" t="s">
        <v>1760</v>
      </c>
      <c r="F39" s="1117" t="s">
        <v>912</v>
      </c>
      <c r="G39" s="409" t="s">
        <v>1761</v>
      </c>
      <c r="O39" s="1076" t="s">
        <v>1539</v>
      </c>
      <c r="AX39" s="1122" t="s">
        <v>100</v>
      </c>
      <c r="AZ39" s="1122" t="s">
        <v>1464</v>
      </c>
      <c r="BE39" s="1122">
        <v>2037</v>
      </c>
      <c r="BH39" s="1070" t="s">
        <v>1762</v>
      </c>
      <c r="BJ39" s="1219" t="s">
        <v>1762</v>
      </c>
      <c r="BL39" s="1219" t="s">
        <v>1762</v>
      </c>
      <c r="BN39" s="1070" t="s">
        <v>1763</v>
      </c>
    </row>
    <row customHeight="1" ht="11.25">
      <c r="A40" s="1076" t="s">
        <v>1764</v>
      </c>
      <c r="E40" s="409" t="s">
        <v>1765</v>
      </c>
      <c r="F40" s="1117" t="s">
        <v>899</v>
      </c>
      <c r="G40" s="409" t="s">
        <v>1766</v>
      </c>
      <c r="O40" s="1076" t="s">
        <v>1555</v>
      </c>
      <c r="AX40" s="1122" t="s">
        <v>1767</v>
      </c>
      <c r="BE40" s="1122">
        <v>2038</v>
      </c>
      <c r="BH40" s="1070" t="s">
        <v>1768</v>
      </c>
      <c r="BJ40" s="1219" t="s">
        <v>1032</v>
      </c>
      <c r="BL40" s="1219" t="s">
        <v>1032</v>
      </c>
      <c r="BN40" s="1070" t="s">
        <v>1066</v>
      </c>
    </row>
    <row customHeight="1" ht="11.25">
      <c r="A41" s="1076" t="s">
        <v>1769</v>
      </c>
      <c r="E41" s="409" t="s">
        <v>1770</v>
      </c>
      <c r="F41" s="1117" t="s">
        <v>1771</v>
      </c>
      <c r="G41" s="409" t="s">
        <v>1770</v>
      </c>
      <c r="O41" s="1076" t="s">
        <v>1571</v>
      </c>
      <c r="AX41" s="1122" t="s">
        <v>1772</v>
      </c>
      <c r="AZ41" s="1069" t="s">
        <v>1773</v>
      </c>
      <c r="BE41" s="1122">
        <v>2039</v>
      </c>
      <c r="BH41" s="1070" t="s">
        <v>1774</v>
      </c>
      <c r="BJ41" s="1219" t="s">
        <v>1028</v>
      </c>
      <c r="BL41" s="1219" t="s">
        <v>1028</v>
      </c>
      <c r="BN41" s="1070" t="s">
        <v>1053</v>
      </c>
    </row>
    <row customHeight="1" ht="11.25">
      <c r="A42" s="1076" t="s">
        <v>1775</v>
      </c>
      <c r="AX42" s="1122" t="s">
        <v>1776</v>
      </c>
      <c r="AZ42" s="1122" t="s">
        <v>1367</v>
      </c>
      <c r="BE42" s="1122">
        <v>2040</v>
      </c>
      <c r="BH42" s="1070" t="s">
        <v>1050</v>
      </c>
      <c r="BJ42" s="1219" t="s">
        <v>1030</v>
      </c>
      <c r="BL42" s="1219" t="s">
        <v>1030</v>
      </c>
      <c r="BN42" s="1070" t="s">
        <v>1777</v>
      </c>
    </row>
    <row customHeight="1" ht="11.25">
      <c r="A43" s="1076" t="s">
        <v>1778</v>
      </c>
      <c r="AX43" s="1122" t="s">
        <v>1779</v>
      </c>
      <c r="AZ43" s="1122" t="s">
        <v>1394</v>
      </c>
      <c r="BE43" s="1122">
        <v>2041</v>
      </c>
      <c r="BH43" s="1070" t="s">
        <v>1780</v>
      </c>
      <c r="BJ43" s="1219" t="s">
        <v>1774</v>
      </c>
      <c r="BL43" s="1219" t="s">
        <v>1774</v>
      </c>
      <c r="BN43" s="1070" t="s">
        <v>1781</v>
      </c>
    </row>
    <row customHeight="1" ht="11.25">
      <c r="A44" s="1076" t="s">
        <v>1782</v>
      </c>
      <c r="G44" s="1096">
        <f>YEAR(TODAY())</f>
        <v>2025</v>
      </c>
      <c r="I44" s="801" t="s">
        <v>1783</v>
      </c>
      <c r="J44" s="1091" t="s">
        <v>1784</v>
      </c>
      <c r="K44" s="1091" t="s">
        <v>1785</v>
      </c>
      <c r="AX44" s="1122" t="s">
        <v>1786</v>
      </c>
      <c r="AZ44" s="1122" t="s">
        <v>1430</v>
      </c>
      <c r="BE44" s="1122">
        <v>2042</v>
      </c>
      <c r="BH44" s="1070" t="s">
        <v>1787</v>
      </c>
      <c r="BJ44" s="1219" t="s">
        <v>1050</v>
      </c>
      <c r="BL44" s="1219" t="s">
        <v>1050</v>
      </c>
      <c r="BN44" s="1070" t="s">
        <v>1788</v>
      </c>
    </row>
    <row customHeight="1" ht="11.25">
      <c r="A45" s="1076" t="s">
        <v>1789</v>
      </c>
      <c r="D45" s="1113" t="s">
        <v>1790</v>
      </c>
      <c r="E45" s="1114" t="s">
        <v>1791</v>
      </c>
      <c r="F45" s="799" t="s">
        <v>1792</v>
      </c>
      <c r="G45" s="798" t="s">
        <v>1793</v>
      </c>
      <c r="H45" s="801" t="s">
        <v>1794</v>
      </c>
      <c r="I45" s="1743">
        <f>INDEX(PeriodIsEmptyList,MATCH(TEMPLATE_GROUP,CodeTemplateList,0),1)</f>
        <v>0</v>
      </c>
      <c r="J45" s="1746" t="str">
        <f>INDEX(NameTemplatesInTitleList,MATCH(TEMPLATE_GROUP,CodeTemplateList,0),1)</f>
        <v>Показатели, подлежащие раскрытию в сфере холодного водоснабжения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1795</v>
      </c>
      <c r="AZ45" s="1122" t="s">
        <v>1463</v>
      </c>
      <c r="BE45" s="1122">
        <v>2043</v>
      </c>
      <c r="BH45" s="1070" t="s">
        <v>1796</v>
      </c>
      <c r="BJ45" s="1219" t="s">
        <v>1044</v>
      </c>
      <c r="BL45" s="1219" t="s">
        <v>1044</v>
      </c>
      <c r="BN45" s="1070" t="s">
        <v>1797</v>
      </c>
    </row>
    <row customHeight="1" ht="11.25">
      <c r="A46" s="1076" t="s">
        <v>1798</v>
      </c>
      <c r="E46" s="409" t="s">
        <v>26</v>
      </c>
      <c r="F46" s="1116" t="s">
        <v>1799</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1800</v>
      </c>
      <c r="AZ46" s="1122" t="s">
        <v>1487</v>
      </c>
      <c r="BE46" s="1122">
        <v>2044</v>
      </c>
      <c r="BH46" s="1070" t="s">
        <v>1053</v>
      </c>
      <c r="BJ46" s="1219" t="s">
        <v>1034</v>
      </c>
      <c r="BL46" s="1219" t="s">
        <v>1034</v>
      </c>
      <c r="BN46" s="1070" t="s">
        <v>1801</v>
      </c>
    </row>
    <row customHeight="1" ht="11.25">
      <c r="A47" s="1076" t="s">
        <v>1802</v>
      </c>
      <c r="E47" s="409" t="s">
        <v>33</v>
      </c>
      <c r="F47" s="1117" t="s">
        <v>1803</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1804</v>
      </c>
      <c r="AZ47" s="1122" t="s">
        <v>1506</v>
      </c>
      <c r="BE47" s="1122">
        <v>2045</v>
      </c>
      <c r="BH47" s="1070" t="s">
        <v>1777</v>
      </c>
      <c r="BJ47" s="1219" t="s">
        <v>1036</v>
      </c>
      <c r="BL47" s="1219" t="s">
        <v>1036</v>
      </c>
      <c r="BN47" s="1070" t="s">
        <v>1805</v>
      </c>
    </row>
    <row customHeight="1" ht="11.25">
      <c r="A48" s="1076" t="s">
        <v>1806</v>
      </c>
      <c r="E48" s="409" t="s">
        <v>1807</v>
      </c>
      <c r="F48" s="1117" t="s">
        <v>1808</v>
      </c>
      <c r="G48" s="1118" t="str">
        <f>_xlfn.IFERROR(IF(f_year="","01.01."&amp;CURRENT_YEAR,"01.01."&amp;f_year),"01.01."&amp;CURRENT_YEAR)</f>
        <v>01.01.2025</v>
      </c>
      <c r="H48" s="1118" t="str">
        <f>_xlfn.IFERROR(IF(f_year="","31.12."&amp;CURRENT_YEAR,"31.12."&amp;f_year),"31.12."&amp;CURRENT_YEAR)</f>
        <v>31.12.2025</v>
      </c>
      <c r="I48" s="1744">
        <f>IF(f_year="",TRUE,FALSE)</f>
        <v>1</v>
      </c>
      <c r="J48" s="1747" t="s">
        <v>1809</v>
      </c>
      <c r="K48" s="1748"/>
      <c r="AX48" s="1122" t="s">
        <v>1810</v>
      </c>
      <c r="AZ48" s="1122" t="s">
        <v>1523</v>
      </c>
      <c r="BE48" s="1122">
        <v>2046</v>
      </c>
      <c r="BH48" s="1070" t="s">
        <v>1781</v>
      </c>
      <c r="BJ48" s="1219" t="s">
        <v>1038</v>
      </c>
      <c r="BL48" s="1219" t="s">
        <v>1038</v>
      </c>
      <c r="BN48" s="1070" t="s">
        <v>1811</v>
      </c>
    </row>
    <row customHeight="1" ht="11.25">
      <c r="A49" s="1076" t="s">
        <v>1812</v>
      </c>
      <c r="E49" s="409" t="s">
        <v>1813</v>
      </c>
      <c r="F49" s="1117" t="s">
        <v>1814</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1815</v>
      </c>
      <c r="AZ49" s="1122" t="s">
        <v>1539</v>
      </c>
      <c r="BE49" s="1122">
        <v>2047</v>
      </c>
      <c r="BH49" s="1070" t="s">
        <v>1054</v>
      </c>
      <c r="BJ49" s="1219" t="s">
        <v>1040</v>
      </c>
      <c r="BL49" s="1219" t="s">
        <v>1040</v>
      </c>
    </row>
    <row customHeight="1" ht="11.25">
      <c r="A50" s="1076" t="s">
        <v>1816</v>
      </c>
      <c r="E50" s="409" t="s">
        <v>1817</v>
      </c>
      <c r="F50" s="1117" t="s">
        <v>1024</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1818</v>
      </c>
      <c r="AZ50" s="1122" t="s">
        <v>1555</v>
      </c>
      <c r="BE50" s="1122">
        <v>2048</v>
      </c>
      <c r="BH50" s="1070" t="s">
        <v>1788</v>
      </c>
      <c r="BJ50" s="1219" t="s">
        <v>1042</v>
      </c>
      <c r="BL50" s="1219" t="s">
        <v>1042</v>
      </c>
    </row>
    <row customHeight="1" ht="11.25">
      <c r="A51" s="1076" t="s">
        <v>1819</v>
      </c>
      <c r="E51" s="409" t="s">
        <v>1820</v>
      </c>
      <c r="F51" s="1117" t="s">
        <v>1821</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1822</v>
      </c>
      <c r="AZ51" s="1122" t="s">
        <v>1571</v>
      </c>
      <c r="BE51" s="1122">
        <v>2049</v>
      </c>
      <c r="BH51" s="1070" t="s">
        <v>1797</v>
      </c>
      <c r="BJ51" s="1219" t="s">
        <v>1823</v>
      </c>
      <c r="BL51" s="1219" t="s">
        <v>1823</v>
      </c>
    </row>
    <row customHeight="1" ht="11.25">
      <c r="A52" s="1076" t="s">
        <v>1824</v>
      </c>
      <c r="E52" s="409" t="s">
        <v>1825</v>
      </c>
      <c r="F52" s="1117" t="s">
        <v>1791</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1826</v>
      </c>
      <c r="AZ52" s="1122" t="s">
        <v>1368</v>
      </c>
      <c r="BE52" s="1122">
        <v>2050</v>
      </c>
      <c r="BH52" s="1070" t="s">
        <v>1801</v>
      </c>
      <c r="BJ52" s="1219" t="s">
        <v>1053</v>
      </c>
      <c r="BL52" s="1219" t="s">
        <v>1053</v>
      </c>
    </row>
    <row customHeight="1" ht="11.25">
      <c r="A53" s="1076" t="s">
        <v>1827</v>
      </c>
      <c r="E53" s="409" t="s">
        <v>1828</v>
      </c>
      <c r="F53" s="1117" t="s">
        <v>1828</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1829</v>
      </c>
      <c r="K53" s="1748"/>
      <c r="AX53" s="1122" t="s">
        <v>1830</v>
      </c>
      <c r="BE53" s="1122">
        <v>2051</v>
      </c>
      <c r="BH53" s="1070" t="s">
        <v>1805</v>
      </c>
      <c r="BJ53" s="1219" t="s">
        <v>1777</v>
      </c>
      <c r="BL53" s="1219" t="s">
        <v>1777</v>
      </c>
    </row>
    <row customHeight="1" ht="11.25">
      <c r="A54" s="1076" t="s">
        <v>1831</v>
      </c>
      <c r="AX54" s="1122" t="s">
        <v>1832</v>
      </c>
      <c r="AZ54" s="1069" t="s">
        <v>1833</v>
      </c>
      <c r="BE54" s="1122">
        <v>2052</v>
      </c>
      <c r="BH54" s="1070" t="s">
        <v>1811</v>
      </c>
      <c r="BJ54" s="1219" t="s">
        <v>1781</v>
      </c>
      <c r="BL54" s="1219" t="s">
        <v>1781</v>
      </c>
    </row>
    <row customHeight="1" ht="11.25">
      <c r="A55" s="1076" t="s">
        <v>1834</v>
      </c>
      <c r="AX55" s="1122" t="s">
        <v>1835</v>
      </c>
      <c r="AZ55" s="1122" t="s">
        <v>1370</v>
      </c>
      <c r="BE55" s="1122">
        <v>2053</v>
      </c>
      <c r="BH55" s="1072" t="s">
        <v>28</v>
      </c>
      <c r="BJ55" s="1219" t="s">
        <v>1054</v>
      </c>
      <c r="BL55" s="1219" t="s">
        <v>1054</v>
      </c>
    </row>
    <row customHeight="1" ht="11.25">
      <c r="A56" s="1076" t="s">
        <v>1836</v>
      </c>
      <c r="D56" s="1120" t="s">
        <v>1837</v>
      </c>
      <c r="E56" s="1097" t="s">
        <v>112</v>
      </c>
      <c r="F56" s="1076" t="s">
        <v>1838</v>
      </c>
      <c r="AX56" s="1122" t="s">
        <v>1839</v>
      </c>
      <c r="AZ56" s="1122" t="s">
        <v>1398</v>
      </c>
      <c r="BE56" s="1122">
        <v>2054</v>
      </c>
      <c r="BH56" s="1072" t="s">
        <v>28</v>
      </c>
      <c r="BJ56" s="1219" t="s">
        <v>1788</v>
      </c>
      <c r="BL56" s="1219" t="s">
        <v>1788</v>
      </c>
    </row>
    <row customHeight="1" ht="11.25">
      <c r="A57" s="1076" t="s">
        <v>1840</v>
      </c>
      <c r="D57" s="1120" t="s">
        <v>1841</v>
      </c>
      <c r="E57" s="1097" t="s">
        <v>112</v>
      </c>
      <c r="F57" s="1076" t="s">
        <v>1838</v>
      </c>
      <c r="AX57" s="1122" t="s">
        <v>1842</v>
      </c>
      <c r="AZ57" s="1122" t="s">
        <v>1433</v>
      </c>
      <c r="BE57" s="1122">
        <v>2055</v>
      </c>
      <c r="BJ57" s="1219" t="s">
        <v>1797</v>
      </c>
      <c r="BL57" s="1219" t="s">
        <v>1797</v>
      </c>
    </row>
    <row customHeight="1" ht="11.25">
      <c r="A58" s="1076" t="s">
        <v>1843</v>
      </c>
      <c r="D58" s="1120" t="s">
        <v>1844</v>
      </c>
      <c r="E58" s="1097" t="s">
        <v>112</v>
      </c>
      <c r="F58" s="1076" t="s">
        <v>1838</v>
      </c>
      <c r="AX58" s="1122" t="s">
        <v>1845</v>
      </c>
      <c r="BE58" s="1122">
        <v>2056</v>
      </c>
      <c r="BJ58" s="1219" t="s">
        <v>1801</v>
      </c>
      <c r="BL58" s="1219" t="s">
        <v>1801</v>
      </c>
    </row>
    <row customHeight="1" ht="11.25">
      <c r="A59" s="1076" t="s">
        <v>1846</v>
      </c>
      <c r="D59" s="1120" t="s">
        <v>132</v>
      </c>
      <c r="E59" s="1097" t="s">
        <v>1734</v>
      </c>
      <c r="F59" s="1076" t="s">
        <v>1847</v>
      </c>
      <c r="AX59" s="1122" t="s">
        <v>1848</v>
      </c>
      <c r="AZ59" s="1069" t="s">
        <v>1849</v>
      </c>
      <c r="BE59" s="1122">
        <v>2057</v>
      </c>
      <c r="BJ59" s="1219" t="s">
        <v>1805</v>
      </c>
      <c r="BL59" s="1219" t="s">
        <v>1805</v>
      </c>
    </row>
    <row customHeight="1" ht="11.25">
      <c r="A60" s="1076" t="s">
        <v>1850</v>
      </c>
      <c r="D60" s="1120" t="s">
        <v>1851</v>
      </c>
      <c r="E60" s="1097" t="s">
        <v>1734</v>
      </c>
      <c r="F60" s="1076" t="s">
        <v>1847</v>
      </c>
      <c r="AX60" s="1122" t="s">
        <v>1852</v>
      </c>
      <c r="AZ60" s="1122" t="s">
        <v>1371</v>
      </c>
      <c r="BE60" s="1122">
        <v>2058</v>
      </c>
      <c r="BJ60" s="1219" t="s">
        <v>1811</v>
      </c>
      <c r="BL60" s="1219" t="s">
        <v>1811</v>
      </c>
    </row>
    <row customHeight="1" ht="11.25">
      <c r="A61" s="1076" t="s">
        <v>1853</v>
      </c>
      <c r="D61" s="1120" t="s">
        <v>1854</v>
      </c>
      <c r="E61" s="1097" t="s">
        <v>1734</v>
      </c>
      <c r="F61" s="1076" t="s">
        <v>1847</v>
      </c>
      <c r="AX61" s="1122" t="s">
        <v>1855</v>
      </c>
      <c r="AZ61" s="1122" t="s">
        <v>1399</v>
      </c>
      <c r="BE61" s="1122">
        <v>2059</v>
      </c>
      <c r="BL61" s="1219" t="s">
        <v>1046</v>
      </c>
    </row>
    <row customHeight="1" ht="11.25">
      <c r="A62" s="1076" t="s">
        <v>1856</v>
      </c>
      <c r="D62" s="1120" t="s">
        <v>131</v>
      </c>
      <c r="E62" s="1097">
        <v>30</v>
      </c>
      <c r="F62" s="1076" t="s">
        <v>1847</v>
      </c>
      <c r="AZ62" s="1122" t="s">
        <v>1434</v>
      </c>
      <c r="BE62" s="1122">
        <v>2060</v>
      </c>
      <c r="BL62" s="1219" t="s">
        <v>1048</v>
      </c>
    </row>
    <row customHeight="1" ht="11.25">
      <c r="A63" s="1076" t="s">
        <v>1857</v>
      </c>
      <c r="D63" s="1120" t="s">
        <v>1858</v>
      </c>
      <c r="E63" s="1097">
        <v>30</v>
      </c>
      <c r="F63" s="1076" t="s">
        <v>1847</v>
      </c>
      <c r="AZ63" s="1122" t="s">
        <v>1465</v>
      </c>
      <c r="BE63" s="1122">
        <v>2061</v>
      </c>
    </row>
    <row customHeight="1" ht="11.25">
      <c r="A64" s="1076" t="s">
        <v>1859</v>
      </c>
      <c r="D64" s="1120" t="s">
        <v>1860</v>
      </c>
      <c r="E64" s="1097">
        <v>30</v>
      </c>
      <c r="F64" s="1076" t="s">
        <v>1847</v>
      </c>
      <c r="AZ64" s="1122" t="s">
        <v>1488</v>
      </c>
      <c r="BE64" s="1122">
        <v>2062</v>
      </c>
    </row>
    <row customHeight="1" ht="11.25">
      <c r="A65" s="1076" t="s">
        <v>1861</v>
      </c>
      <c r="D65" s="1076"/>
      <c r="BE65" s="1122">
        <v>2063</v>
      </c>
    </row>
    <row customHeight="1" ht="11.25">
      <c r="A66" s="1076" t="s">
        <v>1862</v>
      </c>
      <c r="AZ66" s="1069" t="s">
        <v>1863</v>
      </c>
      <c r="BE66" s="1122">
        <v>2064</v>
      </c>
    </row>
    <row customHeight="1" ht="11.25">
      <c r="A67" s="1076" t="s">
        <v>1864</v>
      </c>
      <c r="AZ67" s="1122" t="s">
        <v>1372</v>
      </c>
      <c r="BE67" s="1122">
        <v>2065</v>
      </c>
    </row>
    <row customHeight="1" ht="11.25">
      <c r="A68" s="1076" t="s">
        <v>1865</v>
      </c>
      <c r="AZ68" s="1122" t="s">
        <v>1400</v>
      </c>
      <c r="BE68" s="1122">
        <v>2066</v>
      </c>
      <c r="BH68" s="1069" t="s">
        <v>1866</v>
      </c>
      <c r="BJ68" s="1069" t="s">
        <v>1867</v>
      </c>
      <c r="BL68" s="1069" t="s">
        <v>1868</v>
      </c>
      <c r="BN68" s="1069" t="s">
        <v>1869</v>
      </c>
    </row>
    <row customHeight="1" ht="11.25">
      <c r="A69" s="1076" t="s">
        <v>1870</v>
      </c>
      <c r="AZ69" s="1122" t="s">
        <v>1435</v>
      </c>
      <c r="BE69" s="1122">
        <v>2067</v>
      </c>
      <c r="BH69" s="1070" t="s">
        <v>1871</v>
      </c>
      <c r="BI69" s="1119" t="s">
        <v>110</v>
      </c>
      <c r="BJ69" s="1070" t="s">
        <v>1872</v>
      </c>
      <c r="BK69" s="1119" t="s">
        <v>110</v>
      </c>
      <c r="BL69" s="1070" t="s">
        <v>1873</v>
      </c>
      <c r="BM69" s="1072" t="s">
        <v>110</v>
      </c>
      <c r="BN69" s="1070" t="s">
        <v>1874</v>
      </c>
    </row>
    <row customHeight="1" ht="11.25">
      <c r="A70" s="1076" t="s">
        <v>1875</v>
      </c>
      <c r="AZ70" s="1122" t="s">
        <v>1466</v>
      </c>
      <c r="BE70" s="1122">
        <v>2068</v>
      </c>
      <c r="BH70" s="1070" t="s">
        <v>1876</v>
      </c>
      <c r="BJ70" s="1070" t="s">
        <v>1877</v>
      </c>
      <c r="BL70" s="1070" t="s">
        <v>1878</v>
      </c>
      <c r="BN70" s="1070" t="s">
        <v>1879</v>
      </c>
    </row>
    <row customHeight="1" ht="11.25">
      <c r="A71" s="1076" t="s">
        <v>1880</v>
      </c>
      <c r="AZ71" s="1122" t="s">
        <v>1468</v>
      </c>
      <c r="BE71" s="1122">
        <v>2069</v>
      </c>
      <c r="BH71" s="1070" t="s">
        <v>1881</v>
      </c>
      <c r="BI71" s="1119" t="s">
        <v>91</v>
      </c>
      <c r="BJ71" s="1070" t="s">
        <v>1882</v>
      </c>
      <c r="BK71" s="1119" t="s">
        <v>91</v>
      </c>
      <c r="BL71" s="1070" t="s">
        <v>1883</v>
      </c>
      <c r="BM71" s="1072" t="s">
        <v>91</v>
      </c>
      <c r="BN71" s="1070" t="s">
        <v>1884</v>
      </c>
    </row>
    <row customHeight="1" ht="11.25">
      <c r="A72" s="1076" t="s">
        <v>1885</v>
      </c>
      <c r="AZ72" s="1122" t="s">
        <v>19</v>
      </c>
      <c r="BE72" s="1122">
        <v>2070</v>
      </c>
      <c r="BH72" s="1070" t="s">
        <v>1886</v>
      </c>
      <c r="BJ72" s="1070" t="s">
        <v>1886</v>
      </c>
      <c r="BL72" s="1070" t="s">
        <v>1886</v>
      </c>
      <c r="BN72" s="1070" t="s">
        <v>1887</v>
      </c>
    </row>
    <row customHeight="1" ht="11.25">
      <c r="A73" s="1076" t="s">
        <v>1888</v>
      </c>
      <c r="BH73" s="1070" t="s">
        <v>1889</v>
      </c>
      <c r="BI73" s="1119" t="s">
        <v>112</v>
      </c>
      <c r="BJ73" s="1070" t="s">
        <v>1890</v>
      </c>
      <c r="BK73" s="1119" t="s">
        <v>112</v>
      </c>
      <c r="BL73" s="1070" t="s">
        <v>1891</v>
      </c>
      <c r="BM73" s="1072" t="s">
        <v>112</v>
      </c>
      <c r="BN73" s="1070" t="s">
        <v>1892</v>
      </c>
    </row>
    <row customHeight="1" ht="11.25">
      <c r="A74" s="1076" t="s">
        <v>1893</v>
      </c>
      <c r="BH74" s="1070" t="s">
        <v>1894</v>
      </c>
      <c r="BJ74" s="1070" t="s">
        <v>1895</v>
      </c>
      <c r="BL74" s="1070" t="s">
        <v>1896</v>
      </c>
      <c r="BN74" s="1070" t="s">
        <v>1897</v>
      </c>
    </row>
    <row customHeight="1" ht="11.25">
      <c r="A75" s="1076" t="s">
        <v>16</v>
      </c>
      <c r="AZ75" s="1069" t="s">
        <v>1898</v>
      </c>
      <c r="BH75" s="1070" t="s">
        <v>1899</v>
      </c>
      <c r="BJ75" s="1070" t="s">
        <v>1899</v>
      </c>
      <c r="BL75" s="1070" t="s">
        <v>1899</v>
      </c>
    </row>
    <row customHeight="1" ht="11.25">
      <c r="A76" s="1076" t="s">
        <v>1900</v>
      </c>
      <c r="AZ76" s="1122" t="s">
        <v>1381</v>
      </c>
      <c r="BH76" s="1070" t="s">
        <v>1901</v>
      </c>
      <c r="BJ76" s="1070" t="s">
        <v>1902</v>
      </c>
      <c r="BL76" s="1070" t="s">
        <v>1903</v>
      </c>
    </row>
    <row customHeight="1" ht="11.25">
      <c r="A77" s="1076" t="s">
        <v>1904</v>
      </c>
      <c r="AZ77" s="1122" t="s">
        <v>1410</v>
      </c>
    </row>
    <row customHeight="1" ht="11.25">
      <c r="A78" s="1076" t="s">
        <v>1905</v>
      </c>
      <c r="AZ78" s="1122" t="s">
        <v>1442</v>
      </c>
    </row>
    <row customHeight="1" ht="11.25">
      <c r="A79" s="1076" t="s">
        <v>1906</v>
      </c>
      <c r="AZ79" s="1122" t="s">
        <v>1472</v>
      </c>
      <c r="BH79" s="1069" t="s">
        <v>1907</v>
      </c>
      <c r="BJ79" s="1069" t="s">
        <v>1908</v>
      </c>
      <c r="BL79" s="1069" t="s">
        <v>1909</v>
      </c>
    </row>
    <row customHeight="1" ht="11.25">
      <c r="A80" s="1076" t="s">
        <v>1910</v>
      </c>
      <c r="AZ80" s="1122" t="s">
        <v>1493</v>
      </c>
      <c r="BH80" s="1070" t="s">
        <v>1911</v>
      </c>
      <c r="BJ80" s="1070" t="s">
        <v>1912</v>
      </c>
      <c r="BL80" s="1070" t="s">
        <v>1913</v>
      </c>
    </row>
    <row customHeight="1" ht="11.25">
      <c r="A81" s="1076" t="s">
        <v>1914</v>
      </c>
      <c r="AZ81" s="1122" t="s">
        <v>1510</v>
      </c>
      <c r="BH81" s="1070" t="s">
        <v>1915</v>
      </c>
      <c r="BJ81" s="1070" t="s">
        <v>1916</v>
      </c>
      <c r="BL81" s="1070" t="s">
        <v>1917</v>
      </c>
    </row>
    <row customHeight="1" ht="11.25">
      <c r="A82" s="1076" t="s">
        <v>1918</v>
      </c>
      <c r="AZ82" s="1122" t="s">
        <v>1525</v>
      </c>
      <c r="BH82" s="1070" t="s">
        <v>1919</v>
      </c>
      <c r="BJ82" s="1070" t="s">
        <v>1920</v>
      </c>
      <c r="BL82" s="1070" t="s">
        <v>1921</v>
      </c>
    </row>
    <row customHeight="1" ht="11.25">
      <c r="A83" s="1076" t="s">
        <v>1922</v>
      </c>
      <c r="BH83" s="1070" t="s">
        <v>1923</v>
      </c>
      <c r="BJ83" s="1070" t="s">
        <v>1924</v>
      </c>
      <c r="BL83" s="1070" t="s">
        <v>1925</v>
      </c>
    </row>
    <row customHeight="1" ht="11.25">
      <c r="A84" s="1076" t="s">
        <v>1926</v>
      </c>
      <c r="AZ84" s="1069" t="s">
        <v>1927</v>
      </c>
    </row>
    <row customHeight="1" ht="11.25">
      <c r="A85" s="1872" t="s">
        <v>1928</v>
      </c>
      <c r="AZ85" s="1122" t="s">
        <v>1929</v>
      </c>
    </row>
    <row customHeight="1" ht="11.25">
      <c r="A86" s="1076" t="s">
        <v>1930</v>
      </c>
      <c r="AZ86" s="1122" t="s">
        <v>1931</v>
      </c>
      <c r="BH86" s="1069" t="s">
        <v>1932</v>
      </c>
      <c r="BJ86" s="1069" t="s">
        <v>1933</v>
      </c>
      <c r="BL86" s="1069" t="s">
        <v>1934</v>
      </c>
    </row>
    <row customHeight="1" ht="11.25">
      <c r="A87" s="1076" t="s">
        <v>1935</v>
      </c>
      <c r="AZ87" s="1122" t="s">
        <v>1936</v>
      </c>
      <c r="BH87" s="1070" t="s">
        <v>1937</v>
      </c>
      <c r="BJ87" s="1070" t="s">
        <v>1938</v>
      </c>
      <c r="BL87" s="1070" t="s">
        <v>1939</v>
      </c>
    </row>
    <row customHeight="1" ht="11.25">
      <c r="A88" s="1076" t="s">
        <v>1940</v>
      </c>
      <c r="AZ88" s="1608"/>
      <c r="BH88" s="1070" t="s">
        <v>1941</v>
      </c>
      <c r="BJ88" s="1070" t="s">
        <v>1942</v>
      </c>
      <c r="BL88" s="1070" t="s">
        <v>1943</v>
      </c>
    </row>
    <row customHeight="1" ht="11.25">
      <c r="A89" s="1076" t="s">
        <v>1944</v>
      </c>
      <c r="AZ89" s="1069" t="s">
        <v>1945</v>
      </c>
    </row>
    <row customHeight="1" ht="11.25">
      <c r="A90" s="1076" t="s">
        <v>1946</v>
      </c>
      <c r="AZ90" s="1122" t="s">
        <v>1024</v>
      </c>
    </row>
    <row customHeight="1" ht="11.25">
      <c r="A91" s="1076" t="s">
        <v>1947</v>
      </c>
      <c r="AZ91" s="1122" t="s">
        <v>1060</v>
      </c>
      <c r="BH91" s="1069" t="s">
        <v>1948</v>
      </c>
      <c r="BJ91" s="1069" t="s">
        <v>1949</v>
      </c>
      <c r="BL91" s="1069" t="s">
        <v>1950</v>
      </c>
    </row>
    <row customHeight="1" ht="11.25">
      <c r="AZ92" s="1122" t="s">
        <v>1951</v>
      </c>
      <c r="BH92" s="1070" t="s">
        <v>1952</v>
      </c>
      <c r="BJ92" s="1070" t="s">
        <v>1953</v>
      </c>
      <c r="BL92" s="1070" t="s">
        <v>1954</v>
      </c>
    </row>
    <row customHeight="1" ht="11.25">
      <c r="AZ93" s="1122" t="s">
        <v>1955</v>
      </c>
      <c r="BH93" s="1070" t="s">
        <v>1956</v>
      </c>
      <c r="BJ93" s="1070" t="s">
        <v>1957</v>
      </c>
      <c r="BL93" s="1070" t="s">
        <v>1958</v>
      </c>
    </row>
    <row customHeight="1" ht="11.25">
      <c r="AZ94" s="1122" t="s">
        <v>1959</v>
      </c>
    </row>
    <row r="96" customHeight="1" ht="11.25">
      <c r="AZ96" s="1069" t="s">
        <v>1960</v>
      </c>
      <c r="BH96" s="1069" t="s">
        <v>1961</v>
      </c>
      <c r="BJ96" s="1069" t="s">
        <v>1962</v>
      </c>
      <c r="BL96" s="1069" t="s">
        <v>1963</v>
      </c>
      <c r="BN96" s="1069" t="s">
        <v>1964</v>
      </c>
    </row>
    <row customHeight="1" ht="11.25">
      <c r="AZ97" s="1903" t="s">
        <v>1965</v>
      </c>
      <c r="BA97" s="1904" t="s">
        <v>1966</v>
      </c>
      <c r="BH97" s="1070" t="s">
        <v>1967</v>
      </c>
      <c r="BJ97" s="1070" t="s">
        <v>1968</v>
      </c>
      <c r="BL97" s="1070" t="s">
        <v>1969</v>
      </c>
      <c r="BN97" s="1070" t="s">
        <v>1970</v>
      </c>
    </row>
    <row customHeight="1" ht="11.25">
      <c r="AZ98" s="1903" t="s">
        <v>1971</v>
      </c>
      <c r="BA98" s="1904" t="s">
        <v>1972</v>
      </c>
      <c r="BH98" s="1070" t="s">
        <v>1973</v>
      </c>
      <c r="BJ98" s="1070" t="s">
        <v>1974</v>
      </c>
      <c r="BL98" s="1070" t="s">
        <v>1975</v>
      </c>
      <c r="BN98" s="1070" t="s">
        <v>1976</v>
      </c>
    </row>
    <row customHeight="1" ht="22.5">
      <c r="AZ99" s="1903" t="s">
        <v>1977</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1978</v>
      </c>
      <c r="BJ99" s="1070" t="s">
        <v>1979</v>
      </c>
      <c r="BL99" s="1070" t="s">
        <v>1980</v>
      </c>
      <c r="BN99" s="1070" t="s">
        <v>1981</v>
      </c>
    </row>
    <row customHeight="1" ht="22.5">
      <c r="AZ100" s="1903" t="s">
        <v>1982</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1571</v>
      </c>
      <c r="BL100" s="1070" t="s">
        <v>1571</v>
      </c>
      <c r="BN100" s="1070" t="s">
        <v>1983</v>
      </c>
    </row>
    <row customHeight="1" ht="22.5">
      <c r="AZ101" s="1903" t="s">
        <v>1984</v>
      </c>
      <c r="BA101" s="1904" t="s">
        <v>1985</v>
      </c>
      <c r="BN101" s="1070" t="s">
        <v>1986</v>
      </c>
    </row>
    <row customHeight="1" ht="22.5">
      <c r="AZ102" s="1903" t="s">
        <v>1987</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1988</v>
      </c>
    </row>
    <row customHeight="1" ht="11.25">
      <c r="AZ103" s="1903" t="s">
        <v>1989</v>
      </c>
      <c r="BA103" s="1904" t="s">
        <v>1990</v>
      </c>
      <c r="BN103" s="1070" t="s">
        <v>1991</v>
      </c>
    </row>
    <row customHeight="1" ht="11.25">
      <c r="BN104" s="1070" t="s">
        <v>1992</v>
      </c>
    </row>
    <row customHeight="1" ht="11.25">
      <c r="AZ105" s="1694" t="s">
        <v>1993</v>
      </c>
    </row>
    <row customHeight="1" ht="11.25">
      <c r="AZ106" s="1122" t="s">
        <v>1994</v>
      </c>
    </row>
    <row customHeight="1" ht="11.25">
      <c r="AZ107" s="1122" t="s">
        <v>1995</v>
      </c>
      <c r="BH107" s="1069" t="s">
        <v>1996</v>
      </c>
      <c r="BJ107" s="1069" t="s">
        <v>1997</v>
      </c>
      <c r="BL107" s="1069" t="s">
        <v>1998</v>
      </c>
      <c r="BN107" s="1069" t="s">
        <v>1999</v>
      </c>
    </row>
    <row customHeight="1" ht="11.25">
      <c r="AZ108" s="1122" t="s">
        <v>577</v>
      </c>
      <c r="BH108" s="1070" t="s">
        <v>2000</v>
      </c>
      <c r="BJ108" s="1070" t="s">
        <v>2001</v>
      </c>
      <c r="BL108" s="1070" t="s">
        <v>1657</v>
      </c>
      <c r="BN108" s="1070" t="s">
        <v>2002</v>
      </c>
    </row>
    <row customHeight="1" ht="11.25">
      <c r="BH109" s="1070" t="s">
        <v>2003</v>
      </c>
    </row>
    <row customHeight="1" ht="11.25">
      <c r="AZ110" s="1694" t="s">
        <v>2004</v>
      </c>
      <c r="BH110" s="1070" t="s">
        <v>2003</v>
      </c>
    </row>
    <row customHeight="1" ht="11.25">
      <c r="AZ111" s="1903" t="s">
        <v>1965</v>
      </c>
      <c r="BA111" s="1904" t="s">
        <v>1966</v>
      </c>
    </row>
    <row customHeight="1" ht="11.25">
      <c r="AZ112" s="1903" t="s">
        <v>1971</v>
      </c>
      <c r="BA112" s="1904" t="s">
        <v>1972</v>
      </c>
    </row>
    <row customHeight="1" ht="22.5">
      <c r="AZ113" s="1903" t="s">
        <v>1977</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1982</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2005</v>
      </c>
    </row>
    <row customHeight="1" ht="22.5">
      <c r="AZ115" s="1903" t="s">
        <v>1987</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1368</v>
      </c>
    </row>
    <row customHeight="1" ht="11.25">
      <c r="AZ116" s="1903" t="s">
        <v>1989</v>
      </c>
      <c r="BA116" s="1904" t="s">
        <v>1990</v>
      </c>
      <c r="BH116" s="1070" t="s">
        <v>1396</v>
      </c>
    </row>
    <row customHeight="1" ht="11.25">
      <c r="BH117" s="1070" t="s">
        <v>1431</v>
      </c>
    </row>
    <row customHeight="1" ht="11.25">
      <c r="BH118" s="1070" t="s">
        <v>1464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BFEA9-405F-C9D1-A718-0.8E412974}"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303</v>
      </c>
      <c r="J1" s="457" t="s">
        <v>14</v>
      </c>
    </row>
    <row customHeight="1" ht="22.5" hidden="1">
      <c r="A2" s="504"/>
      <c r="B2" s="504"/>
      <c r="C2" s="1732" t="s">
        <v>497</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Ставропольский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304</v>
      </c>
      <c r="E9" s="2207"/>
      <c r="F9" s="2207"/>
      <c r="G9" s="2210" t="s">
        <v>305</v>
      </c>
      <c r="J9" s="457">
        <v>11</v>
      </c>
    </row>
    <row customHeight="1" ht="11.549999999999999">
      <c r="A10" s="504"/>
      <c r="B10" s="504"/>
      <c r="C10" s="459"/>
      <c r="D10" s="1476" t="s">
        <v>89</v>
      </c>
      <c r="E10" s="1478" t="s">
        <v>306</v>
      </c>
      <c r="F10" s="1478" t="s">
        <v>307</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ГУП СК "Ставрополькрайводоканал"</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2006</v>
      </c>
      <c r="F13" s="1523" t="s">
        <v>310</v>
      </c>
      <c r="G13" s="476"/>
      <c r="H13" s="1535"/>
      <c r="J13" s="457">
        <v>19</v>
      </c>
    </row>
    <row customHeight="1" ht="19.95">
      <c r="A14" s="504"/>
      <c r="B14" s="504"/>
      <c r="C14" s="459"/>
      <c r="D14" s="1525" t="s">
        <v>714</v>
      </c>
      <c r="E14" s="1526" t="s">
        <v>2007</v>
      </c>
      <c r="F14" s="1528"/>
      <c r="G14" s="1527" t="s">
        <v>2008</v>
      </c>
      <c r="H14" s="1535"/>
      <c r="J14" s="457">
        <v>19</v>
      </c>
    </row>
    <row customHeight="1" ht="19.95">
      <c r="A15" s="504"/>
      <c r="B15" s="504"/>
      <c r="C15" s="459"/>
      <c r="D15" s="1525" t="s">
        <v>311</v>
      </c>
      <c r="E15" s="1526" t="s">
        <v>2009</v>
      </c>
      <c r="F15" s="1528"/>
      <c r="G15" s="1527" t="s">
        <v>2010</v>
      </c>
      <c r="H15" s="1535"/>
      <c r="J15" s="457">
        <v>19</v>
      </c>
    </row>
    <row customHeight="1" ht="24">
      <c r="A16" s="504"/>
      <c r="B16" s="504"/>
      <c r="C16" s="459"/>
      <c r="D16" s="1525" t="s">
        <v>314</v>
      </c>
      <c r="E16" s="1524" t="s">
        <v>2011</v>
      </c>
      <c r="F16" s="1533"/>
      <c r="G16" s="476" t="s">
        <v>2012</v>
      </c>
      <c r="H16" s="1535"/>
      <c r="J16" s="457">
        <v>23</v>
      </c>
    </row>
    <row customHeight="1" ht="48.29999999999999">
      <c r="A17" s="504"/>
      <c r="B17" s="504"/>
      <c r="C17" s="459"/>
      <c r="D17" s="1522">
        <v>3</v>
      </c>
      <c r="E17" s="1529" t="s">
        <v>2013</v>
      </c>
      <c r="F17" s="1528"/>
      <c r="G17" s="476" t="s">
        <v>2014</v>
      </c>
      <c r="H17" s="1535"/>
      <c r="J17" s="457">
        <v>46</v>
      </c>
    </row>
    <row customHeight="1" ht="48.29999999999999">
      <c r="A18" s="1477">
        <v>1</v>
      </c>
      <c r="B18" s="504"/>
      <c r="C18" s="1479"/>
      <c r="D18" s="1522" t="s">
        <v>92</v>
      </c>
      <c r="E18" s="1529" t="s">
        <v>2015</v>
      </c>
      <c r="F18" s="1528"/>
      <c r="G18" s="476" t="s">
        <v>2014</v>
      </c>
      <c r="H18" s="1535"/>
      <c r="I18" s="854"/>
      <c r="J18" s="457">
        <v>46</v>
      </c>
    </row>
    <row customHeight="1" ht="23.25">
      <c r="A19" s="504"/>
      <c r="B19" s="504"/>
      <c r="C19" s="459"/>
      <c r="D19" s="1522" t="s">
        <v>112</v>
      </c>
      <c r="E19" s="1529" t="s">
        <v>2016</v>
      </c>
      <c r="F19" s="1523" t="s">
        <v>310</v>
      </c>
      <c r="G19" s="2473" t="s">
        <v>2017</v>
      </c>
      <c r="H19" s="477"/>
      <c r="J19" s="457">
        <v>22</v>
      </c>
    </row>
    <row s="1532" customFormat="1" customHeight="1" ht="5.25" hidden="1">
      <c r="A20" s="504"/>
      <c r="B20" s="504"/>
      <c r="C20" s="1531"/>
      <c r="D20" s="1530" t="s">
        <v>1121</v>
      </c>
      <c r="E20" s="1016"/>
      <c r="F20" s="1015"/>
      <c r="G20" s="2474"/>
      <c r="J20" s="1532">
        <v>0</v>
      </c>
    </row>
    <row customHeight="1" ht="15.75">
      <c r="A21" s="504"/>
      <c r="B21" s="504"/>
      <c r="C21" s="459"/>
      <c r="D21" s="469"/>
      <c r="E21" s="417" t="s">
        <v>343</v>
      </c>
      <c r="F21" s="471"/>
      <c r="G21" s="2475"/>
      <c r="H21" s="1535"/>
      <c r="J21" s="457">
        <v>15</v>
      </c>
    </row>
    <row s="503" customFormat="1" customHeight="1" ht="26.25">
      <c r="A22" s="504"/>
      <c r="B22" s="504"/>
      <c r="C22" s="504"/>
      <c r="D22" s="1522" t="s">
        <v>93</v>
      </c>
      <c r="E22" s="476" t="s">
        <v>2018</v>
      </c>
      <c r="F22" s="1528"/>
      <c r="G22" s="476" t="s">
        <v>2019</v>
      </c>
      <c r="H22" s="1534"/>
      <c r="J22" s="503">
        <v>25</v>
      </c>
    </row>
    <row s="503" customFormat="1" customHeight="1" ht="19.95">
      <c r="A23" s="504"/>
      <c r="B23" s="504"/>
      <c r="C23" s="504"/>
      <c r="D23" s="1522" t="s">
        <v>94</v>
      </c>
      <c r="E23" s="1529" t="s">
        <v>2020</v>
      </c>
      <c r="F23" s="1533"/>
      <c r="G23" s="476" t="s">
        <v>2021</v>
      </c>
      <c r="H23" s="1534"/>
      <c r="J23" s="503">
        <v>19</v>
      </c>
    </row>
    <row s="503" customFormat="1" customHeight="1" ht="144" hidden="1">
      <c r="A24" s="504"/>
      <c r="B24" s="504"/>
      <c r="C24" s="504"/>
      <c r="D24" s="1522" t="s">
        <v>113</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83</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E2461-2738-489A-59E1-0.494D4FDA}"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2022</v>
      </c>
      <c r="G1" s="1633" t="s">
        <v>50</v>
      </c>
      <c r="H1" s="1633" t="s">
        <v>52</v>
      </c>
      <c r="IU1" s="1157" t="s">
        <v>14</v>
      </c>
    </row>
    <row s="1852" customFormat="1" customHeight="1" ht="22.5" hidden="1">
      <c r="A2" s="833"/>
      <c r="B2" s="1162">
        <v>1</v>
      </c>
      <c r="C2" s="1162"/>
      <c r="D2" s="1930" t="s">
        <v>497</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84</v>
      </c>
      <c r="G3" s="496" t="s">
        <v>85</v>
      </c>
      <c r="H3" s="496"/>
      <c r="I3" s="496"/>
      <c r="J3" s="229" t="s">
        <v>86</v>
      </c>
      <c r="K3" s="249" t="s">
        <v>84</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304</v>
      </c>
      <c r="F7" s="2104"/>
      <c r="G7" s="2104"/>
      <c r="H7" s="2104"/>
      <c r="I7" s="2104"/>
      <c r="J7" s="2476" t="s">
        <v>305</v>
      </c>
      <c r="K7" s="502"/>
      <c r="L7" s="502"/>
      <c r="M7" s="502"/>
      <c r="N7" s="502"/>
      <c r="O7" s="228"/>
      <c r="P7" s="502"/>
      <c r="Q7" s="227"/>
      <c r="R7" s="227"/>
      <c r="S7" s="227"/>
      <c r="T7" s="227"/>
      <c r="IU7" s="509">
        <v>14</v>
      </c>
    </row>
    <row s="1821" customFormat="1" customHeight="1" ht="21">
      <c r="A8" s="1157"/>
      <c r="B8" s="1162"/>
      <c r="C8" s="1157"/>
      <c r="D8" s="1497"/>
      <c r="E8" s="1550" t="s">
        <v>89</v>
      </c>
      <c r="F8" s="1542" t="s">
        <v>2022</v>
      </c>
      <c r="G8" s="1542" t="s">
        <v>50</v>
      </c>
      <c r="H8" s="1542" t="s">
        <v>52</v>
      </c>
      <c r="I8" s="1542" t="s">
        <v>2023</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2024</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83</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164FB-ABC7-9658-197C-0.6F7CB96}"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497</v>
      </c>
      <c r="E2" s="1891"/>
      <c r="F2" s="1894" t="str">
        <f>IF(ROIV_INFO_NAME="","",ROIV_INFO_NAME)</f>
        <v>ГУП СК "Ставрополькрайводоканал"</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84</v>
      </c>
      <c r="G3" s="1737" t="s">
        <v>85</v>
      </c>
      <c r="H3" s="496"/>
      <c r="I3" s="496"/>
      <c r="J3" s="496"/>
      <c r="K3" s="496"/>
      <c r="L3" s="229" t="s">
        <v>86</v>
      </c>
      <c r="M3" s="249" t="s">
        <v>84</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304</v>
      </c>
      <c r="F7" s="2104"/>
      <c r="G7" s="2104"/>
      <c r="H7" s="2104"/>
      <c r="I7" s="2104"/>
      <c r="J7" s="2104"/>
      <c r="K7" s="2104"/>
      <c r="L7" s="2476" t="s">
        <v>305</v>
      </c>
      <c r="M7" s="502"/>
      <c r="N7" s="502"/>
      <c r="O7" s="502"/>
      <c r="P7" s="502"/>
      <c r="Q7" s="228"/>
      <c r="R7" s="502"/>
      <c r="S7" s="227"/>
      <c r="T7" s="227"/>
      <c r="U7" s="227"/>
      <c r="V7" s="227"/>
      <c r="IW7" s="509">
        <v>14</v>
      </c>
    </row>
    <row s="1821" customFormat="1" customHeight="1" ht="67.2">
      <c r="A8" s="1157"/>
      <c r="B8" s="1162"/>
      <c r="C8" s="1157"/>
      <c r="D8" s="1497"/>
      <c r="E8" s="2480" t="s">
        <v>89</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2025</v>
      </c>
      <c r="H9" s="1539" t="s">
        <v>2026</v>
      </c>
      <c r="I9" s="1539" t="s">
        <v>2027</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ГУП СК "Ставрополькрайводоканал"</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2028</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83</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751DA-23FE-FEED-2CEE-0.21E901BA}"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497</v>
      </c>
      <c r="E2" s="1906"/>
      <c r="F2" s="1908" t="str">
        <f>IF(ROIV_INFO_NAME="","",ROIV_INFO_NAME)</f>
        <v>ГУП СК "Ставрополькрайводоканал"</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84</v>
      </c>
      <c r="G3" s="1737" t="s">
        <v>85</v>
      </c>
      <c r="H3" s="1895"/>
      <c r="I3" s="1895"/>
      <c r="J3" s="1895"/>
      <c r="K3" s="1895"/>
      <c r="L3" s="229" t="s">
        <v>86</v>
      </c>
      <c r="M3" s="250" t="s">
        <v>84</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304</v>
      </c>
      <c r="F7" s="2104"/>
      <c r="G7" s="2104"/>
      <c r="H7" s="2104"/>
      <c r="I7" s="2104"/>
      <c r="J7" s="2104"/>
      <c r="K7" s="2104"/>
      <c r="L7" s="2476" t="s">
        <v>305</v>
      </c>
      <c r="M7" s="1626"/>
      <c r="N7" s="1626"/>
      <c r="O7" s="1626"/>
      <c r="P7" s="1626"/>
      <c r="Q7" s="1626"/>
      <c r="R7" s="1626"/>
      <c r="S7" s="227"/>
      <c r="T7" s="227"/>
      <c r="U7" s="227"/>
      <c r="V7" s="227"/>
      <c r="IW7" s="1611">
        <v>14</v>
      </c>
    </row>
    <row s="1821" customFormat="1" customHeight="1" ht="67.2">
      <c r="A8" s="1633"/>
      <c r="B8" s="1368"/>
      <c r="C8" s="1633"/>
      <c r="D8" s="1517"/>
      <c r="E8" s="2480" t="s">
        <v>89</v>
      </c>
      <c r="F8" s="2480" t="s">
        <v>2029</v>
      </c>
      <c r="G8" s="2482" t="s">
        <v>2030</v>
      </c>
      <c r="H8" s="2483"/>
      <c r="I8" s="2484"/>
      <c r="J8" s="2480" t="s">
        <v>2031</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2025</v>
      </c>
      <c r="H9" s="1896" t="s">
        <v>2026</v>
      </c>
      <c r="I9" s="1896" t="s">
        <v>2027</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ГУП СК "Ставрополькрайводоканал"</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2028</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83</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9074A-1E9D-4D58-AFD8-0.97DDC5D}"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497</v>
      </c>
      <c r="E2" s="2129">
        <v>1</v>
      </c>
      <c r="F2" s="2305" t="str">
        <f>IF(region_name="","",region_name)</f>
        <v>Ставропольский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2032</v>
      </c>
      <c r="L3" s="1545"/>
      <c r="M3" s="1922"/>
      <c r="N3" s="1915"/>
      <c r="O3" s="1537"/>
      <c r="P3" s="513"/>
      <c r="Q3" s="425">
        <v>0</v>
      </c>
    </row>
    <row s="1644" customFormat="1" customHeight="1" ht="5.25" hidden="1">
      <c r="A4" s="498"/>
      <c r="D4" s="496"/>
      <c r="F4" s="249" t="s">
        <v>84</v>
      </c>
      <c r="G4" s="496" t="s">
        <v>85</v>
      </c>
      <c r="H4" s="496"/>
      <c r="I4" s="1925"/>
      <c r="J4" s="1546"/>
      <c r="K4" s="1913"/>
      <c r="L4" s="1913"/>
      <c r="M4" s="1913"/>
      <c r="N4" s="1909"/>
      <c r="O4" s="249" t="s">
        <v>84</v>
      </c>
      <c r="P4" s="249"/>
      <c r="Q4" s="513">
        <v>0</v>
      </c>
    </row>
    <row s="1852" customFormat="1" customHeight="1" ht="22.5" hidden="1">
      <c r="A5" s="1643"/>
      <c r="B5" s="1368">
        <v>1</v>
      </c>
      <c r="C5" s="1368"/>
      <c r="D5" s="803"/>
      <c r="E5" s="1915"/>
      <c r="F5" s="1915"/>
      <c r="G5" s="1915"/>
      <c r="H5" s="1926"/>
      <c r="I5" s="1931" t="s">
        <v>497</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304</v>
      </c>
      <c r="F10" s="2129"/>
      <c r="G10" s="2129"/>
      <c r="H10" s="2129"/>
      <c r="I10" s="2129"/>
      <c r="J10" s="2129"/>
      <c r="K10" s="2129"/>
      <c r="L10" s="2129"/>
      <c r="M10" s="2103"/>
      <c r="N10" s="2480" t="s">
        <v>305</v>
      </c>
      <c r="O10" s="502"/>
      <c r="P10" s="502"/>
      <c r="Q10" s="509">
        <v>14</v>
      </c>
    </row>
    <row s="1821" customFormat="1" customHeight="1" ht="44.25">
      <c r="A11" s="1633"/>
      <c r="B11" s="1368"/>
      <c r="C11" s="1633"/>
      <c r="D11" s="1517"/>
      <c r="E11" s="2494" t="s">
        <v>89</v>
      </c>
      <c r="F11" s="2494" t="s">
        <v>308</v>
      </c>
      <c r="G11" s="2494" t="s">
        <v>2033</v>
      </c>
      <c r="H11" s="2494"/>
      <c r="I11" s="2494" t="s">
        <v>2034</v>
      </c>
      <c r="J11" s="2494"/>
      <c r="K11" s="2494"/>
      <c r="L11" s="2494" t="s">
        <v>2035</v>
      </c>
      <c r="M11" s="2482" t="s">
        <v>2036</v>
      </c>
      <c r="N11" s="2493"/>
      <c r="O11" s="1626"/>
      <c r="P11" s="1626"/>
      <c r="Q11" s="1611">
        <v>42</v>
      </c>
    </row>
    <row s="1821" customFormat="1" customHeight="1" ht="29.25">
      <c r="A12" s="1157"/>
      <c r="B12" s="1162"/>
      <c r="C12" s="1157"/>
      <c r="D12" s="1497"/>
      <c r="E12" s="2480"/>
      <c r="F12" s="2494"/>
      <c r="G12" s="1911" t="s">
        <v>2037</v>
      </c>
      <c r="H12" s="1911" t="s">
        <v>312</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Ставропольский край</v>
      </c>
      <c r="G13" s="2489"/>
      <c r="H13" s="2496"/>
      <c r="I13" s="476"/>
      <c r="J13" s="1907">
        <v>1</v>
      </c>
      <c r="K13" s="1920"/>
      <c r="L13" s="1921"/>
      <c r="M13" s="1921"/>
      <c r="N13" s="2490" t="s">
        <v>2038</v>
      </c>
      <c r="O13" s="1537"/>
      <c r="P13" s="513"/>
      <c r="Q13" s="425">
        <v>22</v>
      </c>
    </row>
    <row s="1852" customFormat="1" customHeight="1" ht="23.25">
      <c r="A14" s="2101"/>
      <c r="B14" s="1162"/>
      <c r="C14" s="1162"/>
      <c r="D14" s="803"/>
      <c r="E14" s="2129"/>
      <c r="F14" s="2488"/>
      <c r="G14" s="2489"/>
      <c r="H14" s="2497"/>
      <c r="I14" s="423"/>
      <c r="J14" s="1502"/>
      <c r="K14" s="1502" t="s">
        <v>2032</v>
      </c>
      <c r="L14" s="1545"/>
      <c r="M14" s="1545"/>
      <c r="N14" s="2491"/>
      <c r="O14" s="1537"/>
      <c r="P14" s="513"/>
      <c r="Q14" s="425">
        <v>22</v>
      </c>
    </row>
    <row s="1852" customFormat="1" customHeight="1" ht="23.25">
      <c r="A15" s="2101"/>
      <c r="B15" s="1162"/>
      <c r="C15" s="414"/>
      <c r="D15" s="803"/>
      <c r="E15" s="423"/>
      <c r="F15" s="1502" t="s">
        <v>2024</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83</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485A-B9FB-979A-42D7-0.561C79A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2039</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304</v>
      </c>
      <c r="E8" s="2211"/>
      <c r="F8" s="2211"/>
      <c r="G8" s="2211"/>
      <c r="H8" s="2211"/>
      <c r="I8" s="2211" t="s">
        <v>305</v>
      </c>
      <c r="M8" s="123">
        <v>14</v>
      </c>
    </row>
    <row customHeight="1" ht="29.25">
      <c r="D9" s="2211" t="s">
        <v>89</v>
      </c>
      <c r="E9" s="2211" t="s">
        <v>2040</v>
      </c>
      <c r="F9" s="2211"/>
      <c r="G9" s="2211"/>
      <c r="H9" s="2211"/>
      <c r="I9" s="2211"/>
      <c r="M9" s="123">
        <v>28</v>
      </c>
    </row>
    <row customHeight="1" ht="24">
      <c r="D10" s="2211"/>
      <c r="E10" s="129" t="s">
        <v>2041</v>
      </c>
      <c r="F10" s="129" t="s">
        <v>2042</v>
      </c>
      <c r="G10" s="129" t="s">
        <v>2043</v>
      </c>
      <c r="H10" s="129" t="s">
        <v>394</v>
      </c>
      <c r="I10" s="2211"/>
      <c r="M10" s="123">
        <v>23</v>
      </c>
    </row>
    <row customHeight="1" ht="12" hidden="1">
      <c r="D11" s="89" t="s">
        <v>110</v>
      </c>
      <c r="E11" s="89" t="s">
        <v>92</v>
      </c>
      <c r="F11" s="89" t="s">
        <v>112</v>
      </c>
      <c r="G11" s="89" t="s">
        <v>93</v>
      </c>
      <c r="H11" s="89" t="s">
        <v>94</v>
      </c>
      <c r="I11" s="89" t="s">
        <v>113</v>
      </c>
      <c r="M11" s="123">
        <v>0</v>
      </c>
    </row>
    <row s="1825" customFormat="1" customHeight="1" ht="26.25">
      <c r="A12" s="147" t="s">
        <v>91</v>
      </c>
      <c r="B12" s="127" t="s">
        <v>28</v>
      </c>
      <c r="C12" s="128"/>
      <c r="D12" s="130" t="s">
        <v>110</v>
      </c>
      <c r="E12" s="383"/>
      <c r="F12" s="383"/>
      <c r="G12" s="1736" t="s">
        <v>28</v>
      </c>
      <c r="H12" s="384"/>
      <c r="I12" s="2171" t="s">
        <v>2044</v>
      </c>
      <c r="K12" s="274"/>
      <c r="L12" s="275"/>
      <c r="M12" s="119">
        <v>25</v>
      </c>
    </row>
    <row customHeight="1" ht="15.75">
      <c r="A13" s="123"/>
      <c r="B13" s="123"/>
      <c r="C13" s="123"/>
      <c r="D13" s="111"/>
      <c r="E13" s="132" t="s">
        <v>469</v>
      </c>
      <c r="F13" s="131"/>
      <c r="G13" s="131"/>
      <c r="H13" s="216"/>
      <c r="I13" s="2173"/>
      <c r="M13" s="123">
        <v>15</v>
      </c>
    </row>
    <row customHeight="1" ht="3">
      <c r="A14" s="123"/>
      <c r="B14" s="123"/>
      <c r="C14" s="123"/>
      <c r="M14" s="123">
        <v>3</v>
      </c>
    </row>
    <row customHeight="1" ht="29.25">
      <c r="E15" s="2498" t="s">
        <v>2045</v>
      </c>
      <c r="F15" s="2498"/>
      <c r="G15" s="2498"/>
      <c r="H15" s="2498"/>
      <c r="M15" s="123">
        <v>28</v>
      </c>
    </row>
    <row customHeight="1" ht="14.25" hidden="1">
      <c r="A16" s="120" t="s">
        <v>83</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36539-CF6B-DC47-50E2-0.32193C1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2046</v>
      </c>
      <c r="E7" s="2500"/>
      <c r="F7" s="269"/>
      <c r="J7" s="71">
        <v>22</v>
      </c>
    </row>
    <row customHeight="1" ht="3">
      <c r="C8" s="94"/>
      <c r="D8" s="72"/>
      <c r="E8" s="72"/>
      <c r="J8" s="71">
        <v>3</v>
      </c>
    </row>
    <row customHeight="1" ht="16.8">
      <c r="C9" s="94"/>
      <c r="D9" s="107" t="s">
        <v>89</v>
      </c>
      <c r="E9" s="262" t="s">
        <v>2047</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2048</v>
      </c>
      <c r="J13" s="71">
        <v>12</v>
      </c>
    </row>
    <row customHeight="1" ht="3">
      <c r="J14" s="71">
        <v>3</v>
      </c>
    </row>
    <row customHeight="1" ht="23.25">
      <c r="C15" s="139"/>
      <c r="D15" s="2501" t="s">
        <v>2049</v>
      </c>
      <c r="E15" s="2501"/>
      <c r="F15" s="140"/>
      <c r="G15" s="140"/>
      <c r="H15" s="140"/>
      <c r="I15" s="140"/>
      <c r="J15" s="71">
        <v>22</v>
      </c>
    </row>
    <row customHeight="1" ht="14.25" hidden="1">
      <c r="A16" s="71" t="s">
        <v>83</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58981-F339-7906-8AEA-0.DB2AF8B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2050</v>
      </c>
      <c r="E7" s="2102"/>
      <c r="F7" s="269"/>
      <c r="M7" s="71">
        <v>22</v>
      </c>
    </row>
    <row customHeight="1" ht="3">
      <c r="C8" s="94"/>
      <c r="D8" s="72"/>
      <c r="E8" s="72"/>
      <c r="M8" s="71">
        <v>3</v>
      </c>
    </row>
    <row customHeight="1" ht="16.8">
      <c r="C9" s="94"/>
      <c r="D9" s="107" t="s">
        <v>89</v>
      </c>
      <c r="E9" s="110" t="s">
        <v>291</v>
      </c>
      <c r="M9" s="71">
        <v>16</v>
      </c>
    </row>
    <row customHeight="1" ht="12.75">
      <c r="C10" s="94"/>
      <c r="D10" s="89" t="s">
        <v>110</v>
      </c>
      <c r="E10" s="89" t="s">
        <v>111</v>
      </c>
      <c r="M10" s="71">
        <v>12</v>
      </c>
    </row>
    <row customHeight="1" ht="15" hidden="1">
      <c r="C11" s="94"/>
      <c r="D11" s="115">
        <v>0</v>
      </c>
      <c r="E11" s="151"/>
      <c r="M11" s="71">
        <v>0</v>
      </c>
    </row>
    <row customHeight="1" ht="14.699999999999998">
      <c r="C12" s="94"/>
      <c r="D12" s="111"/>
      <c r="E12" s="109" t="s">
        <v>2048</v>
      </c>
      <c r="M12" s="71">
        <v>14</v>
      </c>
    </row>
    <row customHeight="1" ht="14.25" hidden="1">
      <c r="A13" s="71" t="s">
        <v>83</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BD5D2E-6BD7-BA6B-C9D6-0.014EBBE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283</v>
      </c>
      <c r="M2" s="1555" t="s">
        <v>284</v>
      </c>
      <c r="R2" s="1555" t="s">
        <v>285</v>
      </c>
      <c r="S2" s="1555" t="s">
        <v>284</v>
      </c>
      <c r="X2" s="1555" t="s">
        <v>283</v>
      </c>
      <c r="Y2" s="1555" t="s">
        <v>284</v>
      </c>
      <c r="AD2" s="1555" t="s">
        <v>283</v>
      </c>
      <c r="AE2" s="1555" t="s">
        <v>284</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286</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ГУП СК "Ставрополькрайводоканал"</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89</v>
      </c>
      <c r="E8" s="2129" t="s">
        <v>106</v>
      </c>
      <c r="F8" s="2194" t="s">
        <v>123</v>
      </c>
      <c r="G8" s="2195"/>
      <c r="H8" s="2194" t="s">
        <v>89</v>
      </c>
      <c r="I8" s="2195"/>
      <c r="J8" s="2129" t="s">
        <v>124</v>
      </c>
      <c r="K8" s="1558"/>
      <c r="L8" s="2198" t="s">
        <v>287</v>
      </c>
      <c r="M8" s="2198"/>
      <c r="N8" s="2198"/>
      <c r="O8" s="2198"/>
      <c r="P8" s="2198"/>
      <c r="Q8" s="1559"/>
      <c r="R8" s="2098" t="s">
        <v>288</v>
      </c>
      <c r="S8" s="2199"/>
      <c r="T8" s="2199"/>
      <c r="U8" s="2199"/>
      <c r="V8" s="2199"/>
      <c r="W8" s="1559"/>
      <c r="X8" s="2200" t="s">
        <v>289</v>
      </c>
      <c r="Y8" s="2200"/>
      <c r="Z8" s="2200"/>
      <c r="AA8" s="2200"/>
      <c r="AB8" s="2200"/>
      <c r="AC8" s="1560"/>
      <c r="AD8" s="2129" t="s">
        <v>290</v>
      </c>
      <c r="AE8" s="2129"/>
      <c r="AF8" s="2129"/>
      <c r="AG8" s="2129"/>
      <c r="AH8" s="2103"/>
      <c r="AI8" s="2129" t="s">
        <v>291</v>
      </c>
      <c r="AJ8" s="1576"/>
      <c r="BM8" s="295">
        <v>32</v>
      </c>
    </row>
    <row customHeight="1" ht="23.25">
      <c r="D9" s="2129"/>
      <c r="E9" s="2129"/>
      <c r="F9" s="2177" t="s">
        <v>90</v>
      </c>
      <c r="G9" s="2177" t="s">
        <v>129</v>
      </c>
      <c r="H9" s="2196"/>
      <c r="I9" s="2197"/>
      <c r="J9" s="2103"/>
      <c r="K9" s="1561"/>
      <c r="L9" s="2129" t="s">
        <v>292</v>
      </c>
      <c r="M9" s="2103"/>
      <c r="N9" s="2194" t="s">
        <v>89</v>
      </c>
      <c r="O9" s="2195"/>
      <c r="P9" s="2129" t="s">
        <v>130</v>
      </c>
      <c r="Q9" s="1558"/>
      <c r="R9" s="2129" t="s">
        <v>292</v>
      </c>
      <c r="S9" s="2103"/>
      <c r="T9" s="2194" t="s">
        <v>89</v>
      </c>
      <c r="U9" s="2195"/>
      <c r="V9" s="2129" t="s">
        <v>130</v>
      </c>
      <c r="W9" s="1558"/>
      <c r="X9" s="2129" t="s">
        <v>292</v>
      </c>
      <c r="Y9" s="2103"/>
      <c r="Z9" s="2194" t="s">
        <v>89</v>
      </c>
      <c r="AA9" s="2195"/>
      <c r="AB9" s="2129" t="s">
        <v>293</v>
      </c>
      <c r="AC9" s="1558"/>
      <c r="AD9" s="2129" t="s">
        <v>292</v>
      </c>
      <c r="AE9" s="2103"/>
      <c r="AF9" s="2194" t="s">
        <v>89</v>
      </c>
      <c r="AG9" s="2195"/>
      <c r="AH9" s="2103" t="s">
        <v>293</v>
      </c>
      <c r="AI9" s="2129"/>
      <c r="AJ9" s="1576"/>
      <c r="BM9" s="295">
        <v>22</v>
      </c>
    </row>
    <row customHeight="1" ht="24">
      <c r="D10" s="2177"/>
      <c r="E10" s="2177"/>
      <c r="F10" s="2201"/>
      <c r="G10" s="2201"/>
      <c r="H10" s="2202"/>
      <c r="I10" s="2203"/>
      <c r="J10" s="2194"/>
      <c r="K10" s="1561"/>
      <c r="L10" s="1580" t="s">
        <v>294</v>
      </c>
      <c r="M10" s="1575" t="s">
        <v>295</v>
      </c>
      <c r="N10" s="2196"/>
      <c r="O10" s="2197"/>
      <c r="P10" s="2177"/>
      <c r="Q10" s="1558"/>
      <c r="R10" s="1580" t="s">
        <v>294</v>
      </c>
      <c r="S10" s="1575" t="s">
        <v>295</v>
      </c>
      <c r="T10" s="2196"/>
      <c r="U10" s="2197"/>
      <c r="V10" s="2177"/>
      <c r="W10" s="1558"/>
      <c r="X10" s="1580" t="s">
        <v>294</v>
      </c>
      <c r="Y10" s="1575" t="s">
        <v>295</v>
      </c>
      <c r="Z10" s="2196"/>
      <c r="AA10" s="2197"/>
      <c r="AB10" s="2177"/>
      <c r="AC10" s="1558"/>
      <c r="AD10" s="1580" t="s">
        <v>294</v>
      </c>
      <c r="AE10" s="1575" t="s">
        <v>295</v>
      </c>
      <c r="AF10" s="2196"/>
      <c r="AG10" s="2197"/>
      <c r="AH10" s="2194"/>
      <c r="AI10" s="2177"/>
      <c r="AJ10" s="1576"/>
      <c r="AK10" s="256" t="s">
        <v>296</v>
      </c>
      <c r="AL10" s="256" t="s">
        <v>131</v>
      </c>
      <c r="BM10" s="295">
        <v>23</v>
      </c>
    </row>
    <row customHeight="1" ht="15">
      <c r="D11" s="2185" t="s">
        <v>110</v>
      </c>
      <c r="E11" s="2181" t="s">
        <v>297</v>
      </c>
      <c r="F11" s="2181" t="s">
        <v>298</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111</v>
      </c>
      <c r="E17" s="2181" t="s">
        <v>297</v>
      </c>
      <c r="F17" s="2181" t="s">
        <v>299</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91</v>
      </c>
      <c r="E23" s="2181" t="s">
        <v>297</v>
      </c>
      <c r="F23" s="2181" t="s">
        <v>300</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99</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92</v>
      </c>
      <c r="E29" s="2181" t="s">
        <v>297</v>
      </c>
      <c r="F29" s="2181" t="s">
        <v>301</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112</v>
      </c>
      <c r="E35" s="2181" t="s">
        <v>297</v>
      </c>
      <c r="F35" s="2181" t="s">
        <v>302</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83</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D0767-6C39-A333-B5E5-0.7D82B65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2051</v>
      </c>
      <c r="C2" s="2502"/>
      <c r="D2" s="2502"/>
      <c r="E2" s="270"/>
      <c r="F2" s="91">
        <v>22</v>
      </c>
    </row>
    <row customHeight="1" ht="3">
      <c r="F3" s="91">
        <v>3</v>
      </c>
    </row>
    <row customHeight="1" ht="23.25">
      <c r="B4" s="2616" t="s">
        <v>2052</v>
      </c>
      <c r="C4" s="385" t="s">
        <v>2053</v>
      </c>
      <c r="D4" s="385" t="s">
        <v>2054</v>
      </c>
      <c r="F4" s="91">
        <v>22</v>
      </c>
    </row>
    <row customHeight="1" ht="11.25" hidden="1">
      <c r="A5" s="91" t="s">
        <v>83</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3E684-EFF2-DE8C-DEB9-0.E20891C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2055</v>
      </c>
    </row>
    <row r="4" s="266" customFormat="1" customHeight="1" ht="15">
      <c r="C4" s="1818"/>
      <c r="D4" s="115"/>
      <c r="E4" s="379"/>
    </row>
    <row r="6" s="1817" customFormat="1" customHeight="1" ht="17.25">
      <c r="A6" s="1817" t="s">
        <v>2056</v>
      </c>
    </row>
    <row r="8" s="266" customFormat="1" customHeight="1" ht="17.25">
      <c r="C8" s="1819"/>
      <c r="D8" s="115"/>
      <c r="E8" s="116"/>
    </row>
    <row r="11" s="1817" customFormat="1" customHeight="1" ht="17.25">
      <c r="A11" s="1817" t="s">
        <v>2057</v>
      </c>
    </row>
    <row r="13" s="1821" customFormat="1" customHeight="1" ht="15">
      <c r="A13" s="2219">
        <v>1</v>
      </c>
      <c r="B13" s="1162"/>
      <c r="C13" s="803" t="s">
        <v>497</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103</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2058</v>
      </c>
    </row>
    <row r="19" s="1852" customFormat="1" customHeight="1" ht="15">
      <c r="A19" s="1884"/>
      <c r="B19" s="1368">
        <v>1</v>
      </c>
      <c r="C19" s="1368"/>
      <c r="D19" s="802" t="s">
        <v>497</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2059</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497</v>
      </c>
      <c r="D23" s="2110" t="s">
        <v>110</v>
      </c>
      <c r="E23" s="2111"/>
      <c r="F23" s="2109" t="s">
        <v>19</v>
      </c>
      <c r="G23" s="2559"/>
      <c r="H23" s="2129">
        <v>1</v>
      </c>
      <c r="I23" s="2561" t="str">
        <f>IF(U23="","",INDEX(TERRITORY_MR_LIST,MATCH(U23,TERRITORY_LIST_ID,0)))</f>
        <v/>
      </c>
      <c r="J23" s="2109" t="s">
        <v>19</v>
      </c>
      <c r="K23" s="834"/>
      <c r="L23" s="1784" t="s">
        <v>110</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2060</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497</v>
      </c>
      <c r="H29" s="2105">
        <v>1</v>
      </c>
      <c r="I29" s="2564" t="str">
        <f>IF(U29="","",INDEX(TERRITORY_MR_LIST,MATCH(U29,TERRITORY_LIST_ID,0)))</f>
        <v/>
      </c>
      <c r="J29" s="2109" t="s">
        <v>19</v>
      </c>
      <c r="K29" s="834"/>
      <c r="L29" s="1784" t="s">
        <v>110</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2061</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497</v>
      </c>
      <c r="L34" s="1731" t="s">
        <v>110</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2062</v>
      </c>
    </row>
    <row customHeight="1" ht="11.25"/>
    <row s="457" customFormat="1" customHeight="1" ht="22.5">
      <c r="A39" s="1793"/>
      <c r="B39" s="459"/>
      <c r="C39" s="861"/>
      <c r="D39" s="442"/>
      <c r="E39" s="862"/>
      <c r="F39" s="1814"/>
      <c r="G39" s="1824"/>
      <c r="H39" s="477"/>
    </row>
    <row customHeight="1" ht="11.25"/>
    <row s="1817" customFormat="1" customHeight="1" ht="11.25">
      <c r="A41" s="1817" t="s">
        <v>2063</v>
      </c>
    </row>
    <row customHeight="1" ht="11.25"/>
    <row s="457" customFormat="1" customHeight="1" ht="22.5">
      <c r="A43" s="459"/>
      <c r="B43" s="459"/>
      <c r="C43" s="459"/>
      <c r="D43" s="442"/>
      <c r="E43" s="862"/>
      <c r="F43" s="863"/>
      <c r="G43" s="1824"/>
      <c r="H43" s="477"/>
    </row>
    <row customHeight="1" ht="11.25"/>
    <row s="1817" customFormat="1" customHeight="1" ht="11.25">
      <c r="A45" s="1817" t="s">
        <v>2064</v>
      </c>
    </row>
    <row customHeight="1" ht="11.25"/>
    <row s="457" customFormat="1" customHeight="1" ht="24">
      <c r="A47" s="2204" t="s">
        <v>317</v>
      </c>
      <c r="B47" s="504"/>
      <c r="C47" s="2215"/>
      <c r="D47" s="447" t="str">
        <f>A47</f>
        <v>5.1</v>
      </c>
      <c r="E47" s="444" t="s">
        <v>318</v>
      </c>
      <c r="F47" s="1978" t="s">
        <v>310</v>
      </c>
      <c r="G47" s="446" t="s">
        <v>319</v>
      </c>
      <c r="H47" s="477"/>
      <c r="I47" s="854"/>
    </row>
    <row s="457" customFormat="1" customHeight="1" ht="22.5">
      <c r="A48" s="2204"/>
      <c r="B48" s="504"/>
      <c r="C48" s="2215"/>
      <c r="D48" s="442" t="str">
        <f>D47&amp;".1"</f>
        <v>5.1.1</v>
      </c>
      <c r="E48" s="441" t="s">
        <v>320</v>
      </c>
      <c r="F48" s="1979" t="s">
        <v>28</v>
      </c>
      <c r="G48" s="476"/>
      <c r="H48" s="477"/>
      <c r="I48" s="854"/>
    </row>
    <row s="457" customFormat="1" customHeight="1" ht="22.5">
      <c r="A49" s="2204"/>
      <c r="B49" s="504"/>
      <c r="C49" s="2215"/>
      <c r="D49" s="442" t="str">
        <f>D47&amp;".2"</f>
        <v>5.1.2</v>
      </c>
      <c r="E49" s="441" t="s">
        <v>321</v>
      </c>
      <c r="F49" s="1734" t="s">
        <v>28</v>
      </c>
      <c r="G49" s="446" t="s">
        <v>322</v>
      </c>
      <c r="H49" s="477"/>
      <c r="I49" s="854"/>
    </row>
    <row s="457" customFormat="1" customHeight="1" ht="22.5">
      <c r="A50" s="2204"/>
      <c r="B50" s="504"/>
      <c r="C50" s="2215"/>
      <c r="D50" s="442" t="str">
        <f>D47&amp;".3"</f>
        <v>5.1.3</v>
      </c>
      <c r="E50" s="441" t="s">
        <v>323</v>
      </c>
      <c r="F50" s="1979" t="s">
        <v>28</v>
      </c>
      <c r="G50" s="476"/>
      <c r="H50" s="477"/>
      <c r="I50" s="854"/>
    </row>
    <row s="457" customFormat="1" customHeight="1" ht="22.5">
      <c r="A51" s="2204"/>
      <c r="B51" s="504"/>
      <c r="C51" s="2215"/>
      <c r="D51" s="442" t="str">
        <f>D47&amp;".4"</f>
        <v>5.1.4</v>
      </c>
      <c r="E51" s="441" t="s">
        <v>324</v>
      </c>
      <c r="F51" s="1979" t="s">
        <v>28</v>
      </c>
      <c r="G51" s="446" t="s">
        <v>325</v>
      </c>
      <c r="H51" s="477"/>
      <c r="I51" s="854"/>
    </row>
    <row r="54" s="1817" customFormat="1" customHeight="1" ht="17.25">
      <c r="A54" s="1817" t="s">
        <v>2065</v>
      </c>
    </row>
    <row r="56" s="1614" customFormat="1" customHeight="1" ht="18.75">
      <c r="A56" s="91"/>
      <c r="B56" s="1825"/>
      <c r="C56" s="1825"/>
      <c r="D56" s="1826"/>
      <c r="E56" s="1811"/>
      <c r="F56" s="870">
        <v>13</v>
      </c>
      <c r="G56" s="869"/>
      <c r="H56" s="795"/>
      <c r="I56" s="793"/>
      <c r="J56" s="522" t="s">
        <v>62</v>
      </c>
      <c r="K56" s="1827" t="s">
        <v>28</v>
      </c>
      <c r="L56" s="91"/>
      <c r="M56" s="1638"/>
      <c r="N56" s="1638"/>
      <c r="O56" s="1638"/>
      <c r="P56" s="518" t="s">
        <v>396</v>
      </c>
      <c r="Q56" s="518" t="s">
        <v>397</v>
      </c>
      <c r="R56" s="519" t="s">
        <v>398</v>
      </c>
      <c r="S56" s="1638" t="s">
        <v>399</v>
      </c>
      <c r="T56" s="1638"/>
      <c r="U56" s="1638"/>
      <c r="V56" s="1638"/>
    </row>
    <row r="58" s="1817" customFormat="1" customHeight="1" ht="11.25">
      <c r="A58" s="1817" t="s">
        <v>2066</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385</v>
      </c>
      <c r="AQ60" s="1626" t="s">
        <v>385</v>
      </c>
      <c r="AR60" s="1638"/>
      <c r="AS60" s="1638"/>
    </row>
    <row r="62" s="1817" customFormat="1" customHeight="1" ht="11.25">
      <c r="A62" s="1817" t="s">
        <v>2067</v>
      </c>
    </row>
    <row r="64" s="1825" customFormat="1" customHeight="1" ht="15">
      <c r="A64" s="147" t="s">
        <v>91</v>
      </c>
      <c r="B64" s="127" t="s">
        <v>28</v>
      </c>
      <c r="C64" s="1828"/>
      <c r="D64" s="130"/>
      <c r="E64" s="383"/>
      <c r="F64" s="383"/>
      <c r="G64" s="1805"/>
      <c r="H64" s="1827"/>
      <c r="I64" s="1806"/>
      <c r="K64" s="274"/>
      <c r="L64" s="275"/>
    </row>
    <row r="66" s="1817" customFormat="1" customHeight="1" ht="11.25">
      <c r="A66" s="1817" t="s">
        <v>2068</v>
      </c>
    </row>
    <row r="68" s="1637" customFormat="1" customHeight="1" ht="14.25">
      <c r="A68" s="345"/>
      <c r="B68" s="1162"/>
      <c r="C68" s="378"/>
      <c r="D68" s="1812"/>
      <c r="E68" s="888"/>
      <c r="F68" s="1827"/>
      <c r="G68" s="91"/>
      <c r="I68" s="1626"/>
      <c r="J68" s="1626"/>
    </row>
    <row r="70" s="1817" customFormat="1" customHeight="1" ht="11.25">
      <c r="A70" s="1817" t="s">
        <v>2069</v>
      </c>
    </row>
    <row r="72" s="1637" customFormat="1" customHeight="1" ht="27">
      <c r="A72" s="1168"/>
      <c r="B72" s="1168"/>
      <c r="C72" s="1168"/>
      <c r="D72" s="1162"/>
      <c r="E72" s="1829"/>
      <c r="F72" s="2583"/>
      <c r="G72" s="2584"/>
      <c r="H72" s="2585" t="s">
        <v>62</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62</v>
      </c>
      <c r="Z72" s="1810"/>
      <c r="AA72" s="1794">
        <v>1</v>
      </c>
      <c r="AB72" s="1244"/>
      <c r="AD72" s="1638" t="s">
        <v>2070</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2071</v>
      </c>
    </row>
    <row r="75" s="1817" customFormat="1" customHeight="1" ht="11.25">
      <c r="A75" s="1817" t="s">
        <v>2072</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2070</v>
      </c>
    </row>
    <row r="79" s="1817" customFormat="1" customHeight="1" ht="11.25">
      <c r="A79" s="1817" t="s">
        <v>2073</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380</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2074</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2075</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2076</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2077</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2078</v>
      </c>
    </row>
    <row r="101" s="1637" customFormat="1" customHeight="1" ht="11.25">
      <c r="A101" s="1168"/>
      <c r="B101" s="1168"/>
      <c r="C101" s="1168"/>
      <c r="D101" s="1162"/>
      <c r="E101" s="1172"/>
      <c r="F101" s="1831"/>
      <c r="G101" s="1832"/>
      <c r="H101" s="2517" t="s">
        <v>110</v>
      </c>
      <c r="I101" s="2518"/>
      <c r="J101" s="2487"/>
      <c r="K101" s="2519"/>
      <c r="L101" s="2109" t="s">
        <v>19</v>
      </c>
      <c r="M101" s="2110"/>
      <c r="N101" s="1988"/>
      <c r="O101" s="1179" t="s">
        <v>380</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2076</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2079</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2080</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2081</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2082</v>
      </c>
    </row>
    <row r="115" s="1852" customFormat="1" customHeight="1" ht="15">
      <c r="A115" s="625"/>
      <c r="B115" s="626"/>
      <c r="C115" s="626"/>
      <c r="D115" s="2580" t="s">
        <v>110</v>
      </c>
      <c r="E115" s="2379" t="s">
        <v>106</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615</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570</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571</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616</v>
      </c>
      <c r="F118" s="2378"/>
      <c r="G118" s="2378"/>
      <c r="H118" s="2378"/>
      <c r="I118" s="2378"/>
      <c r="J118" s="2378"/>
      <c r="K118" s="2378"/>
      <c r="L118" s="2378"/>
      <c r="M118" s="2378"/>
      <c r="N118" s="2378"/>
      <c r="O118" s="2378"/>
      <c r="P118" s="2378"/>
      <c r="Q118" s="560">
        <f>SUMIF(T119:T120,"i",Q119:Q120)</f>
        <v>0</v>
      </c>
      <c r="R118" s="1019"/>
      <c r="S118" s="1800" t="s">
        <v>617</v>
      </c>
      <c r="T118" s="719" t="s">
        <v>618</v>
      </c>
      <c r="U118" s="2376">
        <v>1</v>
      </c>
      <c r="V118" s="2376" t="s">
        <v>581</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2083</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619</v>
      </c>
      <c r="F121" s="2378"/>
      <c r="G121" s="2378"/>
      <c r="H121" s="2378"/>
      <c r="I121" s="2378"/>
      <c r="J121" s="2378"/>
      <c r="K121" s="2378"/>
      <c r="L121" s="2378"/>
      <c r="M121" s="2378"/>
      <c r="N121" s="2378"/>
      <c r="O121" s="2378"/>
      <c r="P121" s="2378"/>
      <c r="Q121" s="560">
        <f>SUMIF(T122:T123,"i",Q122:Q123)</f>
        <v>0</v>
      </c>
      <c r="R121" s="1019"/>
      <c r="S121" s="1800" t="s">
        <v>620</v>
      </c>
      <c r="T121" s="719" t="s">
        <v>618</v>
      </c>
      <c r="U121" s="2376">
        <v>1</v>
      </c>
      <c r="V121" s="2376" t="s">
        <v>581</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2083</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2084</v>
      </c>
    </row>
    <row r="127" s="1852" customFormat="1" customHeight="1" ht="15">
      <c r="A127" s="625"/>
      <c r="B127" s="626"/>
      <c r="C127" s="626"/>
      <c r="D127" s="2580" t="s">
        <v>110</v>
      </c>
      <c r="E127" s="2379" t="s">
        <v>106</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615</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570</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571</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616</v>
      </c>
      <c r="F130" s="2378"/>
      <c r="G130" s="2378"/>
      <c r="H130" s="2378"/>
      <c r="I130" s="2378"/>
      <c r="J130" s="2378"/>
      <c r="K130" s="2378"/>
      <c r="L130" s="2378"/>
      <c r="M130" s="2378"/>
      <c r="N130" s="2378"/>
      <c r="O130" s="2378"/>
      <c r="P130" s="2378"/>
      <c r="Q130" s="560">
        <f>SUMIF(T131:T132,"i",Q131:Q132)</f>
        <v>0</v>
      </c>
      <c r="R130" s="1019"/>
      <c r="S130" s="1800" t="s">
        <v>617</v>
      </c>
      <c r="T130" s="719" t="s">
        <v>618</v>
      </c>
      <c r="U130" s="2376">
        <v>1</v>
      </c>
      <c r="V130" s="2376" t="s">
        <v>581</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2083</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618</v>
      </c>
      <c r="U133" s="2376">
        <v>1</v>
      </c>
      <c r="V133" s="2376" t="s">
        <v>581</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2085</v>
      </c>
    </row>
    <row r="139" s="1852" customFormat="1" customHeight="1" ht="45">
      <c r="A139" s="1808"/>
      <c r="B139" s="1162"/>
      <c r="C139" s="414"/>
      <c r="D139" s="91"/>
      <c r="E139" s="2574"/>
      <c r="F139" s="2110" t="s">
        <v>110</v>
      </c>
      <c r="G139" s="2577" t="s">
        <v>28</v>
      </c>
      <c r="H139" s="291"/>
      <c r="I139" s="639" t="s">
        <v>110</v>
      </c>
      <c r="J139" s="1809" t="s">
        <v>2086</v>
      </c>
      <c r="K139" s="640" t="s">
        <v>552</v>
      </c>
      <c r="L139" s="2226" t="s">
        <v>552</v>
      </c>
      <c r="M139" s="2579"/>
      <c r="N139" s="640" t="s">
        <v>552</v>
      </c>
      <c r="O139" s="640" t="s">
        <v>552</v>
      </c>
      <c r="P139" s="640" t="s">
        <v>552</v>
      </c>
      <c r="Q139" s="641">
        <f>SUM(Q140:Q142)</f>
        <v>0</v>
      </c>
      <c r="R139" s="641">
        <f>IF(R136=0,0,(Q136/R136)*100)</f>
        <v>0</v>
      </c>
      <c r="S139" s="2181"/>
      <c r="T139" s="719" t="s">
        <v>618</v>
      </c>
      <c r="U139" s="91"/>
      <c r="V139" s="91"/>
      <c r="AC139" s="91"/>
    </row>
    <row s="1852" customFormat="1" customHeight="1" ht="11.25">
      <c r="A140" s="1808"/>
      <c r="B140" s="1162"/>
      <c r="C140" s="414"/>
      <c r="D140" s="91"/>
      <c r="E140" s="2575"/>
      <c r="F140" s="2110"/>
      <c r="G140" s="2577"/>
      <c r="H140" s="2129"/>
      <c r="I140" s="2517" t="s">
        <v>1027</v>
      </c>
      <c r="J140" s="2571"/>
      <c r="K140" s="2572"/>
      <c r="L140" s="642"/>
      <c r="M140" s="643" t="s">
        <v>110</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2087</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2088</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1027</v>
      </c>
      <c r="J147" s="2571"/>
      <c r="K147" s="2572"/>
      <c r="L147" s="642"/>
      <c r="M147" s="643" t="s">
        <v>110</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2087</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110</v>
      </c>
      <c r="N150" s="1797"/>
      <c r="O150" s="644"/>
      <c r="P150" s="645"/>
      <c r="Q150" s="644"/>
      <c r="R150" s="646">
        <v>0</v>
      </c>
      <c r="S150" s="91"/>
      <c r="T150" s="719"/>
      <c r="U150" s="91"/>
      <c r="V150" s="91"/>
      <c r="AC150" s="91"/>
    </row>
    <row r="152" s="1817" customFormat="1" customHeight="1" ht="17.25">
      <c r="A152" s="1817" t="s">
        <v>2089</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62</v>
      </c>
      <c r="L154" s="2110"/>
      <c r="M154" s="2110" t="s">
        <v>110</v>
      </c>
      <c r="N154" s="2506" t="str">
        <f>IF(Z154="","",INDEX(TERRITORY_MR_LIST,MATCH(Z154,TERRITORY_LIST_ID,0)))</f>
        <v/>
      </c>
      <c r="O154" s="2187" t="s">
        <v>62</v>
      </c>
      <c r="P154" s="2110"/>
      <c r="Q154" s="2110" t="s">
        <v>110</v>
      </c>
      <c r="R154" s="2504" t="s">
        <v>28</v>
      </c>
      <c r="S154" s="2109" t="s">
        <v>62</v>
      </c>
      <c r="T154" s="1813"/>
      <c r="U154" s="1813" t="s">
        <v>110</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418</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235</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236</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237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62</v>
      </c>
      <c r="L160" s="2110"/>
      <c r="M160" s="2110" t="s">
        <v>110</v>
      </c>
      <c r="N160" s="2506" t="str">
        <f>IF(Z160="","",INDEX(TERRITORY_MR_LIST,MATCH(Z160,TERRITORY_LIST_ID,0)))</f>
        <v/>
      </c>
      <c r="O160" s="2187" t="s">
        <v>62</v>
      </c>
      <c r="P160" s="2110"/>
      <c r="Q160" s="2110" t="s">
        <v>110</v>
      </c>
      <c r="R160" s="2504" t="s">
        <v>28</v>
      </c>
      <c r="S160" s="2109" t="s">
        <v>62</v>
      </c>
      <c r="T160" s="1813"/>
      <c r="U160" s="1813" t="s">
        <v>110</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418</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235</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236</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110</v>
      </c>
      <c r="N165" s="2506" t="str">
        <f>IF(Z165="","",INDEX(TERRITORY_MR_LIST,MATCH(Z165,TERRITORY_LIST_ID,0)))</f>
        <v/>
      </c>
      <c r="O165" s="2187" t="s">
        <v>62</v>
      </c>
      <c r="P165" s="2110"/>
      <c r="Q165" s="2110" t="s">
        <v>110</v>
      </c>
      <c r="R165" s="2504" t="s">
        <v>28</v>
      </c>
      <c r="S165" s="2109" t="s">
        <v>62</v>
      </c>
      <c r="T165" s="1813"/>
      <c r="U165" s="1813" t="s">
        <v>110</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418</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235</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110</v>
      </c>
      <c r="R169" s="2504" t="s">
        <v>28</v>
      </c>
      <c r="S169" s="2109" t="s">
        <v>62</v>
      </c>
      <c r="T169" s="1813"/>
      <c r="U169" s="1813" t="s">
        <v>110</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418</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110</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2090</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62</v>
      </c>
      <c r="L176" s="2110"/>
      <c r="M176" s="2110" t="s">
        <v>110</v>
      </c>
      <c r="N176" s="2506" t="str">
        <f>IF(Z176="","",INDEX(TERRITORY_MR_LIST,MATCH(Z176,TERRITORY_LIST_ID,0)))</f>
        <v/>
      </c>
      <c r="O176" s="2187" t="s">
        <v>62</v>
      </c>
      <c r="P176" s="2110"/>
      <c r="Q176" s="2110" t="s">
        <v>110</v>
      </c>
      <c r="R176" s="2504" t="s">
        <v>28</v>
      </c>
      <c r="S176" s="2408" t="s">
        <v>19</v>
      </c>
      <c r="T176" s="1804"/>
      <c r="U176" s="1804" t="s">
        <v>110</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235</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236</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237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62</v>
      </c>
      <c r="L182" s="2110"/>
      <c r="M182" s="2110" t="s">
        <v>110</v>
      </c>
      <c r="N182" s="2506" t="str">
        <f>IF(Z182="","",INDEX(TERRITORY_MR_LIST,MATCH(Z182,TERRITORY_LIST_ID,0)))</f>
        <v/>
      </c>
      <c r="O182" s="2187" t="s">
        <v>62</v>
      </c>
      <c r="P182" s="2110"/>
      <c r="Q182" s="2110" t="s">
        <v>110</v>
      </c>
      <c r="R182" s="2504" t="s">
        <v>28</v>
      </c>
      <c r="S182" s="2408" t="s">
        <v>19</v>
      </c>
      <c r="T182" s="1804"/>
      <c r="U182" s="1804" t="s">
        <v>110</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235</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236</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110</v>
      </c>
      <c r="N187" s="2506" t="str">
        <f>IF(Z187="","",INDEX(TERRITORY_MR_LIST,MATCH(Z187,TERRITORY_LIST_ID,0)))</f>
        <v/>
      </c>
      <c r="O187" s="2187" t="s">
        <v>62</v>
      </c>
      <c r="P187" s="2110"/>
      <c r="Q187" s="2110" t="s">
        <v>110</v>
      </c>
      <c r="R187" s="2504" t="s">
        <v>28</v>
      </c>
      <c r="S187" s="2408" t="s">
        <v>19</v>
      </c>
      <c r="T187" s="1804"/>
      <c r="U187" s="1804" t="s">
        <v>110</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235</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110</v>
      </c>
      <c r="R191" s="2504" t="s">
        <v>28</v>
      </c>
      <c r="S191" s="2408" t="s">
        <v>19</v>
      </c>
      <c r="T191" s="1804"/>
      <c r="U191" s="1804" t="s">
        <v>110</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2091</v>
      </c>
    </row>
    <row customHeight="1" ht="17.25">
      <c r="G201" s="1841"/>
      <c r="H201" s="1841"/>
      <c r="I201" s="1841"/>
      <c r="M201" s="1837"/>
    </row>
    <row s="1852" customFormat="1" customHeight="1" ht="15">
      <c r="D202" s="2525"/>
      <c r="E202" s="2201"/>
      <c r="F202" s="2201"/>
      <c r="G202" s="2187"/>
      <c r="H202" s="1566"/>
      <c r="I202" s="2529">
        <v>1</v>
      </c>
      <c r="J202" s="2503"/>
      <c r="K202" s="1581"/>
      <c r="L202" s="2187" t="s">
        <v>62</v>
      </c>
      <c r="M202" s="2187" t="s">
        <v>62</v>
      </c>
      <c r="N202" s="1566"/>
      <c r="O202" s="2110" t="s">
        <v>110</v>
      </c>
      <c r="P202" s="2519"/>
      <c r="Q202" s="1582"/>
      <c r="R202" s="2187" t="s">
        <v>62</v>
      </c>
      <c r="S202" s="2187" t="s">
        <v>62</v>
      </c>
      <c r="T202" s="1857"/>
      <c r="U202" s="2110" t="s">
        <v>110</v>
      </c>
      <c r="V202" s="2526" t="str">
        <f>IF(AK202="","",INDEX(TERRITORY_MR_LIST,MATCH(AK202,TERRITORY_LIST_ID,0)))</f>
        <v/>
      </c>
      <c r="W202" s="1583"/>
      <c r="X202" s="2187" t="s">
        <v>62</v>
      </c>
      <c r="Y202" s="2187" t="s">
        <v>19</v>
      </c>
      <c r="Z202" s="1566"/>
      <c r="AA202" s="2110" t="s">
        <v>110</v>
      </c>
      <c r="AB202" s="2528"/>
      <c r="AC202" s="1584"/>
      <c r="AD202" s="2187" t="s">
        <v>62</v>
      </c>
      <c r="AE202" s="2187" t="s">
        <v>19</v>
      </c>
      <c r="AF202" s="1564"/>
      <c r="AG202" s="1813" t="s">
        <v>110</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2092</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2093</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104</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2094</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237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CB10B-261E-9875-DA76-0.074B545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2095</v>
      </c>
      <c r="B1" s="848"/>
      <c r="C1" s="984" t="s">
        <v>2096</v>
      </c>
      <c r="D1" s="982" t="s">
        <v>813</v>
      </c>
      <c r="E1" s="982" t="s">
        <v>859</v>
      </c>
      <c r="F1" s="982" t="s">
        <v>912</v>
      </c>
      <c r="G1" s="982" t="s">
        <v>899</v>
      </c>
      <c r="H1" s="982" t="s">
        <v>1771</v>
      </c>
    </row>
    <row customHeight="1" ht="9">
      <c r="A2" s="985" t="s">
        <v>2097</v>
      </c>
      <c r="B2" s="985"/>
      <c r="C2" s="986" t="str">
        <f>INDEX(TEMPLATE_NUMBER_FORM_LIST,MATCH(TEMPLATE_SPHERE,TEMPLATE_SPHERE_LIST,0))</f>
        <v>10</v>
      </c>
      <c r="D2" s="985" t="s">
        <v>1622</v>
      </c>
      <c r="E2" s="985" t="s">
        <v>150</v>
      </c>
      <c r="F2" s="987" t="s">
        <v>150</v>
      </c>
      <c r="G2" s="985" t="s">
        <v>150</v>
      </c>
      <c r="H2" s="988"/>
    </row>
    <row customHeight="1" ht="63">
      <c r="A3" s="848"/>
      <c r="B3" s="848" t="s">
        <v>110</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2098</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2099</v>
      </c>
      <c r="B4" s="848" t="s">
        <v>111</v>
      </c>
      <c r="C4" s="986" t="str">
        <f>IF(TEMPLATE_SPHERE="HEAT",D4,IF(TEMPLATE_SPHERE="TKO",H4,E4))</f>
        <v>Форма 1. Информация об организации, осуществляющей холодное водоснабжение (общая информация)</v>
      </c>
      <c r="D4" s="985" t="s">
        <v>2100</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2101</v>
      </c>
    </row>
    <row customHeight="1" ht="117">
      <c r="A5" s="848" t="s">
        <v>2102</v>
      </c>
      <c r="B5" s="848" t="s">
        <v>91</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2103</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2104</v>
      </c>
    </row>
    <row customHeight="1" ht="90">
      <c r="A6" s="848" t="s">
        <v>2105</v>
      </c>
      <c r="B6" s="848" t="s">
        <v>92</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2106</v>
      </c>
      <c r="B7" s="848" t="s">
        <v>112</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2107</v>
      </c>
      <c r="E7" s="848" t="s">
        <v>2108</v>
      </c>
      <c r="F7" s="988"/>
      <c r="G7" s="988"/>
      <c r="H7" s="988"/>
    </row>
    <row customHeight="1" ht="108">
      <c r="A8" s="848" t="s">
        <v>2109</v>
      </c>
      <c r="B8" s="848" t="s">
        <v>93</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1309</v>
      </c>
      <c r="E8" s="848" t="s">
        <v>2110</v>
      </c>
      <c r="F8" s="988"/>
      <c r="G8" s="988"/>
      <c r="H8" s="988"/>
    </row>
    <row customHeight="1" ht="99">
      <c r="A9" s="848" t="s">
        <v>2111</v>
      </c>
      <c r="B9" s="848"/>
      <c r="C9" s="848" t="s">
        <v>2112</v>
      </c>
      <c r="D9" s="848"/>
      <c r="E9" s="848"/>
      <c r="F9" s="988"/>
      <c r="G9" s="988"/>
      <c r="H9" s="988"/>
    </row>
    <row customHeight="1" ht="126">
      <c r="A10" s="848" t="s">
        <v>2113</v>
      </c>
      <c r="B10" s="848"/>
      <c r="C10" s="848" t="s">
        <v>2114</v>
      </c>
      <c r="D10" s="848"/>
      <c r="E10" s="848"/>
      <c r="F10" s="988"/>
      <c r="G10" s="988"/>
      <c r="H10" s="988"/>
    </row>
    <row customHeight="1" ht="108">
      <c r="A11" s="848" t="s">
        <v>2115</v>
      </c>
      <c r="B11" s="848"/>
      <c r="C11" s="848" t="s">
        <v>2116</v>
      </c>
      <c r="D11" s="848"/>
      <c r="E11" s="848"/>
      <c r="F11" s="988"/>
      <c r="G11" s="988"/>
      <c r="H11" s="988"/>
    </row>
    <row customHeight="1" ht="54">
      <c r="A12" s="848" t="s">
        <v>2117</v>
      </c>
      <c r="B12" s="848"/>
      <c r="C12" s="848" t="s">
        <v>2118</v>
      </c>
      <c r="D12" s="848"/>
      <c r="E12" s="848"/>
      <c r="F12" s="988"/>
      <c r="G12" s="988"/>
      <c r="H12" s="988"/>
    </row>
    <row customHeight="1" ht="45">
      <c r="A13" s="848" t="s">
        <v>2119</v>
      </c>
      <c r="B13" s="848"/>
      <c r="C13" s="848" t="s">
        <v>2120</v>
      </c>
      <c r="D13" s="848"/>
      <c r="E13" s="848"/>
      <c r="F13" s="988"/>
      <c r="G13" s="988"/>
      <c r="H13" s="988"/>
    </row>
    <row customHeight="1" ht="117">
      <c r="A14" s="848" t="s">
        <v>2121</v>
      </c>
      <c r="B14" s="848"/>
      <c r="C14" s="848" t="s">
        <v>2122</v>
      </c>
      <c r="D14" s="848"/>
      <c r="E14" s="848"/>
      <c r="F14" s="988"/>
      <c r="G14" s="988"/>
      <c r="H14" s="988"/>
    </row>
    <row customHeight="1" ht="117">
      <c r="A15" s="848" t="s">
        <v>2123</v>
      </c>
      <c r="B15" s="848"/>
      <c r="C15" s="848" t="s">
        <v>2124</v>
      </c>
      <c r="D15" s="848"/>
      <c r="E15" s="848"/>
      <c r="F15" s="988"/>
      <c r="G15" s="988"/>
      <c r="H15" s="988"/>
    </row>
    <row customHeight="1" ht="63">
      <c r="A16" s="848" t="s">
        <v>2125</v>
      </c>
      <c r="B16" s="848"/>
      <c r="C16" s="848" t="s">
        <v>2126</v>
      </c>
      <c r="D16" s="848"/>
      <c r="E16" s="848"/>
      <c r="F16" s="988"/>
      <c r="G16" s="988"/>
      <c r="H16" s="988"/>
    </row>
    <row customHeight="1" ht="54">
      <c r="A17" s="848" t="s">
        <v>2127</v>
      </c>
      <c r="B17" s="848"/>
      <c r="C17" s="986" t="s">
        <v>2128</v>
      </c>
      <c r="D17" s="848"/>
      <c r="E17" s="848"/>
      <c r="F17" s="988"/>
      <c r="G17" s="988"/>
      <c r="H17" s="988"/>
    </row>
    <row customHeight="1" ht="27">
      <c r="A18" s="848" t="s">
        <v>2129</v>
      </c>
      <c r="B18" s="848"/>
      <c r="C18" s="986" t="s">
        <v>2130</v>
      </c>
      <c r="D18" s="848"/>
      <c r="E18" s="848"/>
      <c r="F18" s="988"/>
      <c r="G18" s="988"/>
      <c r="H18" s="988"/>
    </row>
    <row customHeight="1" ht="54">
      <c r="A19" s="848" t="s">
        <v>2131</v>
      </c>
      <c r="B19" s="848"/>
      <c r="C19" s="986" t="s">
        <v>2132</v>
      </c>
      <c r="D19" s="848"/>
      <c r="E19" s="848"/>
      <c r="F19" s="988"/>
      <c r="G19" s="988"/>
      <c r="H19" s="988"/>
    </row>
    <row customHeight="1" ht="36">
      <c r="A20" s="848" t="s">
        <v>2133</v>
      </c>
      <c r="B20" s="848"/>
      <c r="C20" s="986" t="s">
        <v>2134</v>
      </c>
      <c r="D20" s="848"/>
      <c r="E20" s="848"/>
      <c r="F20" s="988"/>
      <c r="G20" s="988"/>
      <c r="H20" s="988"/>
    </row>
    <row customHeight="1" ht="36">
      <c r="A21" s="848" t="s">
        <v>2135</v>
      </c>
      <c r="B21" s="848"/>
      <c r="C21" s="986" t="s">
        <v>2136</v>
      </c>
      <c r="D21" s="848"/>
      <c r="E21" s="848"/>
      <c r="F21" s="988"/>
      <c r="G21" s="988"/>
      <c r="H21" s="988"/>
    </row>
    <row customHeight="1" ht="27">
      <c r="A22" s="848" t="s">
        <v>2137</v>
      </c>
      <c r="B22" s="848"/>
      <c r="C22" s="986" t="s">
        <v>2138</v>
      </c>
      <c r="D22" s="848"/>
      <c r="E22" s="848"/>
      <c r="F22" s="988"/>
      <c r="G22" s="988"/>
      <c r="H22" s="988"/>
    </row>
    <row customHeight="1" ht="36">
      <c r="A23" s="848" t="s">
        <v>2139</v>
      </c>
      <c r="B23" s="848"/>
      <c r="C23" s="986" t="s">
        <v>2140</v>
      </c>
      <c r="D23" s="848"/>
      <c r="E23" s="848"/>
      <c r="F23" s="988"/>
      <c r="G23" s="988"/>
      <c r="H23" s="988"/>
    </row>
    <row customHeight="1" ht="28.5">
      <c r="A24" s="848" t="s">
        <v>2141</v>
      </c>
      <c r="B24" s="848"/>
      <c r="C24" s="986" t="s">
        <v>2142</v>
      </c>
      <c r="D24" s="848"/>
      <c r="E24" s="848"/>
      <c r="F24" s="988"/>
      <c r="G24" s="988"/>
      <c r="H24" s="988"/>
    </row>
    <row customHeight="1" ht="36">
      <c r="A25" s="848" t="s">
        <v>2143</v>
      </c>
      <c r="B25" s="848"/>
      <c r="C25" s="986" t="s">
        <v>2144</v>
      </c>
      <c r="D25" s="848"/>
      <c r="E25" s="848"/>
      <c r="F25" s="988"/>
      <c r="G25" s="988"/>
      <c r="H25" s="988"/>
    </row>
    <row customHeight="1" ht="27">
      <c r="A26" s="848" t="s">
        <v>2145</v>
      </c>
      <c r="B26" s="848"/>
      <c r="C26" s="986" t="s">
        <v>2146</v>
      </c>
      <c r="D26" s="848"/>
      <c r="E26" s="848"/>
      <c r="F26" s="988"/>
      <c r="G26" s="988"/>
      <c r="H26" s="988"/>
    </row>
    <row customHeight="1" ht="36">
      <c r="A27" s="848" t="s">
        <v>2147</v>
      </c>
      <c r="B27" s="848"/>
      <c r="C27" s="986" t="s">
        <v>2148</v>
      </c>
      <c r="D27" s="848"/>
      <c r="E27" s="848"/>
      <c r="F27" s="988"/>
      <c r="G27" s="988"/>
      <c r="H27" s="988"/>
    </row>
    <row customHeight="1" ht="28.5">
      <c r="A28" s="848" t="s">
        <v>2149</v>
      </c>
      <c r="B28" s="848"/>
      <c r="C28" s="986" t="s">
        <v>2150</v>
      </c>
      <c r="D28" s="848"/>
      <c r="E28" s="848"/>
      <c r="F28" s="988"/>
      <c r="G28" s="988"/>
      <c r="H28" s="988"/>
    </row>
    <row customHeight="1" ht="126">
      <c r="A29" s="848" t="s">
        <v>2151</v>
      </c>
      <c r="B29" s="848" t="s">
        <v>1724</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2152</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2153</v>
      </c>
    </row>
    <row customHeight="1" ht="36">
      <c r="A30" s="848" t="s">
        <v>2154</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2155</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2156</v>
      </c>
      <c r="B31" s="848"/>
      <c r="C31" s="986" t="str">
        <f>IF(TEMPLATE_SPHERE="HEAT",D31,IF(TEMPLATE_SPHERE="TKO",H31,E31))</f>
        <v>Форма 1. Информация об организации, осуществляющей холодное водоснабжение (общая информация)</v>
      </c>
      <c r="D31" s="848" t="s">
        <v>2157</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2158</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2159</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2160</v>
      </c>
    </row>
    <row customHeight="1" ht="9">
      <c r="A33" s="848"/>
      <c r="B33" s="848"/>
      <c r="C33" s="986"/>
      <c r="D33" s="848"/>
      <c r="E33" s="848"/>
      <c r="F33" s="988"/>
      <c r="G33" s="988"/>
      <c r="H33" s="988"/>
    </row>
    <row customHeight="1" ht="9">
      <c r="A34" s="848"/>
      <c r="B34" s="848" t="s">
        <v>1660</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08BB925-549F-1EA3-E47D-0.933EB52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2161</v>
      </c>
      <c r="D1" s="900"/>
      <c r="E1" s="900"/>
      <c r="F1" s="900"/>
      <c r="G1" s="900"/>
      <c r="H1" s="900" t="s">
        <v>2162</v>
      </c>
      <c r="I1" s="900"/>
      <c r="J1" s="900"/>
      <c r="K1" s="900"/>
      <c r="L1" s="900"/>
      <c r="M1" s="900" t="s">
        <v>2163</v>
      </c>
      <c r="N1" s="900" t="s">
        <v>2164</v>
      </c>
      <c r="O1" s="2594" t="s">
        <v>2165</v>
      </c>
      <c r="P1" s="2594"/>
      <c r="Q1" s="2594"/>
      <c r="R1" s="2594"/>
      <c r="S1" s="2594"/>
      <c r="T1" s="2594" t="s">
        <v>2163</v>
      </c>
      <c r="U1" s="2594"/>
      <c r="V1" s="2594"/>
      <c r="W1" s="2594"/>
      <c r="X1" s="2594"/>
      <c r="Y1" s="1001"/>
      <c r="Z1" s="2594" t="s">
        <v>2166</v>
      </c>
      <c r="AA1" s="2594"/>
      <c r="AB1" s="2594"/>
      <c r="AC1" s="2594"/>
      <c r="AD1" s="2594"/>
    </row>
    <row customHeight="1" ht="18">
      <c r="A2" s="848"/>
      <c r="B2" s="848"/>
      <c r="C2" s="843" t="s">
        <v>813</v>
      </c>
      <c r="D2" s="843" t="s">
        <v>859</v>
      </c>
      <c r="E2" s="843" t="s">
        <v>912</v>
      </c>
      <c r="F2" s="843" t="s">
        <v>899</v>
      </c>
      <c r="G2" s="843" t="s">
        <v>1771</v>
      </c>
      <c r="H2" s="845"/>
      <c r="I2" s="845"/>
      <c r="J2" s="845"/>
      <c r="K2" s="845"/>
      <c r="L2" s="845"/>
      <c r="M2" s="845"/>
      <c r="N2" s="845"/>
      <c r="O2" s="843" t="s">
        <v>813</v>
      </c>
      <c r="P2" s="843" t="s">
        <v>859</v>
      </c>
      <c r="Q2" s="843" t="s">
        <v>899</v>
      </c>
      <c r="R2" s="843" t="s">
        <v>912</v>
      </c>
      <c r="S2" s="843" t="s">
        <v>1771</v>
      </c>
      <c r="T2" s="843" t="s">
        <v>813</v>
      </c>
      <c r="U2" s="843" t="s">
        <v>859</v>
      </c>
      <c r="V2" s="843" t="s">
        <v>899</v>
      </c>
      <c r="W2" s="843" t="s">
        <v>912</v>
      </c>
      <c r="X2" s="843" t="s">
        <v>1771</v>
      </c>
      <c r="Y2" s="843"/>
      <c r="Z2" s="843" t="s">
        <v>813</v>
      </c>
      <c r="AA2" s="852" t="s">
        <v>859</v>
      </c>
      <c r="AB2" s="843" t="s">
        <v>899</v>
      </c>
      <c r="AC2" s="843" t="s">
        <v>912</v>
      </c>
      <c r="AD2" s="843" t="s">
        <v>1771</v>
      </c>
    </row>
    <row customHeight="1" ht="162">
      <c r="A3" s="847" t="s">
        <v>26</v>
      </c>
      <c r="B3" s="847"/>
      <c r="C3" s="2598" t="s">
        <v>2167</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2168</v>
      </c>
      <c r="AA3" s="845" t="s">
        <v>2169</v>
      </c>
      <c r="AB3" s="848" t="s">
        <v>2170</v>
      </c>
      <c r="AC3" s="848" t="s">
        <v>2171</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1711</v>
      </c>
      <c r="D11" s="2601" t="s">
        <v>1707</v>
      </c>
      <c r="E11" s="2601" t="s">
        <v>1804</v>
      </c>
      <c r="F11" s="2601" t="s">
        <v>2172</v>
      </c>
      <c r="G11" s="2601"/>
      <c r="H11" s="900" t="s">
        <v>2173</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2174</v>
      </c>
      <c r="U11" s="845" t="s">
        <v>2175</v>
      </c>
      <c r="V11" s="845"/>
      <c r="W11" s="845"/>
      <c r="X11" s="845"/>
      <c r="Y11" s="1002"/>
      <c r="Z11" s="848" t="s">
        <v>2176</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2177</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2178</v>
      </c>
      <c r="U12" s="845" t="s">
        <v>2179</v>
      </c>
      <c r="V12" s="845"/>
      <c r="W12" s="845"/>
      <c r="X12" s="845"/>
      <c r="Y12" s="1002"/>
      <c r="Z12" s="848" t="s">
        <v>2180</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2181</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2182</v>
      </c>
      <c r="U13" s="846" t="s">
        <v>2183</v>
      </c>
      <c r="V13" s="846"/>
      <c r="W13" s="846"/>
      <c r="X13" s="845"/>
      <c r="Y13" s="1002"/>
      <c r="Z13" s="848" t="s">
        <v>2184</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2185</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2186</v>
      </c>
      <c r="AA14" s="851" t="s">
        <v>2186</v>
      </c>
      <c r="AB14" s="848"/>
      <c r="AC14" s="848"/>
      <c r="AD14" s="848"/>
    </row>
    <row customHeight="1" ht="108">
      <c r="A15" s="2595"/>
      <c r="B15" s="901">
        <v>5</v>
      </c>
      <c r="C15" s="2602"/>
      <c r="D15" s="2602"/>
      <c r="E15" s="2602"/>
      <c r="F15" s="2602"/>
      <c r="G15" s="2602"/>
      <c r="H15" s="2596" t="s">
        <v>2187</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2188</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2189</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2189</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1807</v>
      </c>
      <c r="B18" s="901">
        <v>1</v>
      </c>
      <c r="C18" s="845" t="s">
        <v>2173</v>
      </c>
      <c r="D18" s="969" t="s">
        <v>2173</v>
      </c>
      <c r="E18" s="845" t="s">
        <v>2173</v>
      </c>
      <c r="F18" s="845" t="s">
        <v>2173</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2190</v>
      </c>
      <c r="U18" s="848" t="s">
        <v>2191</v>
      </c>
      <c r="V18" s="848" t="s">
        <v>2192</v>
      </c>
      <c r="W18" s="848" t="s">
        <v>2193</v>
      </c>
      <c r="X18" s="845"/>
      <c r="Y18" s="1002"/>
      <c r="Z18" s="848" t="s">
        <v>2194</v>
      </c>
      <c r="AA18" s="851" t="s">
        <v>2195</v>
      </c>
      <c r="AB18" s="851" t="s">
        <v>2195</v>
      </c>
      <c r="AC18" s="851" t="s">
        <v>2195</v>
      </c>
      <c r="AD18" s="848"/>
    </row>
    <row customHeight="1" ht="36">
      <c r="A19" s="847"/>
      <c r="B19" s="901">
        <v>2</v>
      </c>
      <c r="C19" s="845" t="s">
        <v>2177</v>
      </c>
      <c r="D19" s="969" t="s">
        <v>2177</v>
      </c>
      <c r="E19" s="845" t="s">
        <v>2177</v>
      </c>
      <c r="F19" s="845" t="s">
        <v>2177</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2196</v>
      </c>
      <c r="U19" s="848" t="s">
        <v>2197</v>
      </c>
      <c r="V19" s="848" t="s">
        <v>2198</v>
      </c>
      <c r="W19" s="848" t="s">
        <v>2199</v>
      </c>
      <c r="X19" s="845"/>
      <c r="Y19" s="1002"/>
      <c r="Z19" s="848" t="s">
        <v>2200</v>
      </c>
      <c r="AA19" s="851" t="s">
        <v>2200</v>
      </c>
      <c r="AB19" s="851" t="s">
        <v>2200</v>
      </c>
      <c r="AC19" s="851" t="s">
        <v>2200</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714</v>
      </c>
      <c r="P20" s="959" t="s">
        <v>714</v>
      </c>
      <c r="Q20" s="959" t="s">
        <v>714</v>
      </c>
      <c r="R20" s="959" t="s">
        <v>714</v>
      </c>
      <c r="S20" s="959"/>
      <c r="T20" s="966" t="s">
        <v>2201</v>
      </c>
      <c r="U20" s="848" t="s">
        <v>2202</v>
      </c>
      <c r="V20" s="848" t="s">
        <v>2203</v>
      </c>
      <c r="W20" s="848" t="s">
        <v>2204</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311</v>
      </c>
      <c r="P21" s="959"/>
      <c r="Q21" s="959"/>
      <c r="R21" s="959"/>
      <c r="S21" s="959"/>
      <c r="T21" s="966" t="s">
        <v>2205</v>
      </c>
      <c r="U21" s="848"/>
      <c r="V21" s="848"/>
      <c r="W21" s="848"/>
      <c r="X21" s="845"/>
      <c r="Y21" s="1002"/>
      <c r="Z21" s="848" t="s">
        <v>2206</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311</v>
      </c>
      <c r="R22" s="959"/>
      <c r="S22" s="959"/>
      <c r="T22" s="966"/>
      <c r="U22" s="848"/>
      <c r="V22" s="848" t="s">
        <v>2207</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314</v>
      </c>
      <c r="R23" s="959"/>
      <c r="S23" s="959"/>
      <c r="T23" s="966"/>
      <c r="U23" s="848"/>
      <c r="V23" s="848" t="s">
        <v>2208</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734</v>
      </c>
      <c r="R24" s="959"/>
      <c r="S24" s="959"/>
      <c r="T24" s="966"/>
      <c r="U24" s="848"/>
      <c r="V24" s="848" t="s">
        <v>2209</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314</v>
      </c>
      <c r="P25" s="959" t="s">
        <v>311</v>
      </c>
      <c r="Q25" s="959" t="s">
        <v>741</v>
      </c>
      <c r="R25" s="959" t="s">
        <v>311</v>
      </c>
      <c r="S25" s="959"/>
      <c r="T25" s="966" t="s">
        <v>2210</v>
      </c>
      <c r="U25" s="848" t="s">
        <v>2210</v>
      </c>
      <c r="V25" s="848" t="s">
        <v>2210</v>
      </c>
      <c r="W25" s="848" t="s">
        <v>2210</v>
      </c>
      <c r="X25" s="845"/>
      <c r="Y25" s="1002"/>
      <c r="Z25" s="848"/>
      <c r="AA25" s="851"/>
      <c r="AB25" s="848"/>
      <c r="AC25" s="848"/>
      <c r="AD25" s="848"/>
    </row>
    <row customHeight="1" ht="18">
      <c r="A26" s="847"/>
      <c r="B26" s="901">
        <v>9</v>
      </c>
      <c r="C26" s="845" t="s">
        <v>658</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730</v>
      </c>
      <c r="P26" s="959" t="s">
        <v>724</v>
      </c>
      <c r="Q26" s="959" t="s">
        <v>2211</v>
      </c>
      <c r="R26" s="959" t="s">
        <v>724</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2212</v>
      </c>
      <c r="V26" s="966" t="s">
        <v>2212</v>
      </c>
      <c r="W26" s="966" t="s">
        <v>2212</v>
      </c>
      <c r="X26" s="845"/>
      <c r="Y26" s="1002"/>
      <c r="Z26" s="848"/>
      <c r="AA26" s="851"/>
      <c r="AB26" s="848"/>
      <c r="AC26" s="848"/>
      <c r="AD26" s="848"/>
    </row>
    <row customHeight="1" ht="18">
      <c r="A27" s="847"/>
      <c r="B27" s="901">
        <v>10</v>
      </c>
      <c r="C27" s="845" t="s">
        <v>662</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732</v>
      </c>
      <c r="P27" s="959" t="s">
        <v>726</v>
      </c>
      <c r="Q27" s="959" t="s">
        <v>2213</v>
      </c>
      <c r="R27" s="959" t="s">
        <v>726</v>
      </c>
      <c r="S27" s="959"/>
      <c r="T27" s="966" t="s">
        <v>2214</v>
      </c>
      <c r="U27" s="966" t="s">
        <v>2214</v>
      </c>
      <c r="V27" s="966" t="s">
        <v>2214</v>
      </c>
      <c r="W27" s="966" t="s">
        <v>2214</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734</v>
      </c>
      <c r="P28" s="959"/>
      <c r="Q28" s="959"/>
      <c r="R28" s="959"/>
      <c r="S28" s="959"/>
      <c r="T28" s="966" t="s">
        <v>2215</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741</v>
      </c>
      <c r="P29" s="959" t="s">
        <v>314</v>
      </c>
      <c r="Q29" s="959"/>
      <c r="R29" s="959" t="s">
        <v>314</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2216</v>
      </c>
      <c r="V29" s="848"/>
      <c r="W29" s="848" t="s">
        <v>2216</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743</v>
      </c>
      <c r="P30" s="959" t="s">
        <v>734</v>
      </c>
      <c r="Q30" s="959" t="s">
        <v>743</v>
      </c>
      <c r="R30" s="959" t="s">
        <v>734</v>
      </c>
      <c r="S30" s="959"/>
      <c r="T30" s="966" t="s">
        <v>2217</v>
      </c>
      <c r="U30" s="848" t="s">
        <v>2217</v>
      </c>
      <c r="V30" s="848" t="s">
        <v>2217</v>
      </c>
      <c r="W30" s="848" t="s">
        <v>2217</v>
      </c>
      <c r="X30" s="845"/>
      <c r="Y30" s="1002"/>
      <c r="Z30" s="848"/>
      <c r="AA30" s="851" t="s">
        <v>2218</v>
      </c>
      <c r="AB30" s="851" t="s">
        <v>2218</v>
      </c>
      <c r="AC30" s="851" t="s">
        <v>2218</v>
      </c>
      <c r="AD30" s="848"/>
    </row>
    <row customHeight="1" ht="18">
      <c r="A31" s="847"/>
      <c r="B31" s="901">
        <v>14</v>
      </c>
      <c r="C31" s="845" t="s">
        <v>2219</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2220</v>
      </c>
      <c r="P31" s="959" t="s">
        <v>737</v>
      </c>
      <c r="Q31" s="959" t="s">
        <v>2220</v>
      </c>
      <c r="R31" s="959" t="s">
        <v>737</v>
      </c>
      <c r="S31" s="959"/>
      <c r="T31" s="967" t="s">
        <v>2221</v>
      </c>
      <c r="U31" s="848" t="s">
        <v>2221</v>
      </c>
      <c r="V31" s="848" t="s">
        <v>2221</v>
      </c>
      <c r="W31" s="848" t="s">
        <v>2221</v>
      </c>
      <c r="X31" s="845"/>
      <c r="Y31" s="1002"/>
      <c r="Z31" s="848"/>
      <c r="AA31" s="851"/>
      <c r="AB31" s="851"/>
      <c r="AC31" s="851"/>
      <c r="AD31" s="848"/>
    </row>
    <row customHeight="1" ht="36">
      <c r="A32" s="847"/>
      <c r="B32" s="901">
        <v>15</v>
      </c>
      <c r="C32" s="845" t="s">
        <v>2222</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2223</v>
      </c>
      <c r="P32" s="959" t="s">
        <v>739</v>
      </c>
      <c r="Q32" s="959" t="s">
        <v>2223</v>
      </c>
      <c r="R32" s="959" t="s">
        <v>739</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2224</v>
      </c>
      <c r="V32" s="848" t="s">
        <v>2224</v>
      </c>
      <c r="W32" s="848" t="s">
        <v>2224</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745</v>
      </c>
      <c r="P33" s="959" t="s">
        <v>741</v>
      </c>
      <c r="Q33" s="959" t="s">
        <v>745</v>
      </c>
      <c r="R33" s="959" t="s">
        <v>741</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2225</v>
      </c>
      <c r="V33" s="848" t="s">
        <v>2225</v>
      </c>
      <c r="W33" s="848" t="s">
        <v>2226</v>
      </c>
      <c r="X33" s="845"/>
      <c r="Y33" s="1002"/>
      <c r="Z33" s="848"/>
      <c r="AA33" s="851" t="s">
        <v>2227</v>
      </c>
      <c r="AB33" s="851" t="s">
        <v>2227</v>
      </c>
      <c r="AC33" s="851" t="s">
        <v>2227</v>
      </c>
      <c r="AD33" s="848"/>
    </row>
    <row customHeight="1" ht="27">
      <c r="A34" s="847"/>
      <c r="B34" s="901">
        <v>17</v>
      </c>
      <c r="C34" s="845" t="s">
        <v>2228</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2229</v>
      </c>
      <c r="P34" s="959" t="s">
        <v>2211</v>
      </c>
      <c r="Q34" s="959" t="s">
        <v>2229</v>
      </c>
      <c r="R34" s="959" t="s">
        <v>2211</v>
      </c>
      <c r="S34" s="959"/>
      <c r="T34" s="968" t="s">
        <v>2230</v>
      </c>
      <c r="U34" s="848" t="s">
        <v>2230</v>
      </c>
      <c r="V34" s="848" t="s">
        <v>2230</v>
      </c>
      <c r="W34" s="848" t="s">
        <v>2231</v>
      </c>
      <c r="X34" s="845"/>
      <c r="Y34" s="1002"/>
      <c r="Z34" s="848"/>
      <c r="AA34" s="851"/>
      <c r="AB34" s="848"/>
      <c r="AC34" s="848"/>
      <c r="AD34" s="848"/>
    </row>
    <row customHeight="1" ht="45">
      <c r="A35" s="847"/>
      <c r="B35" s="901">
        <v>18</v>
      </c>
      <c r="C35" s="845" t="s">
        <v>2232</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2233</v>
      </c>
      <c r="P35" s="959" t="s">
        <v>2213</v>
      </c>
      <c r="Q35" s="959" t="s">
        <v>2233</v>
      </c>
      <c r="R35" s="959" t="s">
        <v>2213</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2234</v>
      </c>
      <c r="V35" s="848" t="s">
        <v>2234</v>
      </c>
      <c r="W35" s="848" t="s">
        <v>2234</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747</v>
      </c>
      <c r="P36" s="959" t="s">
        <v>743</v>
      </c>
      <c r="Q36" s="959" t="s">
        <v>747</v>
      </c>
      <c r="R36" s="959" t="s">
        <v>743</v>
      </c>
      <c r="S36" s="959"/>
      <c r="T36" s="966" t="s">
        <v>2235</v>
      </c>
      <c r="U36" s="848" t="s">
        <v>2235</v>
      </c>
      <c r="V36" s="848" t="s">
        <v>2235</v>
      </c>
      <c r="W36" s="848" t="s">
        <v>2235</v>
      </c>
      <c r="X36" s="845"/>
      <c r="Y36" s="1002"/>
      <c r="Z36" s="848"/>
      <c r="AA36" s="851"/>
      <c r="AB36" s="848"/>
      <c r="AC36" s="848"/>
      <c r="AD36" s="848"/>
    </row>
    <row customHeight="1" ht="18">
      <c r="A37" s="847"/>
      <c r="B37" s="901">
        <v>20</v>
      </c>
      <c r="C37" s="845" t="s">
        <v>2236</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2237</v>
      </c>
      <c r="P37" s="959" t="s">
        <v>2220</v>
      </c>
      <c r="Q37" s="959" t="s">
        <v>2237</v>
      </c>
      <c r="R37" s="959" t="s">
        <v>2220</v>
      </c>
      <c r="S37" s="959"/>
      <c r="T37" s="966" t="s">
        <v>2238</v>
      </c>
      <c r="U37" s="848" t="s">
        <v>2238</v>
      </c>
      <c r="V37" s="848" t="s">
        <v>2238</v>
      </c>
      <c r="W37" s="848" t="s">
        <v>2238</v>
      </c>
      <c r="X37" s="845"/>
      <c r="Y37" s="1002"/>
      <c r="Z37" s="848"/>
      <c r="AA37" s="851"/>
      <c r="AB37" s="848"/>
      <c r="AC37" s="848"/>
      <c r="AD37" s="848"/>
    </row>
    <row customHeight="1" ht="18">
      <c r="A38" s="847"/>
      <c r="B38" s="901">
        <v>21</v>
      </c>
      <c r="C38" s="845" t="s">
        <v>2239</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2240</v>
      </c>
      <c r="P38" s="959" t="s">
        <v>2223</v>
      </c>
      <c r="Q38" s="959" t="s">
        <v>2240</v>
      </c>
      <c r="R38" s="959" t="s">
        <v>2223</v>
      </c>
      <c r="S38" s="959"/>
      <c r="T38" s="966" t="s">
        <v>2241</v>
      </c>
      <c r="U38" s="848" t="s">
        <v>2241</v>
      </c>
      <c r="V38" s="848" t="s">
        <v>2241</v>
      </c>
      <c r="W38" s="848" t="s">
        <v>2241</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751</v>
      </c>
      <c r="P39" s="959" t="s">
        <v>745</v>
      </c>
      <c r="Q39" s="959" t="s">
        <v>751</v>
      </c>
      <c r="R39" s="959" t="s">
        <v>745</v>
      </c>
      <c r="S39" s="959"/>
      <c r="T39" s="966" t="s">
        <v>2242</v>
      </c>
      <c r="U39" s="848" t="s">
        <v>2243</v>
      </c>
      <c r="V39" s="848" t="s">
        <v>2244</v>
      </c>
      <c r="W39" s="848" t="s">
        <v>2245</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2246</v>
      </c>
      <c r="P40" s="959" t="s">
        <v>747</v>
      </c>
      <c r="Q40" s="959" t="s">
        <v>2246</v>
      </c>
      <c r="R40" s="959" t="s">
        <v>747</v>
      </c>
      <c r="S40" s="959"/>
      <c r="T40" s="845" t="s">
        <v>2247</v>
      </c>
      <c r="U40" s="845" t="s">
        <v>2247</v>
      </c>
      <c r="V40" s="845" t="s">
        <v>2247</v>
      </c>
      <c r="W40" s="845" t="s">
        <v>2247</v>
      </c>
      <c r="X40" s="845"/>
      <c r="Y40" s="1002"/>
      <c r="Z40" s="848" t="s">
        <v>2248</v>
      </c>
      <c r="AA40" s="851" t="s">
        <v>2248</v>
      </c>
      <c r="AB40" s="851" t="s">
        <v>2248</v>
      </c>
      <c r="AC40" s="851" t="s">
        <v>2248</v>
      </c>
      <c r="AD40" s="848"/>
    </row>
    <row customHeight="1" ht="27">
      <c r="A41" s="847"/>
      <c r="B41" s="901">
        <v>24</v>
      </c>
      <c r="C41" s="845" t="s">
        <v>2249</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2250</v>
      </c>
      <c r="P41" s="959" t="s">
        <v>2237</v>
      </c>
      <c r="Q41" s="959" t="s">
        <v>2250</v>
      </c>
      <c r="R41" s="959" t="s">
        <v>2237</v>
      </c>
      <c r="S41" s="959"/>
      <c r="T41" s="845" t="s">
        <v>2251</v>
      </c>
      <c r="U41" s="845" t="s">
        <v>2251</v>
      </c>
      <c r="V41" s="845" t="s">
        <v>2251</v>
      </c>
      <c r="W41" s="845" t="s">
        <v>2251</v>
      </c>
      <c r="X41" s="845"/>
      <c r="Y41" s="1002"/>
      <c r="Z41" s="848" t="s">
        <v>2252</v>
      </c>
      <c r="AA41" s="848" t="s">
        <v>2252</v>
      </c>
      <c r="AB41" s="848" t="s">
        <v>2252</v>
      </c>
      <c r="AC41" s="848" t="s">
        <v>2252</v>
      </c>
      <c r="AD41" s="848"/>
    </row>
    <row customHeight="1" ht="27">
      <c r="A42" s="847"/>
      <c r="B42" s="901">
        <v>25</v>
      </c>
      <c r="C42" s="845" t="s">
        <v>2253</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2254</v>
      </c>
      <c r="P42" s="959" t="s">
        <v>2240</v>
      </c>
      <c r="Q42" s="959" t="s">
        <v>2254</v>
      </c>
      <c r="R42" s="959" t="s">
        <v>2240</v>
      </c>
      <c r="S42" s="959"/>
      <c r="T42" s="845" t="s">
        <v>2255</v>
      </c>
      <c r="U42" s="845" t="s">
        <v>2255</v>
      </c>
      <c r="V42" s="845" t="s">
        <v>2255</v>
      </c>
      <c r="W42" s="845" t="s">
        <v>2255</v>
      </c>
      <c r="X42" s="845"/>
      <c r="Y42" s="1002"/>
      <c r="Z42" s="848" t="s">
        <v>2256</v>
      </c>
      <c r="AA42" s="848" t="s">
        <v>2256</v>
      </c>
      <c r="AB42" s="848" t="s">
        <v>2256</v>
      </c>
      <c r="AC42" s="848" t="s">
        <v>2256</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2257</v>
      </c>
      <c r="P43" s="959" t="s">
        <v>751</v>
      </c>
      <c r="Q43" s="959" t="s">
        <v>2257</v>
      </c>
      <c r="R43" s="959" t="s">
        <v>751</v>
      </c>
      <c r="S43" s="959"/>
      <c r="T43" s="845" t="s">
        <v>2258</v>
      </c>
      <c r="U43" s="845" t="s">
        <v>2258</v>
      </c>
      <c r="V43" s="845" t="s">
        <v>2258</v>
      </c>
      <c r="W43" s="845" t="s">
        <v>2258</v>
      </c>
      <c r="X43" s="845"/>
      <c r="Y43" s="1002"/>
      <c r="Z43" s="848" t="s">
        <v>2259</v>
      </c>
      <c r="AA43" s="848" t="s">
        <v>2259</v>
      </c>
      <c r="AB43" s="848" t="s">
        <v>2259</v>
      </c>
      <c r="AC43" s="848" t="s">
        <v>2259</v>
      </c>
      <c r="AD43" s="848"/>
    </row>
    <row customHeight="1" ht="27">
      <c r="A44" s="847"/>
      <c r="B44" s="901">
        <v>27</v>
      </c>
      <c r="C44" s="845" t="s">
        <v>2260</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2261</v>
      </c>
      <c r="P44" s="959" t="s">
        <v>2262</v>
      </c>
      <c r="Q44" s="959" t="s">
        <v>2261</v>
      </c>
      <c r="R44" s="959" t="s">
        <v>2262</v>
      </c>
      <c r="S44" s="959"/>
      <c r="T44" s="845" t="s">
        <v>2251</v>
      </c>
      <c r="U44" s="845" t="s">
        <v>2251</v>
      </c>
      <c r="V44" s="845" t="s">
        <v>2251</v>
      </c>
      <c r="W44" s="845" t="s">
        <v>2251</v>
      </c>
      <c r="X44" s="845"/>
      <c r="Y44" s="1002"/>
      <c r="Z44" s="848" t="s">
        <v>2263</v>
      </c>
      <c r="AA44" s="848" t="s">
        <v>2263</v>
      </c>
      <c r="AB44" s="848" t="s">
        <v>2263</v>
      </c>
      <c r="AC44" s="848" t="s">
        <v>2263</v>
      </c>
      <c r="AD44" s="848"/>
    </row>
    <row customHeight="1" ht="27">
      <c r="A45" s="847"/>
      <c r="B45" s="901">
        <v>28</v>
      </c>
      <c r="C45" s="845" t="s">
        <v>2264</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2265</v>
      </c>
      <c r="P45" s="959" t="s">
        <v>2266</v>
      </c>
      <c r="Q45" s="959" t="s">
        <v>2265</v>
      </c>
      <c r="R45" s="959" t="s">
        <v>2266</v>
      </c>
      <c r="S45" s="959"/>
      <c r="T45" s="845" t="s">
        <v>2255</v>
      </c>
      <c r="U45" s="845" t="s">
        <v>2255</v>
      </c>
      <c r="V45" s="845" t="s">
        <v>2255</v>
      </c>
      <c r="W45" s="845" t="s">
        <v>2255</v>
      </c>
      <c r="X45" s="845"/>
      <c r="Y45" s="1002"/>
      <c r="Z45" s="848" t="s">
        <v>2267</v>
      </c>
      <c r="AA45" s="848" t="s">
        <v>2267</v>
      </c>
      <c r="AB45" s="848" t="s">
        <v>2267</v>
      </c>
      <c r="AC45" s="848" t="s">
        <v>2267</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2268</v>
      </c>
      <c r="P46" s="959" t="s">
        <v>2246</v>
      </c>
      <c r="Q46" s="959" t="s">
        <v>2268</v>
      </c>
      <c r="R46" s="959" t="s">
        <v>2246</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2269</v>
      </c>
      <c r="V46" s="845" t="s">
        <v>2269</v>
      </c>
      <c r="W46" s="845" t="s">
        <v>2269</v>
      </c>
      <c r="X46" s="845"/>
      <c r="Y46" s="1002"/>
      <c r="Z46" s="848" t="s">
        <v>2270</v>
      </c>
      <c r="AA46" s="848" t="s">
        <v>2271</v>
      </c>
      <c r="AB46" s="848" t="s">
        <v>2271</v>
      </c>
      <c r="AC46" s="848" t="s">
        <v>2271</v>
      </c>
      <c r="AD46" s="848"/>
    </row>
    <row customHeight="1" ht="54">
      <c r="A47" s="847"/>
      <c r="B47" s="901">
        <v>30</v>
      </c>
      <c r="C47" s="845" t="s">
        <v>2272</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2273</v>
      </c>
      <c r="P47" s="959" t="s">
        <v>2250</v>
      </c>
      <c r="Q47" s="959" t="s">
        <v>2273</v>
      </c>
      <c r="R47" s="959" t="s">
        <v>2250</v>
      </c>
      <c r="S47" s="959"/>
      <c r="T47" s="845" t="s">
        <v>2274</v>
      </c>
      <c r="U47" s="845" t="s">
        <v>2274</v>
      </c>
      <c r="V47" s="845" t="s">
        <v>2274</v>
      </c>
      <c r="W47" s="845" t="s">
        <v>2274</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2257</v>
      </c>
      <c r="Q48" s="959" t="s">
        <v>2275</v>
      </c>
      <c r="R48" s="959" t="s">
        <v>2257</v>
      </c>
      <c r="S48" s="959"/>
      <c r="T48" s="845"/>
      <c r="U48" s="845" t="s">
        <v>2276</v>
      </c>
      <c r="V48" s="845" t="s">
        <v>2277</v>
      </c>
      <c r="W48" s="845" t="s">
        <v>2277</v>
      </c>
      <c r="X48" s="845"/>
      <c r="Y48" s="1002"/>
      <c r="Z48" s="848"/>
      <c r="AA48" s="851" t="s">
        <v>2271</v>
      </c>
      <c r="AB48" s="851" t="s">
        <v>2271</v>
      </c>
      <c r="AC48" s="851" t="s">
        <v>2271</v>
      </c>
      <c r="AD48" s="848"/>
    </row>
    <row customHeight="1" ht="54">
      <c r="A49" s="847"/>
      <c r="B49" s="901">
        <v>32</v>
      </c>
      <c r="C49" s="845" t="s">
        <v>2278</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2261</v>
      </c>
      <c r="Q49" s="959" t="s">
        <v>2279</v>
      </c>
      <c r="R49" s="959" t="s">
        <v>2261</v>
      </c>
      <c r="S49" s="959"/>
      <c r="T49" s="845"/>
      <c r="U49" s="845" t="s">
        <v>2274</v>
      </c>
      <c r="V49" s="845" t="s">
        <v>2274</v>
      </c>
      <c r="W49" s="845" t="s">
        <v>2274</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2275</v>
      </c>
      <c r="P50" s="959" t="s">
        <v>2268</v>
      </c>
      <c r="Q50" s="959" t="s">
        <v>2280</v>
      </c>
      <c r="R50" s="959" t="s">
        <v>2268</v>
      </c>
      <c r="S50" s="959"/>
      <c r="T50" s="845" t="s">
        <v>2281</v>
      </c>
      <c r="U50" s="845" t="s">
        <v>2282</v>
      </c>
      <c r="V50" s="845" t="s">
        <v>2283</v>
      </c>
      <c r="W50" s="845" t="s">
        <v>2284</v>
      </c>
      <c r="X50" s="845"/>
      <c r="Y50" s="1002"/>
      <c r="Z50" s="848" t="s">
        <v>2285</v>
      </c>
      <c r="AA50" s="851" t="s">
        <v>2286</v>
      </c>
      <c r="AB50" s="851" t="s">
        <v>2286</v>
      </c>
      <c r="AC50" s="851" t="s">
        <v>2286</v>
      </c>
      <c r="AD50" s="848"/>
    </row>
    <row customHeight="1" ht="27">
      <c r="A51" s="847"/>
      <c r="B51" s="901">
        <v>34</v>
      </c>
      <c r="C51" s="845" t="s">
        <v>2287</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91</v>
      </c>
      <c r="P51" s="959"/>
      <c r="Q51" s="959"/>
      <c r="R51" s="959"/>
      <c r="S51" s="959"/>
      <c r="T51" s="845" t="s">
        <v>2288</v>
      </c>
      <c r="U51" s="845"/>
      <c r="V51" s="845"/>
      <c r="W51" s="845"/>
      <c r="X51" s="845"/>
      <c r="Y51" s="1002"/>
      <c r="Z51" s="848"/>
      <c r="AA51" s="851"/>
      <c r="AB51" s="851"/>
      <c r="AC51" s="851"/>
      <c r="AD51" s="848"/>
    </row>
    <row customHeight="1" ht="36">
      <c r="A52" s="847"/>
      <c r="B52" s="901">
        <v>35</v>
      </c>
      <c r="C52" s="845" t="s">
        <v>2181</v>
      </c>
      <c r="D52" s="969" t="s">
        <v>2181</v>
      </c>
      <c r="E52" s="845" t="s">
        <v>2181</v>
      </c>
      <c r="F52" s="845" t="s">
        <v>2181</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92</v>
      </c>
      <c r="P52" s="959" t="s">
        <v>91</v>
      </c>
      <c r="Q52" s="959" t="s">
        <v>91</v>
      </c>
      <c r="R52" s="959" t="s">
        <v>91</v>
      </c>
      <c r="S52" s="959"/>
      <c r="T52" s="845" t="s">
        <v>2289</v>
      </c>
      <c r="U52" s="845" t="s">
        <v>2290</v>
      </c>
      <c r="V52" s="845" t="s">
        <v>2291</v>
      </c>
      <c r="W52" s="845" t="s">
        <v>2292</v>
      </c>
      <c r="X52" s="845"/>
      <c r="Y52" s="1002"/>
      <c r="Z52" s="848" t="s">
        <v>755</v>
      </c>
      <c r="AA52" s="851" t="s">
        <v>755</v>
      </c>
      <c r="AB52" s="851" t="s">
        <v>755</v>
      </c>
      <c r="AC52" s="851" t="s">
        <v>755</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759</v>
      </c>
      <c r="P53" s="959" t="s">
        <v>328</v>
      </c>
      <c r="Q53" s="959" t="s">
        <v>328</v>
      </c>
      <c r="R53" s="959" t="s">
        <v>328</v>
      </c>
      <c r="S53" s="959"/>
      <c r="T53" s="845" t="s">
        <v>2293</v>
      </c>
      <c r="U53" s="845" t="s">
        <v>2293</v>
      </c>
      <c r="V53" s="845" t="s">
        <v>2293</v>
      </c>
      <c r="W53" s="845" t="s">
        <v>2293</v>
      </c>
      <c r="X53" s="845"/>
      <c r="Y53" s="1002"/>
      <c r="Z53" s="848"/>
      <c r="AA53" s="851"/>
      <c r="AB53" s="848"/>
      <c r="AC53" s="848"/>
      <c r="AD53" s="848"/>
    </row>
    <row customHeight="1" ht="18">
      <c r="A54" s="847"/>
      <c r="B54" s="901">
        <v>37</v>
      </c>
      <c r="C54" s="845" t="s">
        <v>2187</v>
      </c>
      <c r="D54" s="969" t="s">
        <v>2187</v>
      </c>
      <c r="E54" s="845" t="s">
        <v>2187</v>
      </c>
      <c r="F54" s="845" t="s">
        <v>2187</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112</v>
      </c>
      <c r="P54" s="959" t="s">
        <v>92</v>
      </c>
      <c r="Q54" s="959" t="s">
        <v>92</v>
      </c>
      <c r="R54" s="959" t="s">
        <v>92</v>
      </c>
      <c r="S54" s="959"/>
      <c r="T54" s="845" t="s">
        <v>757</v>
      </c>
      <c r="U54" s="845" t="s">
        <v>757</v>
      </c>
      <c r="V54" s="845" t="s">
        <v>757</v>
      </c>
      <c r="W54" s="845" t="s">
        <v>757</v>
      </c>
      <c r="X54" s="845"/>
      <c r="Y54" s="1002"/>
      <c r="Z54" s="848" t="s">
        <v>758</v>
      </c>
      <c r="AA54" s="848" t="s">
        <v>758</v>
      </c>
      <c r="AB54" s="848" t="s">
        <v>758</v>
      </c>
      <c r="AC54" s="848" t="s">
        <v>758</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317</v>
      </c>
      <c r="P55" s="959" t="s">
        <v>759</v>
      </c>
      <c r="Q55" s="959" t="s">
        <v>759</v>
      </c>
      <c r="R55" s="959" t="s">
        <v>759</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2294</v>
      </c>
      <c r="V55" s="845" t="s">
        <v>2294</v>
      </c>
      <c r="W55" s="845" t="s">
        <v>2294</v>
      </c>
      <c r="X55" s="845"/>
      <c r="Y55" s="1002"/>
      <c r="Z55" s="848" t="s">
        <v>2295</v>
      </c>
      <c r="AA55" s="848" t="s">
        <v>2295</v>
      </c>
      <c r="AB55" s="848" t="s">
        <v>2295</v>
      </c>
      <c r="AC55" s="848" t="s">
        <v>2295</v>
      </c>
      <c r="AD55" s="848"/>
    </row>
    <row customHeight="1" ht="27">
      <c r="A56" s="847"/>
      <c r="B56" s="901">
        <v>39</v>
      </c>
      <c r="C56" s="845" t="s">
        <v>1027</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1181</v>
      </c>
      <c r="P56" s="959" t="s">
        <v>762</v>
      </c>
      <c r="Q56" s="959" t="s">
        <v>762</v>
      </c>
      <c r="R56" s="959" t="s">
        <v>762</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2296</v>
      </c>
      <c r="V56" s="845" t="s">
        <v>2296</v>
      </c>
      <c r="W56" s="845" t="s">
        <v>2296</v>
      </c>
      <c r="X56" s="845"/>
      <c r="Y56" s="1002"/>
      <c r="Z56" s="848" t="s">
        <v>764</v>
      </c>
      <c r="AA56" s="848" t="s">
        <v>764</v>
      </c>
      <c r="AB56" s="848" t="s">
        <v>764</v>
      </c>
      <c r="AC56" s="848" t="s">
        <v>764</v>
      </c>
      <c r="AD56" s="848"/>
    </row>
    <row customHeight="1" ht="27">
      <c r="A57" s="847"/>
      <c r="B57" s="901">
        <v>40</v>
      </c>
      <c r="C57" s="845" t="s">
        <v>1029</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1184</v>
      </c>
      <c r="P57" s="959" t="s">
        <v>765</v>
      </c>
      <c r="Q57" s="959" t="s">
        <v>765</v>
      </c>
      <c r="R57" s="959" t="s">
        <v>765</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2297</v>
      </c>
      <c r="V57" s="845" t="s">
        <v>2297</v>
      </c>
      <c r="W57" s="845" t="s">
        <v>2297</v>
      </c>
      <c r="X57" s="845"/>
      <c r="Y57" s="1002"/>
      <c r="Z57" s="848" t="s">
        <v>767</v>
      </c>
      <c r="AA57" s="848" t="s">
        <v>767</v>
      </c>
      <c r="AB57" s="848" t="s">
        <v>767</v>
      </c>
      <c r="AC57" s="848" t="s">
        <v>767</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887</v>
      </c>
      <c r="P58" s="959" t="s">
        <v>801</v>
      </c>
      <c r="Q58" s="959" t="s">
        <v>801</v>
      </c>
      <c r="R58" s="959" t="s">
        <v>801</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2298</v>
      </c>
      <c r="V58" s="845" t="s">
        <v>2298</v>
      </c>
      <c r="W58" s="845" t="s">
        <v>2298</v>
      </c>
      <c r="X58" s="845"/>
      <c r="Y58" s="1002"/>
      <c r="Z58" s="848"/>
      <c r="AA58" s="851"/>
      <c r="AB58" s="848"/>
      <c r="AC58" s="848"/>
      <c r="AD58" s="848"/>
    </row>
    <row customHeight="1" ht="36">
      <c r="A59" s="847"/>
      <c r="B59" s="901">
        <v>42</v>
      </c>
      <c r="C59" s="845">
        <v>3</v>
      </c>
      <c r="D59" s="969" t="s">
        <v>2287</v>
      </c>
      <c r="E59" s="845" t="s">
        <v>2287</v>
      </c>
      <c r="F59" s="845" t="s">
        <v>2287</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112</v>
      </c>
      <c r="Q59" s="959" t="s">
        <v>112</v>
      </c>
      <c r="R59" s="959" t="s">
        <v>112</v>
      </c>
      <c r="S59" s="959"/>
      <c r="T59" s="845"/>
      <c r="U59" s="845" t="s">
        <v>2299</v>
      </c>
      <c r="V59" s="845" t="s">
        <v>2300</v>
      </c>
      <c r="W59" s="845" t="s">
        <v>2301</v>
      </c>
      <c r="X59" s="845"/>
      <c r="Y59" s="1002"/>
      <c r="Z59" s="848"/>
      <c r="AA59" s="851"/>
      <c r="AB59" s="848"/>
      <c r="AC59" s="848"/>
      <c r="AD59" s="848"/>
    </row>
    <row customHeight="1" ht="81">
      <c r="A60" s="847"/>
      <c r="B60" s="901">
        <v>43</v>
      </c>
      <c r="C60" s="845" t="s">
        <v>2302</v>
      </c>
      <c r="D60" s="969" t="s">
        <v>2302</v>
      </c>
      <c r="E60" s="845" t="s">
        <v>2302</v>
      </c>
      <c r="F60" s="845" t="s">
        <v>2302</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93</v>
      </c>
      <c r="P60" s="959" t="s">
        <v>93</v>
      </c>
      <c r="Q60" s="959" t="s">
        <v>93</v>
      </c>
      <c r="R60" s="959" t="s">
        <v>93</v>
      </c>
      <c r="S60" s="959"/>
      <c r="T60" s="845" t="s">
        <v>635</v>
      </c>
      <c r="U60" s="845" t="s">
        <v>635</v>
      </c>
      <c r="V60" s="845" t="s">
        <v>635</v>
      </c>
      <c r="W60" s="845" t="s">
        <v>635</v>
      </c>
      <c r="X60" s="845"/>
      <c r="Y60" s="1002"/>
      <c r="Z60" s="848" t="s">
        <v>2303</v>
      </c>
      <c r="AA60" s="851" t="s">
        <v>2304</v>
      </c>
      <c r="AB60" s="848" t="s">
        <v>2305</v>
      </c>
      <c r="AC60" s="848" t="s">
        <v>2304</v>
      </c>
      <c r="AD60" s="848"/>
    </row>
    <row customHeight="1" ht="9">
      <c r="A61" s="847"/>
      <c r="B61" s="901">
        <v>44</v>
      </c>
      <c r="C61" s="845"/>
      <c r="D61" s="969" t="s">
        <v>2306</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94</v>
      </c>
      <c r="Q61" s="959"/>
      <c r="R61" s="959"/>
      <c r="S61" s="959"/>
      <c r="T61" s="845"/>
      <c r="U61" s="845" t="s">
        <v>2307</v>
      </c>
      <c r="V61" s="845"/>
      <c r="W61" s="845"/>
      <c r="X61" s="845"/>
      <c r="Y61" s="1002"/>
      <c r="Z61" s="848"/>
      <c r="AA61" s="851"/>
      <c r="AB61" s="848"/>
      <c r="AC61" s="848"/>
      <c r="AD61" s="848"/>
    </row>
    <row customHeight="1" ht="9">
      <c r="A62" s="847"/>
      <c r="B62" s="901">
        <v>45</v>
      </c>
      <c r="C62" s="845"/>
      <c r="D62" s="969" t="s">
        <v>2308</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113</v>
      </c>
      <c r="Q62" s="959"/>
      <c r="R62" s="959"/>
      <c r="S62" s="959"/>
      <c r="T62" s="845"/>
      <c r="U62" s="845" t="s">
        <v>2309</v>
      </c>
      <c r="V62" s="845"/>
      <c r="W62" s="845"/>
      <c r="X62" s="845"/>
      <c r="Y62" s="1002"/>
      <c r="Z62" s="848"/>
      <c r="AA62" s="851"/>
      <c r="AB62" s="848"/>
      <c r="AC62" s="848"/>
      <c r="AD62" s="848"/>
    </row>
    <row customHeight="1" ht="18">
      <c r="A63" s="847"/>
      <c r="B63" s="901">
        <v>46</v>
      </c>
      <c r="C63" s="845"/>
      <c r="D63" s="969" t="s">
        <v>2310</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149</v>
      </c>
      <c r="Q63" s="959"/>
      <c r="R63" s="959"/>
      <c r="S63" s="959"/>
      <c r="T63" s="845"/>
      <c r="U63" s="845" t="s">
        <v>2311</v>
      </c>
      <c r="V63" s="845"/>
      <c r="W63" s="845"/>
      <c r="X63" s="845"/>
      <c r="Y63" s="1002"/>
      <c r="Z63" s="848"/>
      <c r="AA63" s="851"/>
      <c r="AB63" s="848"/>
      <c r="AC63" s="848"/>
      <c r="AD63" s="848"/>
    </row>
    <row customHeight="1" ht="18">
      <c r="A64" s="847"/>
      <c r="B64" s="901">
        <v>47</v>
      </c>
      <c r="C64" s="845"/>
      <c r="D64" s="969" t="s">
        <v>2312</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150</v>
      </c>
      <c r="Q64" s="959"/>
      <c r="R64" s="959"/>
      <c r="S64" s="959"/>
      <c r="T64" s="845"/>
      <c r="U64" s="845" t="s">
        <v>2313</v>
      </c>
      <c r="V64" s="845"/>
      <c r="W64" s="845"/>
      <c r="X64" s="845"/>
      <c r="Y64" s="1002"/>
      <c r="Z64" s="848"/>
      <c r="AA64" s="851" t="s">
        <v>2314</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2228</v>
      </c>
      <c r="Q65" s="959"/>
      <c r="R65" s="959"/>
      <c r="S65" s="959"/>
      <c r="T65" s="845"/>
      <c r="U65" s="845" t="s">
        <v>2315</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2232</v>
      </c>
      <c r="Q66" s="959"/>
      <c r="R66" s="959"/>
      <c r="S66" s="959"/>
      <c r="T66" s="845"/>
      <c r="U66" s="845" t="s">
        <v>2316</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2317</v>
      </c>
      <c r="Q67" s="959"/>
      <c r="R67" s="959"/>
      <c r="S67" s="959"/>
      <c r="T67" s="845"/>
      <c r="U67" s="845" t="s">
        <v>2318</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2319</v>
      </c>
      <c r="Q68" s="959"/>
      <c r="R68" s="959"/>
      <c r="S68" s="959"/>
      <c r="T68" s="845"/>
      <c r="U68" s="845" t="s">
        <v>2320</v>
      </c>
      <c r="V68" s="845"/>
      <c r="W68" s="845"/>
      <c r="X68" s="845"/>
      <c r="Y68" s="1002"/>
      <c r="Z68" s="848"/>
      <c r="AA68" s="851"/>
      <c r="AB68" s="848"/>
      <c r="AC68" s="848"/>
      <c r="AD68" s="848"/>
    </row>
    <row customHeight="1" ht="9">
      <c r="A69" s="847"/>
      <c r="B69" s="901">
        <v>52</v>
      </c>
      <c r="C69" s="845"/>
      <c r="D69" s="969" t="s">
        <v>2321</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151</v>
      </c>
      <c r="Q69" s="959"/>
      <c r="R69" s="959"/>
      <c r="S69" s="959"/>
      <c r="T69" s="845"/>
      <c r="U69" s="845" t="s">
        <v>2322</v>
      </c>
      <c r="V69" s="845"/>
      <c r="W69" s="845"/>
      <c r="X69" s="845"/>
      <c r="Y69" s="1002"/>
      <c r="Z69" s="848"/>
      <c r="AA69" s="851"/>
      <c r="AB69" s="848"/>
      <c r="AC69" s="848"/>
      <c r="AD69" s="848"/>
    </row>
    <row customHeight="1" ht="27">
      <c r="A70" s="847"/>
      <c r="B70" s="901">
        <v>53</v>
      </c>
      <c r="C70" s="845"/>
      <c r="D70" s="969"/>
      <c r="E70" s="845" t="s">
        <v>2306</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94</v>
      </c>
      <c r="R70" s="959"/>
      <c r="S70" s="959"/>
      <c r="T70" s="845"/>
      <c r="U70" s="845"/>
      <c r="V70" s="845" t="s">
        <v>2323</v>
      </c>
      <c r="W70" s="845"/>
      <c r="X70" s="845"/>
      <c r="Y70" s="1002"/>
      <c r="Z70" s="848"/>
      <c r="AA70" s="851"/>
      <c r="AB70" s="848"/>
      <c r="AC70" s="848"/>
      <c r="AD70" s="848"/>
    </row>
    <row customHeight="1" ht="36">
      <c r="A71" s="847"/>
      <c r="B71" s="901">
        <v>54</v>
      </c>
      <c r="C71" s="845"/>
      <c r="D71" s="969"/>
      <c r="E71" s="845" t="s">
        <v>2308</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113</v>
      </c>
      <c r="R71" s="959"/>
      <c r="S71" s="959"/>
      <c r="T71" s="845"/>
      <c r="U71" s="845"/>
      <c r="V71" s="845" t="s">
        <v>2324</v>
      </c>
      <c r="W71" s="845"/>
      <c r="X71" s="845"/>
      <c r="Y71" s="1002"/>
      <c r="Z71" s="848"/>
      <c r="AA71" s="851"/>
      <c r="AB71" s="848"/>
      <c r="AC71" s="848"/>
      <c r="AD71" s="848"/>
    </row>
    <row customHeight="1" ht="27">
      <c r="A72" s="847"/>
      <c r="B72" s="901">
        <v>55</v>
      </c>
      <c r="C72" s="845"/>
      <c r="D72" s="969"/>
      <c r="E72" s="845" t="s">
        <v>2310</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2325</v>
      </c>
      <c r="W72" s="845"/>
      <c r="X72" s="845"/>
      <c r="Y72" s="1002"/>
      <c r="Z72" s="848"/>
      <c r="AA72" s="851"/>
      <c r="AB72" s="848"/>
      <c r="AC72" s="848"/>
      <c r="AD72" s="848"/>
    </row>
    <row customHeight="1" ht="36">
      <c r="A73" s="847"/>
      <c r="B73" s="901">
        <v>56</v>
      </c>
      <c r="C73" s="845"/>
      <c r="D73" s="969"/>
      <c r="E73" s="845" t="s">
        <v>2312</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2326</v>
      </c>
      <c r="W73" s="845"/>
      <c r="X73" s="845"/>
      <c r="Y73" s="1002"/>
      <c r="Z73" s="848"/>
      <c r="AA73" s="851"/>
      <c r="AB73" s="848"/>
      <c r="AC73" s="848"/>
      <c r="AD73" s="848"/>
    </row>
    <row customHeight="1" ht="18">
      <c r="A74" s="847"/>
      <c r="B74" s="901">
        <v>57</v>
      </c>
      <c r="C74" s="845"/>
      <c r="D74" s="969"/>
      <c r="E74" s="845" t="s">
        <v>2321</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2327</v>
      </c>
      <c r="W74" s="845"/>
      <c r="X74" s="845"/>
      <c r="Y74" s="1002"/>
      <c r="Z74" s="848"/>
      <c r="AA74" s="851"/>
      <c r="AB74" s="848"/>
      <c r="AC74" s="848"/>
      <c r="AD74" s="848"/>
    </row>
    <row customHeight="1" ht="18">
      <c r="A75" s="847"/>
      <c r="B75" s="901">
        <v>58</v>
      </c>
      <c r="C75" s="845"/>
      <c r="D75" s="969"/>
      <c r="E75" s="845"/>
      <c r="F75" s="845" t="s">
        <v>2306</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94</v>
      </c>
      <c r="S75" s="959"/>
      <c r="T75" s="845"/>
      <c r="U75" s="845"/>
      <c r="V75" s="845"/>
      <c r="W75" s="845" t="s">
        <v>2328</v>
      </c>
      <c r="X75" s="845"/>
      <c r="Y75" s="1002"/>
      <c r="Z75" s="848"/>
      <c r="AA75" s="851"/>
      <c r="AB75" s="848"/>
      <c r="AC75" s="848"/>
      <c r="AD75" s="848"/>
    </row>
    <row customHeight="1" ht="36">
      <c r="A76" s="847"/>
      <c r="B76" s="901">
        <v>59</v>
      </c>
      <c r="C76" s="845"/>
      <c r="D76" s="969"/>
      <c r="E76" s="845"/>
      <c r="F76" s="845" t="s">
        <v>2308</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113</v>
      </c>
      <c r="S76" s="959"/>
      <c r="T76" s="845"/>
      <c r="U76" s="845"/>
      <c r="V76" s="845"/>
      <c r="W76" s="845" t="s">
        <v>2329</v>
      </c>
      <c r="X76" s="845"/>
      <c r="Y76" s="1002"/>
      <c r="Z76" s="848"/>
      <c r="AA76" s="851"/>
      <c r="AB76" s="848"/>
      <c r="AC76" s="848"/>
      <c r="AD76" s="848"/>
    </row>
    <row customHeight="1" ht="18">
      <c r="A77" s="847"/>
      <c r="B77" s="901">
        <v>60</v>
      </c>
      <c r="C77" s="845"/>
      <c r="D77" s="969"/>
      <c r="E77" s="845"/>
      <c r="F77" s="845" t="s">
        <v>2310</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2330</v>
      </c>
      <c r="X77" s="845"/>
      <c r="Y77" s="1002"/>
      <c r="Z77" s="848"/>
      <c r="AA77" s="851"/>
      <c r="AB77" s="848"/>
      <c r="AC77" s="848"/>
      <c r="AD77" s="848"/>
    </row>
    <row customHeight="1" ht="72">
      <c r="A78" s="847"/>
      <c r="B78" s="901">
        <v>61</v>
      </c>
      <c r="C78" s="845" t="s">
        <v>2306</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94</v>
      </c>
      <c r="P78" s="959"/>
      <c r="Q78" s="959"/>
      <c r="R78" s="959"/>
      <c r="S78" s="959"/>
      <c r="T78" s="845" t="s">
        <v>640</v>
      </c>
      <c r="U78" s="845"/>
      <c r="V78" s="845"/>
      <c r="W78" s="845"/>
      <c r="X78" s="845"/>
      <c r="Y78" s="1002"/>
      <c r="Z78" s="848" t="s">
        <v>2331</v>
      </c>
      <c r="AA78" s="851"/>
      <c r="AB78" s="848"/>
      <c r="AC78" s="848"/>
      <c r="AD78" s="848"/>
    </row>
    <row customHeight="1" ht="36">
      <c r="A79" s="847"/>
      <c r="B79" s="901">
        <v>62</v>
      </c>
      <c r="C79" s="845" t="s">
        <v>2308</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113</v>
      </c>
      <c r="P79" s="959"/>
      <c r="Q79" s="959"/>
      <c r="R79" s="959"/>
      <c r="S79" s="959"/>
      <c r="T79" s="845" t="s">
        <v>2332</v>
      </c>
      <c r="U79" s="845"/>
      <c r="V79" s="845"/>
      <c r="W79" s="845"/>
      <c r="X79" s="845"/>
      <c r="Y79" s="1002"/>
      <c r="Z79" s="848" t="s">
        <v>2333</v>
      </c>
      <c r="AA79" s="851"/>
      <c r="AB79" s="848"/>
      <c r="AC79" s="848"/>
      <c r="AD79" s="848"/>
    </row>
    <row customHeight="1" ht="45">
      <c r="A80" s="847"/>
      <c r="B80" s="901">
        <v>63</v>
      </c>
      <c r="C80" s="845" t="s">
        <v>2310</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149</v>
      </c>
      <c r="P80" s="959"/>
      <c r="Q80" s="959"/>
      <c r="R80" s="959"/>
      <c r="S80" s="959"/>
      <c r="T80" s="845" t="s">
        <v>2334</v>
      </c>
      <c r="U80" s="845"/>
      <c r="V80" s="845"/>
      <c r="W80" s="845"/>
      <c r="X80" s="845"/>
      <c r="Y80" s="1002"/>
      <c r="Z80" s="848" t="s">
        <v>2335</v>
      </c>
      <c r="AA80" s="851"/>
      <c r="AB80" s="848"/>
      <c r="AC80" s="848"/>
      <c r="AD80" s="848"/>
    </row>
    <row customHeight="1" ht="36">
      <c r="A81" s="847"/>
      <c r="B81" s="901">
        <v>64</v>
      </c>
      <c r="C81" s="845" t="s">
        <v>2312</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2219</v>
      </c>
      <c r="P81" s="959"/>
      <c r="Q81" s="959"/>
      <c r="R81" s="959"/>
      <c r="S81" s="959"/>
      <c r="T81" s="845" t="s">
        <v>2336</v>
      </c>
      <c r="U81" s="845"/>
      <c r="V81" s="845"/>
      <c r="W81" s="845"/>
      <c r="X81" s="845"/>
      <c r="Y81" s="1002"/>
      <c r="Z81" s="848" t="s">
        <v>2337</v>
      </c>
      <c r="AA81" s="851"/>
      <c r="AB81" s="848"/>
      <c r="AC81" s="848"/>
      <c r="AD81" s="848"/>
    </row>
    <row customHeight="1" ht="90">
      <c r="A82" s="847"/>
      <c r="B82" s="901">
        <v>65</v>
      </c>
      <c r="C82" s="845" t="s">
        <v>2321</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150</v>
      </c>
      <c r="P82" s="959"/>
      <c r="Q82" s="959"/>
      <c r="R82" s="959"/>
      <c r="S82" s="959"/>
      <c r="T82" s="845" t="s">
        <v>2338</v>
      </c>
      <c r="U82" s="845"/>
      <c r="V82" s="845"/>
      <c r="W82" s="845"/>
      <c r="X82" s="845"/>
      <c r="Y82" s="1002"/>
      <c r="Z82" s="848" t="s">
        <v>2339</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2228</v>
      </c>
      <c r="P83" s="959"/>
      <c r="Q83" s="959"/>
      <c r="R83" s="959"/>
      <c r="S83" s="959"/>
      <c r="T83" s="845" t="s">
        <v>2340</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2341</v>
      </c>
      <c r="P84" s="959"/>
      <c r="Q84" s="959"/>
      <c r="R84" s="959"/>
      <c r="S84" s="959"/>
      <c r="T84" s="845" t="s">
        <v>2342</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2232</v>
      </c>
      <c r="P85" s="959"/>
      <c r="Q85" s="959"/>
      <c r="R85" s="959"/>
      <c r="S85" s="959"/>
      <c r="T85" s="845" t="s">
        <v>2343</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2344</v>
      </c>
      <c r="P86" s="959"/>
      <c r="Q86" s="959"/>
      <c r="R86" s="959"/>
      <c r="S86" s="959"/>
      <c r="T86" s="845" t="s">
        <v>2345</v>
      </c>
      <c r="U86" s="845"/>
      <c r="V86" s="845"/>
      <c r="W86" s="845"/>
      <c r="X86" s="845"/>
      <c r="Y86" s="1002"/>
      <c r="Z86" s="848"/>
      <c r="AA86" s="851"/>
      <c r="AB86" s="848"/>
      <c r="AC86" s="848"/>
      <c r="AD86" s="848"/>
    </row>
    <row customHeight="1" ht="36">
      <c r="A87" s="847"/>
      <c r="B87" s="901">
        <v>70</v>
      </c>
      <c r="C87" s="845" t="s">
        <v>2346</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151</v>
      </c>
      <c r="P87" s="959"/>
      <c r="Q87" s="959"/>
      <c r="R87" s="959"/>
      <c r="S87" s="959"/>
      <c r="T87" s="845" t="s">
        <v>2347</v>
      </c>
      <c r="U87" s="845"/>
      <c r="V87" s="845"/>
      <c r="W87" s="845"/>
      <c r="X87" s="845"/>
      <c r="Y87" s="1002"/>
      <c r="Z87" s="848"/>
      <c r="AA87" s="851"/>
      <c r="AB87" s="848"/>
      <c r="AC87" s="848"/>
      <c r="AD87" s="848"/>
    </row>
    <row customHeight="1" ht="18">
      <c r="A88" s="847"/>
      <c r="B88" s="901">
        <v>71</v>
      </c>
      <c r="C88" s="845" t="s">
        <v>2348</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152</v>
      </c>
      <c r="P88" s="959"/>
      <c r="Q88" s="959"/>
      <c r="R88" s="959"/>
      <c r="S88" s="959"/>
      <c r="T88" s="845" t="s">
        <v>672</v>
      </c>
      <c r="U88" s="845"/>
      <c r="V88" s="845"/>
      <c r="W88" s="845"/>
      <c r="X88" s="845"/>
      <c r="Y88" s="1002"/>
      <c r="Z88" s="848"/>
      <c r="AA88" s="851"/>
      <c r="AB88" s="848"/>
      <c r="AC88" s="848"/>
      <c r="AD88" s="848"/>
    </row>
    <row customHeight="1" ht="18">
      <c r="A89" s="847"/>
      <c r="B89" s="901">
        <v>72</v>
      </c>
      <c r="C89" s="845" t="s">
        <v>2349</v>
      </c>
      <c r="D89" s="969" t="s">
        <v>2346</v>
      </c>
      <c r="E89" s="845" t="s">
        <v>2346</v>
      </c>
      <c r="F89" s="845" t="s">
        <v>2312</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680</v>
      </c>
      <c r="U89" s="845" t="s">
        <v>680</v>
      </c>
      <c r="V89" s="845" t="s">
        <v>680</v>
      </c>
      <c r="W89" s="845" t="s">
        <v>680</v>
      </c>
      <c r="X89" s="845"/>
      <c r="Y89" s="1002"/>
      <c r="Z89" s="848"/>
      <c r="AA89" s="851"/>
      <c r="AB89" s="848"/>
      <c r="AC89" s="848"/>
      <c r="AD89" s="848"/>
    </row>
    <row customHeight="1" ht="27">
      <c r="A90" s="847"/>
      <c r="B90" s="901">
        <v>73</v>
      </c>
      <c r="C90" s="845" t="s">
        <v>2350</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154</v>
      </c>
      <c r="P90" s="959"/>
      <c r="Q90" s="959"/>
      <c r="R90" s="959"/>
      <c r="S90" s="959"/>
      <c r="T90" s="845" t="s">
        <v>682</v>
      </c>
      <c r="U90" s="845"/>
      <c r="V90" s="845"/>
      <c r="W90" s="845"/>
      <c r="X90" s="845"/>
      <c r="Y90" s="1002"/>
      <c r="Z90" s="848"/>
      <c r="AA90" s="851"/>
      <c r="AB90" s="848"/>
      <c r="AC90" s="848"/>
      <c r="AD90" s="848"/>
    </row>
    <row customHeight="1" ht="18">
      <c r="A91" s="847"/>
      <c r="B91" s="901">
        <v>74</v>
      </c>
      <c r="C91" s="845"/>
      <c r="D91" s="969" t="s">
        <v>2348</v>
      </c>
      <c r="E91" s="845" t="s">
        <v>2348</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153</v>
      </c>
      <c r="Q91" s="959" t="s">
        <v>153</v>
      </c>
      <c r="R91" s="959"/>
      <c r="S91" s="959"/>
      <c r="T91" s="845"/>
      <c r="U91" s="845" t="s">
        <v>2351</v>
      </c>
      <c r="V91" s="845" t="s">
        <v>2351</v>
      </c>
      <c r="W91" s="845"/>
      <c r="X91" s="845"/>
      <c r="Y91" s="1002"/>
      <c r="Z91" s="848"/>
      <c r="AA91" s="851"/>
      <c r="AB91" s="848"/>
      <c r="AC91" s="848"/>
      <c r="AD91" s="848"/>
    </row>
    <row customHeight="1" ht="27">
      <c r="A92" s="847"/>
      <c r="B92" s="901">
        <v>75</v>
      </c>
      <c r="C92" s="845"/>
      <c r="D92" s="969" t="s">
        <v>2349</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154</v>
      </c>
      <c r="Q92" s="959"/>
      <c r="R92" s="959"/>
      <c r="S92" s="959"/>
      <c r="T92" s="845"/>
      <c r="U92" s="845" t="s">
        <v>2352</v>
      </c>
      <c r="V92" s="845"/>
      <c r="W92" s="845"/>
      <c r="X92" s="845"/>
      <c r="Y92" s="1002"/>
      <c r="Z92" s="848"/>
      <c r="AA92" s="851" t="s">
        <v>2353</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2260</v>
      </c>
      <c r="Q93" s="959"/>
      <c r="R93" s="959"/>
      <c r="S93" s="959"/>
      <c r="T93" s="845"/>
      <c r="U93" s="845" t="s">
        <v>2354</v>
      </c>
      <c r="V93" s="845"/>
      <c r="W93" s="845"/>
      <c r="X93" s="845"/>
      <c r="Y93" s="1002"/>
      <c r="Z93" s="848"/>
      <c r="AA93" s="851" t="s">
        <v>2355</v>
      </c>
      <c r="AB93" s="848"/>
      <c r="AC93" s="848"/>
      <c r="AD93" s="848"/>
    </row>
    <row customHeight="1" ht="45">
      <c r="A94" s="847"/>
      <c r="B94" s="901">
        <v>77</v>
      </c>
      <c r="C94" s="845"/>
      <c r="D94" s="969" t="s">
        <v>2350</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1616</v>
      </c>
      <c r="Q94" s="959"/>
      <c r="R94" s="959"/>
      <c r="S94" s="959"/>
      <c r="T94" s="845"/>
      <c r="U94" s="845" t="s">
        <v>2356</v>
      </c>
      <c r="V94" s="845"/>
      <c r="W94" s="845"/>
      <c r="X94" s="845"/>
      <c r="Y94" s="1002"/>
      <c r="Z94" s="848"/>
      <c r="AA94" s="851" t="s">
        <v>2357</v>
      </c>
      <c r="AB94" s="848"/>
      <c r="AC94" s="848"/>
      <c r="AD94" s="848"/>
    </row>
    <row customHeight="1" ht="99">
      <c r="A95" s="847"/>
      <c r="B95" s="901">
        <v>78</v>
      </c>
      <c r="C95" s="845" t="s">
        <v>2358</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1616</v>
      </c>
      <c r="P95" s="959"/>
      <c r="Q95" s="959"/>
      <c r="R95" s="959"/>
      <c r="S95" s="959"/>
      <c r="T95" s="845" t="s">
        <v>2359</v>
      </c>
      <c r="U95" s="845"/>
      <c r="V95" s="845"/>
      <c r="W95" s="845"/>
      <c r="X95" s="845"/>
      <c r="Y95" s="1002"/>
      <c r="Z95" s="848"/>
      <c r="AA95" s="851"/>
      <c r="AB95" s="848"/>
      <c r="AC95" s="848"/>
      <c r="AD95" s="848"/>
    </row>
    <row customHeight="1" ht="99">
      <c r="A96" s="847"/>
      <c r="B96" s="901">
        <v>79</v>
      </c>
      <c r="C96" s="845" t="s">
        <v>1302</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1622</v>
      </c>
      <c r="P96" s="959"/>
      <c r="Q96" s="959"/>
      <c r="R96" s="959"/>
      <c r="S96" s="959"/>
      <c r="T96" s="845" t="s">
        <v>2360</v>
      </c>
      <c r="U96" s="845"/>
      <c r="V96" s="845"/>
      <c r="W96" s="845"/>
      <c r="X96" s="845"/>
      <c r="Y96" s="1002"/>
      <c r="Z96" s="848" t="s">
        <v>2361</v>
      </c>
      <c r="AA96" s="851"/>
      <c r="AB96" s="848"/>
      <c r="AC96" s="848"/>
      <c r="AD96" s="848"/>
    </row>
    <row customHeight="1" ht="63">
      <c r="A97" s="847"/>
      <c r="B97" s="901">
        <v>80</v>
      </c>
      <c r="C97" s="845" t="s">
        <v>2362</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1634</v>
      </c>
      <c r="P97" s="959"/>
      <c r="Q97" s="959"/>
      <c r="R97" s="959"/>
      <c r="S97" s="959"/>
      <c r="T97" s="845" t="s">
        <v>2363</v>
      </c>
      <c r="U97" s="845"/>
      <c r="V97" s="845"/>
      <c r="W97" s="845"/>
      <c r="X97" s="845"/>
      <c r="Y97" s="1002"/>
      <c r="Z97" s="848" t="s">
        <v>2364</v>
      </c>
      <c r="AA97" s="851"/>
      <c r="AB97" s="848"/>
      <c r="AC97" s="848"/>
      <c r="AD97" s="848"/>
    </row>
    <row customHeight="1" ht="63">
      <c r="A98" s="847"/>
      <c r="B98" s="901">
        <v>81</v>
      </c>
      <c r="C98" s="845" t="s">
        <v>2365</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1648</v>
      </c>
      <c r="P98" s="959"/>
      <c r="Q98" s="959"/>
      <c r="R98" s="959"/>
      <c r="S98" s="959"/>
      <c r="T98" s="845" t="s">
        <v>2366</v>
      </c>
      <c r="U98" s="845"/>
      <c r="V98" s="845"/>
      <c r="W98" s="845"/>
      <c r="X98" s="845"/>
      <c r="Y98" s="1002"/>
      <c r="Z98" s="848" t="s">
        <v>2364</v>
      </c>
      <c r="AA98" s="851"/>
      <c r="AB98" s="848"/>
      <c r="AC98" s="848"/>
      <c r="AD98" s="848"/>
    </row>
    <row customHeight="1" ht="90">
      <c r="A99" s="847"/>
      <c r="B99" s="901">
        <v>82</v>
      </c>
      <c r="C99" s="845" t="s">
        <v>2367</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1660</v>
      </c>
      <c r="P99" s="959"/>
      <c r="Q99" s="959"/>
      <c r="R99" s="959"/>
      <c r="S99" s="959"/>
      <c r="T99" s="845" t="s">
        <v>2368</v>
      </c>
      <c r="U99" s="845"/>
      <c r="V99" s="845"/>
      <c r="W99" s="845"/>
      <c r="X99" s="845"/>
      <c r="Y99" s="1002"/>
      <c r="Z99" s="848" t="s">
        <v>637</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2369</v>
      </c>
      <c r="P100" s="959"/>
      <c r="Q100" s="959"/>
      <c r="R100" s="959"/>
      <c r="S100" s="959"/>
      <c r="T100" s="845" t="s">
        <v>2370</v>
      </c>
      <c r="U100" s="845"/>
      <c r="V100" s="845"/>
      <c r="W100" s="845"/>
      <c r="X100" s="845"/>
      <c r="Y100" s="1002"/>
      <c r="Z100" s="848" t="s">
        <v>637</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2371</v>
      </c>
      <c r="P101" s="959"/>
      <c r="Q101" s="959"/>
      <c r="R101" s="959"/>
      <c r="S101" s="959"/>
      <c r="T101" s="845" t="s">
        <v>2372</v>
      </c>
      <c r="U101" s="845"/>
      <c r="V101" s="845"/>
      <c r="W101" s="845"/>
      <c r="X101" s="845"/>
      <c r="Y101" s="1002"/>
      <c r="Z101" s="848" t="s">
        <v>637</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1813</v>
      </c>
      <c r="B148" s="847"/>
      <c r="C148" s="845" t="s">
        <v>2373</v>
      </c>
      <c r="D148" s="845" t="s">
        <v>1716</v>
      </c>
      <c r="E148" s="845" t="s">
        <v>1815</v>
      </c>
      <c r="F148" s="845" t="s">
        <v>2374</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2375</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2376</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1817</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1820</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1825</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D771B-5EE7-5CE9-C9C2-0.A975FED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2377</v>
      </c>
      <c r="M5" s="2605"/>
      <c r="N5" s="2605"/>
      <c r="O5" s="2605"/>
      <c r="P5" s="2605"/>
      <c r="Q5" s="2605"/>
      <c r="R5" s="2605"/>
      <c r="S5" s="2605"/>
      <c r="T5" s="2605"/>
      <c r="U5" s="2605"/>
      <c r="V5" s="1245"/>
      <c r="AD5" s="1157">
        <v>64</v>
      </c>
    </row>
    <row customHeight="1" ht="14.699999999999998">
      <c r="J6" s="378"/>
      <c r="K6" s="378"/>
      <c r="L6" s="2606" t="str">
        <f>IF(org=0,"Не определено",org)</f>
        <v>ГУП СК "Ставрополькрайводоканал"</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Региональная тарифная комиссия Ставропольского края</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425</v>
      </c>
      <c r="N9" s="306"/>
      <c r="O9" s="2253" t="str">
        <f>IF(TITLE_DATE_CHANGE_PERIOD="",IF(TITLE_DATE_PR="","",TITLE_DATE_PR),TITLE_DATE_CHANGE_PERIOD)</f>
        <v>45831</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426</v>
      </c>
      <c r="N10" s="306"/>
      <c r="O10" s="2253" t="str">
        <f>IF(TITLE_NUMBER_PR_CHANGE="",IF(TITLE_NUMBER_PR="","",TITLE_NUMBER_PR),TITLE_NUMBER_PR_CHANGE)</f>
        <v>34/1</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http://pravo.stavregion.ru/</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429</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304</v>
      </c>
      <c r="M14" s="2129"/>
      <c r="N14" s="2129"/>
      <c r="O14" s="2129"/>
      <c r="P14" s="2129"/>
      <c r="Q14" s="2129"/>
      <c r="R14" s="2129"/>
      <c r="S14" s="2129"/>
      <c r="T14" s="2129"/>
      <c r="U14" s="2129"/>
      <c r="V14" s="2129"/>
      <c r="W14" s="2129"/>
      <c r="X14" s="2129" t="s">
        <v>305</v>
      </c>
      <c r="AD14" s="1157">
        <v>14</v>
      </c>
    </row>
    <row customHeight="1" ht="14.699999999999998">
      <c r="J15" s="378"/>
      <c r="K15" s="378"/>
      <c r="L15" s="2275" t="s">
        <v>89</v>
      </c>
      <c r="M15" s="2211" t="s">
        <v>430</v>
      </c>
      <c r="N15" s="303"/>
      <c r="O15" s="2276" t="s">
        <v>2378</v>
      </c>
      <c r="P15" s="2277"/>
      <c r="Q15" s="2277"/>
      <c r="R15" s="2277"/>
      <c r="S15" s="2277"/>
      <c r="T15" s="2277"/>
      <c r="U15" s="2278"/>
      <c r="V15" s="2279" t="s">
        <v>432</v>
      </c>
      <c r="W15" s="2282" t="s">
        <v>1299</v>
      </c>
      <c r="X15" s="2129"/>
      <c r="AD15" s="1157">
        <v>14</v>
      </c>
    </row>
    <row customHeight="1" ht="35.699999999999996">
      <c r="J16" s="378"/>
      <c r="K16" s="378"/>
      <c r="L16" s="2275"/>
      <c r="M16" s="2211"/>
      <c r="N16" s="1033"/>
      <c r="O16" s="2262" t="s">
        <v>435</v>
      </c>
      <c r="P16" s="2262" t="s">
        <v>436</v>
      </c>
      <c r="Q16" s="2264" t="s">
        <v>437</v>
      </c>
      <c r="R16" s="2265"/>
      <c r="S16" s="2264" t="s">
        <v>450</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446</v>
      </c>
      <c r="R17" s="1224" t="s">
        <v>447</v>
      </c>
      <c r="S17" s="1294" t="s">
        <v>448</v>
      </c>
      <c r="T17" s="2272" t="s">
        <v>449</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110</v>
      </c>
      <c r="M18" s="1257" t="s">
        <v>111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400</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401</v>
      </c>
      <c r="N20" s="302"/>
      <c r="O20" s="2608" t="str">
        <f>INDEX(PT_DIFFERENTIATION_TER,MATCH(B19,PT_DIFFERENTIATION_TER_ID,0))</f>
        <v/>
      </c>
      <c r="P20" s="2608"/>
      <c r="Q20" s="2608"/>
      <c r="R20" s="2608"/>
      <c r="S20" s="2608"/>
      <c r="T20" s="2608"/>
      <c r="U20" s="2608"/>
      <c r="V20" s="2608"/>
      <c r="W20" s="2608"/>
      <c r="X20" s="1260" t="s">
        <v>402</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403</v>
      </c>
      <c r="N21" s="302"/>
      <c r="O21" s="2608" t="str">
        <f>INDEX(PT_DIFFERENTIATION_CS,MATCH(C19,PT_DIFFERENTIATION_CS_ID,0))</f>
        <v/>
      </c>
      <c r="P21" s="2608"/>
      <c r="Q21" s="2608"/>
      <c r="R21" s="2608"/>
      <c r="S21" s="2608"/>
      <c r="T21" s="2608"/>
      <c r="U21" s="2608"/>
      <c r="V21" s="2608"/>
      <c r="W21" s="2608"/>
      <c r="X21" s="1260" t="s">
        <v>404</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405</v>
      </c>
      <c r="N22" s="302"/>
      <c r="O22" s="2608" t="str">
        <f>INDEX(PT_DIFFERENTIATION_IST_TE,MATCH(D19,PT_DIFFERENTIATION_IST_TE_ID,0))</f>
        <v/>
      </c>
      <c r="P22" s="2608"/>
      <c r="Q22" s="2608"/>
      <c r="R22" s="2608"/>
      <c r="S22" s="2608"/>
      <c r="T22" s="2608"/>
      <c r="U22" s="2608"/>
      <c r="V22" s="2608"/>
      <c r="W22" s="2608"/>
      <c r="X22" s="1260" t="s">
        <v>406</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408</v>
      </c>
      <c r="N23" s="302"/>
      <c r="O23" s="2307"/>
      <c r="P23" s="2307"/>
      <c r="Q23" s="2307"/>
      <c r="R23" s="2307"/>
      <c r="S23" s="2307"/>
      <c r="T23" s="2307"/>
      <c r="U23" s="2307"/>
      <c r="V23" s="2307"/>
      <c r="W23" s="2307"/>
      <c r="X23" s="1260" t="s">
        <v>409</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411</v>
      </c>
      <c r="N24" s="302"/>
      <c r="O24" s="2247"/>
      <c r="P24" s="2248"/>
      <c r="Q24" s="2248"/>
      <c r="R24" s="2248"/>
      <c r="S24" s="2248"/>
      <c r="T24" s="2248"/>
      <c r="U24" s="2248"/>
      <c r="V24" s="2248"/>
      <c r="W24" s="2249"/>
      <c r="X24" s="1260" t="s">
        <v>412</v>
      </c>
      <c r="Z24" s="502"/>
      <c r="AA24" s="502" t="str">
        <f>IF(M24="","",M24)</f>
        <v>Группа потребителей</v>
      </c>
      <c r="AB24" s="502"/>
      <c r="AC24" s="502"/>
      <c r="AD24" s="1157">
        <v>82</v>
      </c>
    </row>
    <row customHeight="1" ht="11.549999999999999">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62</v>
      </c>
      <c r="U25" s="2604"/>
      <c r="V25" s="2109" t="s">
        <v>19</v>
      </c>
      <c r="W25" s="327"/>
      <c r="X25" s="2255" t="s">
        <v>414</v>
      </c>
      <c r="Y25" s="513">
        <f>STRCHECKDATE(O26:W26)</f>
      </c>
      <c r="Z25" s="502"/>
      <c r="AA25" s="502" t="str">
        <f>IF(M25="","",M25)</f>
        <v/>
      </c>
      <c r="AB25" s="502"/>
      <c r="AC25" s="502"/>
      <c r="AD25" s="1157">
        <v>11</v>
      </c>
    </row>
    <row customHeight="1" ht="11.549999999999999">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415</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416</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169</v>
      </c>
      <c r="B29" s="1365" t="s">
        <v>170</v>
      </c>
      <c r="C29" s="1365" t="s">
        <v>171</v>
      </c>
      <c r="D29" s="1365" t="s">
        <v>172</v>
      </c>
      <c r="E29" s="1365"/>
      <c r="F29" s="1367"/>
      <c r="G29" s="1367"/>
      <c r="H29" s="539"/>
      <c r="I29" s="362"/>
      <c r="J29" s="377"/>
      <c r="K29" s="357"/>
      <c r="L29" s="1280"/>
      <c r="M29" s="367" t="s">
        <v>417</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169</v>
      </c>
      <c r="B30" s="1365" t="s">
        <v>170</v>
      </c>
      <c r="C30" s="1365" t="s">
        <v>171</v>
      </c>
      <c r="D30" s="1365"/>
      <c r="E30" s="1365" t="s">
        <v>592</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169</v>
      </c>
      <c r="B31" s="1365" t="s">
        <v>170</v>
      </c>
      <c r="C31" s="1365"/>
      <c r="D31" s="1365"/>
      <c r="E31" s="1365" t="s">
        <v>2379</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2380</v>
      </c>
      <c r="B32" s="1365"/>
      <c r="C32" s="1365"/>
      <c r="D32" s="1365"/>
      <c r="E32" s="1365" t="s">
        <v>105</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237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809</v>
      </c>
      <c r="M35" s="2287" t="s">
        <v>2381</v>
      </c>
      <c r="N35" s="2287"/>
      <c r="O35" s="2287"/>
      <c r="P35" s="2287"/>
      <c r="Q35" s="2287"/>
      <c r="R35" s="2287"/>
      <c r="S35" s="2287"/>
      <c r="T35" s="2287"/>
      <c r="U35" s="2287"/>
      <c r="V35" s="2287"/>
      <c r="W35" s="2287"/>
      <c r="X35" s="2287"/>
      <c r="AD35" s="1157">
        <v>27</v>
      </c>
    </row>
    <row customHeight="1" ht="109.19999999999999">
      <c r="H36" s="539"/>
      <c r="I36" s="1305"/>
      <c r="M36" s="2287" t="s">
        <v>2382</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83</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E4DAF-F98D-FCD6-9FAA-0.A2D7B9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0374F-EFEB-072C-2A63-0.A110B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730EF-C80E-B0BE-E146-0.93B08D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91C44-4D56-DA21-3EDB-0.2BFCBA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18C6E-1A16-1C2D-5963-0.6D709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6D28A-6D69-D60D-528E-0.BC384F9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303</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ГУП СК "Ставрополькрайводоканал"</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304</v>
      </c>
      <c r="E8" s="2207"/>
      <c r="F8" s="2207"/>
      <c r="G8" s="2210" t="s">
        <v>305</v>
      </c>
      <c r="J8" s="457">
        <v>11</v>
      </c>
    </row>
    <row customHeight="1" ht="11.549999999999999">
      <c r="A9" s="459"/>
      <c r="B9" s="504"/>
      <c r="C9" s="459"/>
      <c r="D9" s="474" t="s">
        <v>89</v>
      </c>
      <c r="E9" s="448" t="s">
        <v>306</v>
      </c>
      <c r="F9" s="448" t="s">
        <v>307</v>
      </c>
      <c r="G9" s="2211"/>
      <c r="J9" s="457">
        <v>11</v>
      </c>
    </row>
    <row customHeight="1" ht="12" hidden="1">
      <c r="A10" s="459"/>
      <c r="B10" s="504"/>
      <c r="C10" s="459"/>
      <c r="D10" s="466"/>
      <c r="E10" s="466"/>
      <c r="F10" s="466"/>
      <c r="G10" s="466"/>
      <c r="J10" s="457">
        <v>0</v>
      </c>
    </row>
    <row customHeight="1" ht="22.5" hidden="1">
      <c r="A11" s="459"/>
      <c r="B11" s="504"/>
      <c r="C11" s="459"/>
      <c r="D11" s="1011" t="s">
        <v>110</v>
      </c>
      <c r="E11" s="1014" t="s">
        <v>308</v>
      </c>
      <c r="F11" s="1013" t="str">
        <f>IF(region_name="","",region_name)</f>
        <v>Ставропольский край</v>
      </c>
      <c r="G11" s="1014" t="s">
        <v>309</v>
      </c>
      <c r="H11" s="477"/>
      <c r="J11" s="457">
        <v>0</v>
      </c>
    </row>
    <row customHeight="1" ht="22.5" hidden="1">
      <c r="A12" s="459"/>
      <c r="B12" s="504"/>
      <c r="C12" s="459"/>
      <c r="D12" s="447" t="s">
        <v>110</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310</v>
      </c>
      <c r="G12" s="476"/>
      <c r="H12" s="477"/>
      <c r="J12" s="457">
        <v>0</v>
      </c>
    </row>
    <row customHeight="1" ht="23.25">
      <c r="A13" s="459"/>
      <c r="B13" s="504"/>
      <c r="C13" s="459"/>
      <c r="D13" s="447" t="s">
        <v>110</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311</v>
      </c>
      <c r="E14" s="1012" t="s">
        <v>312</v>
      </c>
      <c r="F14" s="1013" t="str">
        <f>IF(inn="","",inn)</f>
        <v>2635040105</v>
      </c>
      <c r="G14" s="1014" t="s">
        <v>313</v>
      </c>
      <c r="H14" s="477"/>
      <c r="J14" s="457">
        <v>0</v>
      </c>
    </row>
    <row customHeight="1" ht="22.5" hidden="1">
      <c r="A15" s="459"/>
      <c r="B15" s="504"/>
      <c r="C15" s="459"/>
      <c r="D15" s="1011" t="s">
        <v>314</v>
      </c>
      <c r="E15" s="1012" t="s">
        <v>315</v>
      </c>
      <c r="F15" s="1013" t="str">
        <f>IF(kpp="","",kpp)</f>
        <v>263501001</v>
      </c>
      <c r="G15" s="1014" t="s">
        <v>316</v>
      </c>
      <c r="H15" s="477"/>
      <c r="J15" s="457">
        <v>0</v>
      </c>
    </row>
    <row customHeight="1" ht="39">
      <c r="A16" s="459"/>
      <c r="B16" s="504"/>
      <c r="C16" s="459"/>
      <c r="D16" s="447" t="s">
        <v>111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91</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92</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317</v>
      </c>
      <c r="B19" s="504"/>
      <c r="C19" s="2215"/>
      <c r="D19" s="447" t="str">
        <f>A19</f>
        <v>5.1</v>
      </c>
      <c r="E19" s="444" t="s">
        <v>318</v>
      </c>
      <c r="F19" s="445" t="s">
        <v>310</v>
      </c>
      <c r="G19" s="446" t="s">
        <v>319</v>
      </c>
      <c r="H19" s="477"/>
      <c r="I19" s="854"/>
      <c r="J19" s="457">
        <v>0</v>
      </c>
    </row>
    <row customHeight="1" ht="24" hidden="1">
      <c r="A20" s="2204"/>
      <c r="B20" s="504"/>
      <c r="C20" s="2215"/>
      <c r="D20" s="442" t="str">
        <f>D19&amp;".1"</f>
        <v>5.1.1</v>
      </c>
      <c r="E20" s="441" t="s">
        <v>320</v>
      </c>
      <c r="F20" s="883" t="s">
        <v>28</v>
      </c>
      <c r="G20" s="476"/>
      <c r="H20" s="477"/>
      <c r="I20" s="854"/>
      <c r="J20" s="457">
        <v>0</v>
      </c>
    </row>
    <row customHeight="1" ht="22.5" hidden="1">
      <c r="A21" s="2204"/>
      <c r="B21" s="504"/>
      <c r="C21" s="2215"/>
      <c r="D21" s="442" t="str">
        <f>D19&amp;".2"</f>
        <v>5.1.2</v>
      </c>
      <c r="E21" s="441" t="s">
        <v>321</v>
      </c>
      <c r="F21" s="1735" t="s">
        <v>28</v>
      </c>
      <c r="G21" s="446" t="s">
        <v>322</v>
      </c>
      <c r="H21" s="477"/>
      <c r="I21" s="854"/>
      <c r="J21" s="457">
        <v>0</v>
      </c>
    </row>
    <row customHeight="1" ht="22.5" hidden="1">
      <c r="A22" s="2204"/>
      <c r="B22" s="504"/>
      <c r="C22" s="2215"/>
      <c r="D22" s="442" t="str">
        <f>D19&amp;".3"</f>
        <v>5.1.3</v>
      </c>
      <c r="E22" s="441" t="s">
        <v>323</v>
      </c>
      <c r="F22" s="883" t="s">
        <v>28</v>
      </c>
      <c r="G22" s="476"/>
      <c r="H22" s="477"/>
      <c r="I22" s="854"/>
      <c r="J22" s="457">
        <v>0</v>
      </c>
    </row>
    <row customHeight="1" ht="22.5" hidden="1">
      <c r="A23" s="2204"/>
      <c r="B23" s="504"/>
      <c r="C23" s="2215"/>
      <c r="D23" s="442" t="str">
        <f>D19&amp;".4"</f>
        <v>5.1.4</v>
      </c>
      <c r="E23" s="441" t="s">
        <v>324</v>
      </c>
      <c r="F23" s="883" t="s">
        <v>28</v>
      </c>
      <c r="G23" s="446" t="s">
        <v>325</v>
      </c>
      <c r="H23" s="477"/>
      <c r="I23" s="854"/>
      <c r="J23" s="457">
        <v>0</v>
      </c>
    </row>
    <row customHeight="1" ht="22.5" hidden="1">
      <c r="A24" s="1980"/>
      <c r="B24" s="504"/>
      <c r="C24" s="494"/>
      <c r="D24" s="469"/>
      <c r="E24" s="1170" t="s">
        <v>326</v>
      </c>
      <c r="F24" s="470"/>
      <c r="G24" s="471"/>
      <c r="H24" s="477"/>
      <c r="I24" s="854"/>
      <c r="J24" s="457">
        <v>0</v>
      </c>
    </row>
    <row s="503" customFormat="1" customHeight="1" ht="24.75" hidden="1">
      <c r="A25" s="459"/>
      <c r="B25" s="504"/>
      <c r="C25" s="504"/>
      <c r="D25" s="1008" t="s">
        <v>91</v>
      </c>
      <c r="E25" s="1010" t="s">
        <v>327</v>
      </c>
      <c r="F25" s="1015" t="s">
        <v>310</v>
      </c>
      <c r="G25" s="1010"/>
      <c r="J25" s="503">
        <v>0</v>
      </c>
    </row>
    <row s="503" customFormat="1" customHeight="1" ht="11.25" hidden="1">
      <c r="A26" s="459"/>
      <c r="B26" s="504"/>
      <c r="C26" s="504"/>
      <c r="D26" s="1008" t="s">
        <v>328</v>
      </c>
      <c r="E26" s="1009" t="s">
        <v>329</v>
      </c>
      <c r="F26" s="1015" t="s">
        <v>310</v>
      </c>
      <c r="G26" s="1010"/>
      <c r="J26" s="503">
        <v>0</v>
      </c>
    </row>
    <row s="503" customFormat="1" customHeight="1" ht="11.25" hidden="1">
      <c r="A27" s="459"/>
      <c r="B27" s="504"/>
      <c r="C27" s="504"/>
      <c r="D27" s="1008" t="s">
        <v>330</v>
      </c>
      <c r="E27" s="1016" t="s">
        <v>331</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332</v>
      </c>
      <c r="E28" s="1016" t="s">
        <v>333</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334</v>
      </c>
      <c r="E29" s="1016" t="s">
        <v>335</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336</v>
      </c>
      <c r="E30" s="1009" t="s">
        <v>337</v>
      </c>
      <c r="F30" s="1017"/>
      <c r="G30" s="1010"/>
      <c r="J30" s="503">
        <v>0</v>
      </c>
    </row>
    <row s="503" customFormat="1" customHeight="1" ht="11.25" hidden="1">
      <c r="A31" s="459"/>
      <c r="B31" s="504"/>
      <c r="C31" s="504"/>
      <c r="D31" s="1008" t="s">
        <v>338</v>
      </c>
      <c r="E31" s="1009" t="s">
        <v>339</v>
      </c>
      <c r="F31" s="1017"/>
      <c r="G31" s="1010"/>
      <c r="J31" s="503">
        <v>0</v>
      </c>
    </row>
    <row s="503" customFormat="1" customHeight="1" ht="11.25" hidden="1">
      <c r="A32" s="459"/>
      <c r="B32" s="504"/>
      <c r="C32" s="504"/>
      <c r="D32" s="1008" t="s">
        <v>340</v>
      </c>
      <c r="E32" s="1009" t="s">
        <v>341</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310</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342</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342</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310</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343</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344</v>
      </c>
      <c r="H44" s="477"/>
      <c r="J44" s="457">
        <v>22</v>
      </c>
    </row>
    <row customHeight="1" ht="23.25">
      <c r="A45" s="459"/>
      <c r="B45" s="504"/>
      <c r="C45" s="459"/>
      <c r="D45" s="442">
        <f>D44+1</f>
        <v>11</v>
      </c>
      <c r="E45" s="440" t="s">
        <v>345</v>
      </c>
      <c r="F45" s="445" t="s">
        <v>310</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346</v>
      </c>
      <c r="H46" s="477"/>
      <c r="J46" s="457">
        <v>23</v>
      </c>
    </row>
    <row customHeight="1" ht="24">
      <c r="A47" s="2204"/>
      <c r="B47" s="504"/>
      <c r="C47" s="494"/>
      <c r="D47" s="442" t="str">
        <f>D45&amp;".2"</f>
        <v>11.2</v>
      </c>
      <c r="E47" s="444" t="s">
        <v>347</v>
      </c>
      <c r="F47" s="492"/>
      <c r="G47" s="439" t="s">
        <v>348</v>
      </c>
      <c r="H47" s="477"/>
      <c r="J47" s="457">
        <v>23</v>
      </c>
    </row>
    <row customHeight="1" ht="24">
      <c r="A48" s="2204"/>
      <c r="B48" s="504"/>
      <c r="C48" s="494"/>
      <c r="D48" s="442" t="str">
        <f>D45&amp;".3"</f>
        <v>11.3</v>
      </c>
      <c r="E48" s="444" t="s">
        <v>349</v>
      </c>
      <c r="F48" s="492"/>
      <c r="G48" s="439" t="s">
        <v>350</v>
      </c>
      <c r="H48" s="477"/>
      <c r="J48" s="457">
        <v>23</v>
      </c>
    </row>
    <row customHeight="1" ht="24">
      <c r="A49" s="2204"/>
      <c r="B49" s="504"/>
      <c r="C49" s="494"/>
      <c r="D49" s="442" t="str">
        <f>IF(TEMPLATE_SPHERE="TKO",D45&amp;".0",D45&amp;".4")</f>
        <v>11.4</v>
      </c>
      <c r="E49" s="438" t="s">
        <v>351</v>
      </c>
      <c r="F49" s="1687"/>
      <c r="G49" s="1764" t="s">
        <v>352</v>
      </c>
      <c r="H49" s="477"/>
      <c r="J49" s="457">
        <v>23</v>
      </c>
    </row>
    <row customHeight="1" ht="24">
      <c r="A50" s="459"/>
      <c r="B50" s="504"/>
      <c r="C50" s="459"/>
      <c r="D50" s="469"/>
      <c r="E50" s="417" t="s">
        <v>353</v>
      </c>
      <c r="F50" s="470"/>
      <c r="G50" s="1764" t="s">
        <v>354</v>
      </c>
      <c r="H50" s="478"/>
      <c r="J50" s="457">
        <v>23</v>
      </c>
    </row>
    <row customHeight="1" ht="24">
      <c r="A51" s="860"/>
      <c r="B51" s="504"/>
      <c r="C51" s="494"/>
      <c r="D51" s="442">
        <f>D45+1</f>
        <v>12</v>
      </c>
      <c r="E51" s="530" t="s">
        <v>355</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83</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97F3B4-6659-A80A-281D-0.81A800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FD452-367E-91A3-93F4-0.054823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0B38A-9D9F-B268-DBBB-0.4F3841C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08E8F-A5F8-BA9E-9B8C-0.08901BC7}"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2383</v>
      </c>
      <c r="B1" s="2618" t="s">
        <v>2384</v>
      </c>
      <c r="C1" s="2619" t="s">
        <v>2385</v>
      </c>
      <c r="D1" s="2620"/>
      <c r="E1" s="838" t="s">
        <v>2386</v>
      </c>
    </row>
    <row customHeight="1" ht="11.25">
      <c r="A2" s="2621"/>
      <c r="B2" s="767" t="s">
        <v>26</v>
      </c>
      <c r="C2" s="755"/>
      <c r="D2" s="766"/>
      <c r="E2" s="838"/>
    </row>
    <row customHeight="1" ht="11.25">
      <c r="A3" s="2622"/>
      <c r="B3" s="2623" t="s">
        <v>33</v>
      </c>
      <c r="C3" s="755"/>
      <c r="D3" s="766"/>
      <c r="E3" s="838"/>
    </row>
    <row customHeight="1" ht="11.25">
      <c r="A4" s="2624"/>
      <c r="B4" s="768" t="s">
        <v>1813</v>
      </c>
      <c r="C4" s="755"/>
      <c r="D4" s="766"/>
      <c r="E4" s="838"/>
    </row>
    <row customHeight="1" ht="11.25">
      <c r="A5" s="2625"/>
      <c r="B5" s="768" t="s">
        <v>1807</v>
      </c>
      <c r="C5" s="2626" t="s">
        <v>2151</v>
      </c>
      <c r="D5" s="2627" t="s">
        <v>2387</v>
      </c>
      <c r="E5" s="838"/>
    </row>
    <row s="1852" customFormat="1" customHeight="1" ht="11.25">
      <c r="A6" s="2628"/>
      <c r="B6" s="768" t="s">
        <v>1817</v>
      </c>
      <c r="C6" s="755"/>
      <c r="D6" s="766"/>
      <c r="E6" s="838"/>
    </row>
    <row customHeight="1" ht="11.25">
      <c r="A7" s="2629"/>
      <c r="B7" s="768" t="s">
        <v>1825</v>
      </c>
      <c r="C7" s="755"/>
      <c r="D7" s="766"/>
      <c r="E7" s="838"/>
    </row>
    <row customHeight="1" ht="11.25">
      <c r="A8" s="758"/>
      <c r="B8" s="768" t="s">
        <v>1820</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D341D1-3168-6C3E-DB14-0.452DE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E2B84-44EF-1E35-6675-0.0E0271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705633-EC5B-A59A-86CF-0.E9AD13C2}" mc:Ignorable="x14ac xr xr2 xr3">
  <sheetPr>
    <tabColor rgb="FFFFCC99"/>
  </sheetPr>
  <dimension ref="A1:I242"/>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2388</v>
      </c>
      <c r="B1" s="70" t="s">
        <v>2389</v>
      </c>
      <c r="C1" s="70" t="s">
        <v>2390</v>
      </c>
      <c r="D1" s="70" t="s">
        <v>2391</v>
      </c>
      <c r="E1" s="70" t="s">
        <v>2392</v>
      </c>
      <c r="F1" s="70" t="s">
        <v>2393</v>
      </c>
      <c r="G1" s="70" t="s">
        <v>2394</v>
      </c>
      <c r="H1" s="70" t="s">
        <v>2395</v>
      </c>
      <c r="I1" s="70" t="s">
        <v>2396</v>
      </c>
    </row>
    <row customHeight="1" ht="11.25">
      <c r="A2" s="1852" t="s">
        <v>2397</v>
      </c>
      <c r="B2" s="1852" t="s">
        <v>16</v>
      </c>
      <c r="C2" s="1852" t="s">
        <v>2398</v>
      </c>
      <c r="D2" s="1852" t="s">
        <v>2399</v>
      </c>
      <c r="E2" s="1852" t="s">
        <v>2400</v>
      </c>
      <c r="F2" s="1852" t="s">
        <v>2401</v>
      </c>
      <c r="G2" s="1852" t="s">
        <v>2402</v>
      </c>
      <c r="H2" s="1852" t="s">
        <v>28</v>
      </c>
      <c r="I2" s="1852" t="s">
        <v>813</v>
      </c>
    </row>
    <row customHeight="1" ht="11.25">
      <c r="A3" s="1852" t="s">
        <v>2397</v>
      </c>
      <c r="B3" s="1852" t="s">
        <v>16</v>
      </c>
      <c r="C3" s="1852" t="s">
        <v>2403</v>
      </c>
      <c r="D3" s="1852" t="s">
        <v>2404</v>
      </c>
      <c r="E3" s="1852" t="s">
        <v>2405</v>
      </c>
      <c r="F3" s="1852" t="s">
        <v>2406</v>
      </c>
      <c r="G3" s="1852" t="s">
        <v>2407</v>
      </c>
      <c r="H3" s="1852" t="s">
        <v>28</v>
      </c>
      <c r="I3" s="1852" t="s">
        <v>813</v>
      </c>
    </row>
    <row customHeight="1" ht="11.25">
      <c r="A4" s="1852" t="s">
        <v>2397</v>
      </c>
      <c r="B4" s="1852" t="s">
        <v>16</v>
      </c>
      <c r="C4" s="1852" t="s">
        <v>2408</v>
      </c>
      <c r="D4" s="1852" t="s">
        <v>2409</v>
      </c>
      <c r="E4" s="1852" t="s">
        <v>2410</v>
      </c>
      <c r="F4" s="1852" t="s">
        <v>2411</v>
      </c>
      <c r="G4" s="1852" t="s">
        <v>2412</v>
      </c>
      <c r="H4" s="1852" t="s">
        <v>28</v>
      </c>
      <c r="I4" s="1852" t="s">
        <v>813</v>
      </c>
    </row>
    <row customHeight="1" ht="11.25">
      <c r="A5" s="1852" t="s">
        <v>2397</v>
      </c>
      <c r="B5" s="1852" t="s">
        <v>16</v>
      </c>
      <c r="C5" s="1852" t="s">
        <v>2413</v>
      </c>
      <c r="D5" s="1852" t="s">
        <v>2414</v>
      </c>
      <c r="E5" s="1852" t="s">
        <v>2415</v>
      </c>
      <c r="F5" s="1852" t="s">
        <v>2416</v>
      </c>
      <c r="G5" s="1852" t="s">
        <v>28</v>
      </c>
      <c r="H5" s="1852" t="s">
        <v>28</v>
      </c>
      <c r="I5" s="1852" t="s">
        <v>813</v>
      </c>
    </row>
    <row customHeight="1" ht="11.25">
      <c r="A6" s="1852" t="s">
        <v>2397</v>
      </c>
      <c r="B6" s="1852" t="s">
        <v>16</v>
      </c>
      <c r="C6" s="1852" t="s">
        <v>2417</v>
      </c>
      <c r="D6" s="1852" t="s">
        <v>2418</v>
      </c>
      <c r="E6" s="1852" t="s">
        <v>2419</v>
      </c>
      <c r="F6" s="1852" t="s">
        <v>2420</v>
      </c>
      <c r="G6" s="1852" t="s">
        <v>28</v>
      </c>
      <c r="H6" s="1852" t="s">
        <v>28</v>
      </c>
      <c r="I6" s="1852" t="s">
        <v>813</v>
      </c>
    </row>
    <row customHeight="1" ht="11.25">
      <c r="A7" s="1852" t="s">
        <v>2397</v>
      </c>
      <c r="B7" s="1852" t="s">
        <v>16</v>
      </c>
      <c r="C7" s="1852" t="s">
        <v>2421</v>
      </c>
      <c r="D7" s="1852" t="s">
        <v>2422</v>
      </c>
      <c r="E7" s="1852" t="s">
        <v>2423</v>
      </c>
      <c r="F7" s="1852" t="s">
        <v>2424</v>
      </c>
      <c r="G7" s="1852" t="s">
        <v>2425</v>
      </c>
      <c r="H7" s="1852" t="s">
        <v>28</v>
      </c>
      <c r="I7" s="1852" t="s">
        <v>813</v>
      </c>
    </row>
    <row customHeight="1" ht="11.25">
      <c r="A8" s="1852" t="s">
        <v>2397</v>
      </c>
      <c r="B8" s="1852" t="s">
        <v>16</v>
      </c>
      <c r="C8" s="1852" t="s">
        <v>2426</v>
      </c>
      <c r="D8" s="1852" t="s">
        <v>2427</v>
      </c>
      <c r="E8" s="1852" t="s">
        <v>2428</v>
      </c>
      <c r="F8" s="1852" t="s">
        <v>2401</v>
      </c>
      <c r="G8" s="1852" t="s">
        <v>2429</v>
      </c>
      <c r="H8" s="1852" t="s">
        <v>28</v>
      </c>
      <c r="I8" s="1852" t="s">
        <v>813</v>
      </c>
    </row>
    <row customHeight="1" ht="11.25">
      <c r="A9" s="1852" t="s">
        <v>2397</v>
      </c>
      <c r="B9" s="1852" t="s">
        <v>16</v>
      </c>
      <c r="C9" s="1852" t="s">
        <v>2430</v>
      </c>
      <c r="D9" s="1852" t="s">
        <v>2431</v>
      </c>
      <c r="E9" s="1852" t="s">
        <v>2432</v>
      </c>
      <c r="F9" s="1852" t="s">
        <v>2406</v>
      </c>
      <c r="G9" s="1852" t="s">
        <v>28</v>
      </c>
      <c r="H9" s="1852" t="s">
        <v>28</v>
      </c>
      <c r="I9" s="1852" t="s">
        <v>813</v>
      </c>
    </row>
    <row customHeight="1" ht="11.25">
      <c r="A10" s="1852" t="s">
        <v>2397</v>
      </c>
      <c r="B10" s="1852" t="s">
        <v>16</v>
      </c>
      <c r="C10" s="1852" t="s">
        <v>2433</v>
      </c>
      <c r="D10" s="1852" t="s">
        <v>2434</v>
      </c>
      <c r="E10" s="1852" t="s">
        <v>2435</v>
      </c>
      <c r="F10" s="1852" t="s">
        <v>53</v>
      </c>
      <c r="G10" s="1852" t="s">
        <v>2436</v>
      </c>
      <c r="H10" s="1852" t="s">
        <v>28</v>
      </c>
      <c r="I10" s="1852" t="s">
        <v>813</v>
      </c>
    </row>
    <row customHeight="1" ht="11.25">
      <c r="A11" s="1852" t="s">
        <v>2397</v>
      </c>
      <c r="B11" s="1852" t="s">
        <v>16</v>
      </c>
      <c r="C11" s="1852" t="s">
        <v>2437</v>
      </c>
      <c r="D11" s="1852" t="s">
        <v>2438</v>
      </c>
      <c r="E11" s="1852" t="s">
        <v>2439</v>
      </c>
      <c r="F11" s="1852" t="s">
        <v>2440</v>
      </c>
      <c r="G11" s="1852" t="s">
        <v>2441</v>
      </c>
      <c r="H11" s="1852" t="s">
        <v>28</v>
      </c>
      <c r="I11" s="1852" t="s">
        <v>813</v>
      </c>
    </row>
    <row customHeight="1" ht="11.25">
      <c r="A12" s="1852" t="s">
        <v>2397</v>
      </c>
      <c r="B12" s="1852" t="s">
        <v>16</v>
      </c>
      <c r="C12" s="1852" t="s">
        <v>2442</v>
      </c>
      <c r="D12" s="1852" t="s">
        <v>2443</v>
      </c>
      <c r="E12" s="1852" t="s">
        <v>2444</v>
      </c>
      <c r="F12" s="1852" t="s">
        <v>2445</v>
      </c>
      <c r="G12" s="1852" t="s">
        <v>2446</v>
      </c>
      <c r="H12" s="1852" t="s">
        <v>28</v>
      </c>
      <c r="I12" s="1852" t="s">
        <v>813</v>
      </c>
    </row>
    <row customHeight="1" ht="11.25">
      <c r="A13" s="1852" t="s">
        <v>2397</v>
      </c>
      <c r="B13" s="1852" t="s">
        <v>16</v>
      </c>
      <c r="C13" s="1852" t="s">
        <v>2447</v>
      </c>
      <c r="D13" s="1852" t="s">
        <v>2448</v>
      </c>
      <c r="E13" s="1852" t="s">
        <v>2449</v>
      </c>
      <c r="F13" s="1852" t="s">
        <v>2450</v>
      </c>
      <c r="G13" s="1852" t="s">
        <v>28</v>
      </c>
      <c r="H13" s="1852" t="s">
        <v>28</v>
      </c>
      <c r="I13" s="1852" t="s">
        <v>813</v>
      </c>
    </row>
    <row customHeight="1" ht="11.25">
      <c r="A14" s="1852" t="s">
        <v>2397</v>
      </c>
      <c r="B14" s="1852" t="s">
        <v>16</v>
      </c>
      <c r="C14" s="1852" t="s">
        <v>2451</v>
      </c>
      <c r="D14" s="1852" t="s">
        <v>2452</v>
      </c>
      <c r="E14" s="1852" t="s">
        <v>2453</v>
      </c>
      <c r="F14" s="1852" t="s">
        <v>2454</v>
      </c>
      <c r="G14" s="1852" t="s">
        <v>2455</v>
      </c>
      <c r="H14" s="1852" t="s">
        <v>28</v>
      </c>
      <c r="I14" s="1852" t="s">
        <v>813</v>
      </c>
    </row>
    <row customHeight="1" ht="11.25">
      <c r="A15" s="1852" t="s">
        <v>2397</v>
      </c>
      <c r="B15" s="1852" t="s">
        <v>16</v>
      </c>
      <c r="C15" s="1852" t="s">
        <v>2456</v>
      </c>
      <c r="D15" s="1852" t="s">
        <v>2457</v>
      </c>
      <c r="E15" s="1852" t="s">
        <v>2458</v>
      </c>
      <c r="F15" s="1852" t="s">
        <v>2459</v>
      </c>
      <c r="G15" s="1852" t="s">
        <v>2460</v>
      </c>
      <c r="H15" s="1852" t="s">
        <v>28</v>
      </c>
      <c r="I15" s="1852" t="s">
        <v>813</v>
      </c>
    </row>
    <row customHeight="1" ht="11.25">
      <c r="A16" s="1852" t="s">
        <v>2397</v>
      </c>
      <c r="B16" s="1852" t="s">
        <v>16</v>
      </c>
      <c r="C16" s="1852" t="s">
        <v>2461</v>
      </c>
      <c r="D16" s="1852" t="s">
        <v>2462</v>
      </c>
      <c r="E16" s="1852" t="s">
        <v>2463</v>
      </c>
      <c r="F16" s="1852" t="s">
        <v>2424</v>
      </c>
      <c r="G16" s="1852" t="s">
        <v>2464</v>
      </c>
      <c r="H16" s="1852" t="s">
        <v>28</v>
      </c>
      <c r="I16" s="1852" t="s">
        <v>813</v>
      </c>
    </row>
    <row customHeight="1" ht="11.25">
      <c r="A17" s="1852" t="s">
        <v>2397</v>
      </c>
      <c r="B17" s="1852" t="s">
        <v>16</v>
      </c>
      <c r="C17" s="1852" t="s">
        <v>2465</v>
      </c>
      <c r="D17" s="1852" t="s">
        <v>2466</v>
      </c>
      <c r="E17" s="1852" t="s">
        <v>2467</v>
      </c>
      <c r="F17" s="1852" t="s">
        <v>2411</v>
      </c>
      <c r="G17" s="1852" t="s">
        <v>2468</v>
      </c>
      <c r="H17" s="1852" t="s">
        <v>28</v>
      </c>
      <c r="I17" s="1852" t="s">
        <v>813</v>
      </c>
    </row>
    <row customHeight="1" ht="11.25">
      <c r="A18" s="1852" t="s">
        <v>2397</v>
      </c>
      <c r="B18" s="1852" t="s">
        <v>16</v>
      </c>
      <c r="C18" s="1852" t="s">
        <v>2469</v>
      </c>
      <c r="D18" s="1852" t="s">
        <v>2470</v>
      </c>
      <c r="E18" s="1852" t="s">
        <v>2471</v>
      </c>
      <c r="F18" s="1852" t="s">
        <v>53</v>
      </c>
      <c r="G18" s="1852" t="s">
        <v>2472</v>
      </c>
      <c r="H18" s="1852" t="s">
        <v>28</v>
      </c>
      <c r="I18" s="1852" t="s">
        <v>813</v>
      </c>
    </row>
    <row customHeight="1" ht="11.25">
      <c r="A19" s="1852" t="s">
        <v>2397</v>
      </c>
      <c r="B19" s="1852" t="s">
        <v>16</v>
      </c>
      <c r="C19" s="1852" t="s">
        <v>13</v>
      </c>
      <c r="D19" s="1852" t="s">
        <v>48</v>
      </c>
      <c r="E19" s="1852" t="s">
        <v>51</v>
      </c>
      <c r="F19" s="1852" t="s">
        <v>53</v>
      </c>
      <c r="G19" s="1852" t="s">
        <v>2473</v>
      </c>
      <c r="H19" s="1852" t="s">
        <v>28</v>
      </c>
      <c r="I19" s="1852" t="s">
        <v>813</v>
      </c>
    </row>
    <row customHeight="1" ht="11.25">
      <c r="A20" s="1852" t="s">
        <v>2397</v>
      </c>
      <c r="B20" s="1852" t="s">
        <v>16</v>
      </c>
      <c r="C20" s="1852" t="s">
        <v>2474</v>
      </c>
      <c r="D20" s="1852" t="s">
        <v>2475</v>
      </c>
      <c r="E20" s="1852" t="s">
        <v>2476</v>
      </c>
      <c r="F20" s="1852" t="s">
        <v>2424</v>
      </c>
      <c r="G20" s="1852" t="s">
        <v>2477</v>
      </c>
      <c r="H20" s="1852" t="s">
        <v>28</v>
      </c>
      <c r="I20" s="1852" t="s">
        <v>813</v>
      </c>
    </row>
    <row customHeight="1" ht="11.25">
      <c r="A21" s="1852" t="s">
        <v>2397</v>
      </c>
      <c r="B21" s="1852" t="s">
        <v>16</v>
      </c>
      <c r="C21" s="1852" t="s">
        <v>2478</v>
      </c>
      <c r="D21" s="1852" t="s">
        <v>2479</v>
      </c>
      <c r="E21" s="1852" t="s">
        <v>2480</v>
      </c>
      <c r="F21" s="1852" t="s">
        <v>2481</v>
      </c>
      <c r="G21" s="1852" t="s">
        <v>2482</v>
      </c>
      <c r="H21" s="1852" t="s">
        <v>28</v>
      </c>
      <c r="I21" s="1852" t="s">
        <v>813</v>
      </c>
    </row>
    <row customHeight="1" ht="11.25">
      <c r="A22" s="1852" t="s">
        <v>2397</v>
      </c>
      <c r="B22" s="1852" t="s">
        <v>16</v>
      </c>
      <c r="C22" s="1852" t="s">
        <v>2483</v>
      </c>
      <c r="D22" s="1852" t="s">
        <v>2484</v>
      </c>
      <c r="E22" s="1852" t="s">
        <v>2485</v>
      </c>
      <c r="F22" s="1852" t="s">
        <v>2486</v>
      </c>
      <c r="G22" s="1852" t="s">
        <v>2487</v>
      </c>
      <c r="H22" s="1852" t="s">
        <v>28</v>
      </c>
      <c r="I22" s="1852" t="s">
        <v>813</v>
      </c>
    </row>
    <row customHeight="1" ht="11.25">
      <c r="A23" s="1852" t="s">
        <v>2397</v>
      </c>
      <c r="B23" s="1852" t="s">
        <v>16</v>
      </c>
      <c r="C23" s="1852" t="s">
        <v>2488</v>
      </c>
      <c r="D23" s="1852" t="s">
        <v>2489</v>
      </c>
      <c r="E23" s="1852" t="s">
        <v>2490</v>
      </c>
      <c r="F23" s="1852" t="s">
        <v>581</v>
      </c>
      <c r="G23" s="1852" t="s">
        <v>2491</v>
      </c>
      <c r="H23" s="1852" t="s">
        <v>28</v>
      </c>
      <c r="I23" s="1852" t="s">
        <v>813</v>
      </c>
    </row>
    <row customHeight="1" ht="11.25">
      <c r="A24" s="1852" t="s">
        <v>2397</v>
      </c>
      <c r="B24" s="1852" t="s">
        <v>16</v>
      </c>
      <c r="C24" s="1852" t="s">
        <v>2492</v>
      </c>
      <c r="D24" s="1852" t="s">
        <v>2493</v>
      </c>
      <c r="E24" s="1852" t="s">
        <v>2494</v>
      </c>
      <c r="F24" s="1852" t="s">
        <v>581</v>
      </c>
      <c r="G24" s="1852" t="s">
        <v>2495</v>
      </c>
      <c r="H24" s="1852" t="s">
        <v>28</v>
      </c>
      <c r="I24" s="1852" t="s">
        <v>813</v>
      </c>
    </row>
    <row customHeight="1" ht="11.25">
      <c r="A25" s="1852" t="s">
        <v>2397</v>
      </c>
      <c r="B25" s="1852" t="s">
        <v>16</v>
      </c>
      <c r="C25" s="1852" t="s">
        <v>2496</v>
      </c>
      <c r="D25" s="1852" t="s">
        <v>2497</v>
      </c>
      <c r="E25" s="1852" t="s">
        <v>2498</v>
      </c>
      <c r="F25" s="1852" t="s">
        <v>581</v>
      </c>
      <c r="G25" s="1852" t="s">
        <v>2499</v>
      </c>
      <c r="H25" s="1852" t="s">
        <v>28</v>
      </c>
      <c r="I25" s="1852" t="s">
        <v>813</v>
      </c>
    </row>
    <row customHeight="1" ht="11.25">
      <c r="A26" s="1852" t="s">
        <v>2397</v>
      </c>
      <c r="B26" s="1852" t="s">
        <v>16</v>
      </c>
      <c r="C26" s="1852" t="s">
        <v>2500</v>
      </c>
      <c r="D26" s="1852" t="s">
        <v>2501</v>
      </c>
      <c r="E26" s="1852" t="s">
        <v>2502</v>
      </c>
      <c r="F26" s="1852" t="s">
        <v>581</v>
      </c>
      <c r="G26" s="1852" t="s">
        <v>2503</v>
      </c>
      <c r="H26" s="1852" t="s">
        <v>28</v>
      </c>
      <c r="I26" s="1852" t="s">
        <v>813</v>
      </c>
    </row>
    <row customHeight="1" ht="11.25">
      <c r="A27" s="1852" t="s">
        <v>2397</v>
      </c>
      <c r="B27" s="1852" t="s">
        <v>16</v>
      </c>
      <c r="C27" s="1852" t="s">
        <v>2504</v>
      </c>
      <c r="D27" s="1852" t="s">
        <v>2505</v>
      </c>
      <c r="E27" s="1852" t="s">
        <v>2485</v>
      </c>
      <c r="F27" s="1852" t="s">
        <v>2506</v>
      </c>
      <c r="G27" s="1852" t="s">
        <v>2487</v>
      </c>
      <c r="H27" s="1852" t="s">
        <v>28</v>
      </c>
      <c r="I27" s="1852" t="s">
        <v>813</v>
      </c>
    </row>
    <row customHeight="1" ht="11.25">
      <c r="A28" s="1852" t="s">
        <v>2397</v>
      </c>
      <c r="B28" s="1852" t="s">
        <v>16</v>
      </c>
      <c r="C28" s="1852" t="s">
        <v>2507</v>
      </c>
      <c r="D28" s="1852" t="s">
        <v>2508</v>
      </c>
      <c r="E28" s="1852" t="s">
        <v>2509</v>
      </c>
      <c r="F28" s="1852" t="s">
        <v>2411</v>
      </c>
      <c r="G28" s="1852" t="s">
        <v>2510</v>
      </c>
      <c r="H28" s="1852" t="s">
        <v>28</v>
      </c>
      <c r="I28" s="1852" t="s">
        <v>813</v>
      </c>
    </row>
    <row customHeight="1" ht="11.25">
      <c r="A29" s="1852" t="s">
        <v>2397</v>
      </c>
      <c r="B29" s="1852" t="s">
        <v>16</v>
      </c>
      <c r="C29" s="1852" t="s">
        <v>2511</v>
      </c>
      <c r="D29" s="1852" t="s">
        <v>2512</v>
      </c>
      <c r="E29" s="1852" t="s">
        <v>2513</v>
      </c>
      <c r="F29" s="1852" t="s">
        <v>2411</v>
      </c>
      <c r="G29" s="1852" t="s">
        <v>2514</v>
      </c>
      <c r="H29" s="1852" t="s">
        <v>28</v>
      </c>
      <c r="I29" s="1852" t="s">
        <v>813</v>
      </c>
    </row>
    <row customHeight="1" ht="11.25">
      <c r="A30" s="1852" t="s">
        <v>2397</v>
      </c>
      <c r="B30" s="1852" t="s">
        <v>16</v>
      </c>
      <c r="C30" s="1852" t="s">
        <v>2515</v>
      </c>
      <c r="D30" s="1852" t="s">
        <v>2516</v>
      </c>
      <c r="E30" s="1852" t="s">
        <v>2517</v>
      </c>
      <c r="F30" s="1852" t="s">
        <v>2518</v>
      </c>
      <c r="G30" s="1852" t="s">
        <v>2519</v>
      </c>
      <c r="H30" s="1852" t="s">
        <v>28</v>
      </c>
      <c r="I30" s="1852" t="s">
        <v>813</v>
      </c>
    </row>
    <row customHeight="1" ht="11.25">
      <c r="A31" s="1852" t="s">
        <v>2397</v>
      </c>
      <c r="B31" s="1852" t="s">
        <v>16</v>
      </c>
      <c r="C31" s="1852" t="s">
        <v>2520</v>
      </c>
      <c r="D31" s="1852" t="s">
        <v>2521</v>
      </c>
      <c r="E31" s="1852" t="s">
        <v>2522</v>
      </c>
      <c r="F31" s="1852" t="s">
        <v>2523</v>
      </c>
      <c r="G31" s="1852" t="s">
        <v>2524</v>
      </c>
      <c r="H31" s="1852" t="s">
        <v>28</v>
      </c>
      <c r="I31" s="1852" t="s">
        <v>813</v>
      </c>
    </row>
    <row customHeight="1" ht="11.25">
      <c r="A32" s="1852" t="s">
        <v>2397</v>
      </c>
      <c r="B32" s="1852" t="s">
        <v>16</v>
      </c>
      <c r="C32" s="1852" t="s">
        <v>2525</v>
      </c>
      <c r="D32" s="1852" t="s">
        <v>2526</v>
      </c>
      <c r="E32" s="1852" t="s">
        <v>2527</v>
      </c>
      <c r="F32" s="1852" t="s">
        <v>2528</v>
      </c>
      <c r="G32" s="1852" t="s">
        <v>2529</v>
      </c>
      <c r="H32" s="1852" t="s">
        <v>2530</v>
      </c>
      <c r="I32" s="1852" t="s">
        <v>813</v>
      </c>
    </row>
    <row customHeight="1" ht="11.25">
      <c r="A33" s="1852" t="s">
        <v>2397</v>
      </c>
      <c r="B33" s="1852" t="s">
        <v>16</v>
      </c>
      <c r="C33" s="1852" t="s">
        <v>2531</v>
      </c>
      <c r="D33" s="1852" t="s">
        <v>2532</v>
      </c>
      <c r="E33" s="1852" t="s">
        <v>2533</v>
      </c>
      <c r="F33" s="1852" t="s">
        <v>2534</v>
      </c>
      <c r="G33" s="1852" t="s">
        <v>2535</v>
      </c>
      <c r="H33" s="1852" t="s">
        <v>28</v>
      </c>
      <c r="I33" s="1852" t="s">
        <v>813</v>
      </c>
    </row>
    <row customHeight="1" ht="11.25">
      <c r="A34" s="1852" t="s">
        <v>2397</v>
      </c>
      <c r="B34" s="1852" t="s">
        <v>16</v>
      </c>
      <c r="C34" s="1852" t="s">
        <v>2536</v>
      </c>
      <c r="D34" s="1852" t="s">
        <v>2537</v>
      </c>
      <c r="E34" s="1852" t="s">
        <v>2538</v>
      </c>
      <c r="F34" s="1852" t="s">
        <v>2539</v>
      </c>
      <c r="G34" s="1852" t="s">
        <v>2540</v>
      </c>
      <c r="H34" s="1852" t="s">
        <v>28</v>
      </c>
      <c r="I34" s="1852" t="s">
        <v>813</v>
      </c>
    </row>
    <row customHeight="1" ht="11.25">
      <c r="A35" s="1852" t="s">
        <v>2397</v>
      </c>
      <c r="B35" s="1852" t="s">
        <v>16</v>
      </c>
      <c r="C35" s="1852" t="s">
        <v>2541</v>
      </c>
      <c r="D35" s="1852" t="s">
        <v>2542</v>
      </c>
      <c r="E35" s="1852" t="s">
        <v>2543</v>
      </c>
      <c r="F35" s="1852" t="s">
        <v>2424</v>
      </c>
      <c r="G35" s="1852" t="s">
        <v>2544</v>
      </c>
      <c r="H35" s="1852" t="s">
        <v>28</v>
      </c>
      <c r="I35" s="1852" t="s">
        <v>813</v>
      </c>
    </row>
    <row customHeight="1" ht="11.25">
      <c r="A36" s="1852" t="s">
        <v>2397</v>
      </c>
      <c r="B36" s="1852" t="s">
        <v>16</v>
      </c>
      <c r="C36" s="1852" t="s">
        <v>2545</v>
      </c>
      <c r="D36" s="1852" t="s">
        <v>2546</v>
      </c>
      <c r="E36" s="1852" t="s">
        <v>2415</v>
      </c>
      <c r="F36" s="1852" t="s">
        <v>2547</v>
      </c>
      <c r="G36" s="1852" t="s">
        <v>2548</v>
      </c>
      <c r="H36" s="1852" t="s">
        <v>28</v>
      </c>
      <c r="I36" s="1852" t="s">
        <v>813</v>
      </c>
    </row>
    <row customHeight="1" ht="11.25">
      <c r="A37" s="1852" t="s">
        <v>2397</v>
      </c>
      <c r="B37" s="1852" t="s">
        <v>16</v>
      </c>
      <c r="C37" s="1852" t="s">
        <v>2549</v>
      </c>
      <c r="D37" s="1852" t="s">
        <v>2550</v>
      </c>
      <c r="E37" s="1852" t="s">
        <v>2551</v>
      </c>
      <c r="F37" s="1852" t="s">
        <v>2411</v>
      </c>
      <c r="G37" s="1852" t="s">
        <v>2552</v>
      </c>
      <c r="H37" s="1852" t="s">
        <v>28</v>
      </c>
      <c r="I37" s="1852" t="s">
        <v>813</v>
      </c>
    </row>
    <row customHeight="1" ht="11.25">
      <c r="A38" s="1852" t="s">
        <v>2397</v>
      </c>
      <c r="B38" s="1852" t="s">
        <v>16</v>
      </c>
      <c r="C38" s="1852" t="s">
        <v>2553</v>
      </c>
      <c r="D38" s="1852" t="s">
        <v>2554</v>
      </c>
      <c r="E38" s="1852" t="s">
        <v>2555</v>
      </c>
      <c r="F38" s="1852" t="s">
        <v>2556</v>
      </c>
      <c r="G38" s="1852" t="s">
        <v>2557</v>
      </c>
      <c r="H38" s="1852" t="s">
        <v>28</v>
      </c>
      <c r="I38" s="1852" t="s">
        <v>813</v>
      </c>
    </row>
    <row customHeight="1" ht="11.25">
      <c r="A39" s="1852" t="s">
        <v>2397</v>
      </c>
      <c r="B39" s="1852" t="s">
        <v>16</v>
      </c>
      <c r="C39" s="1852" t="s">
        <v>2558</v>
      </c>
      <c r="D39" s="1852" t="s">
        <v>2559</v>
      </c>
      <c r="E39" s="1852" t="s">
        <v>2560</v>
      </c>
      <c r="F39" s="1852" t="s">
        <v>2424</v>
      </c>
      <c r="G39" s="1852" t="s">
        <v>28</v>
      </c>
      <c r="H39" s="1852" t="s">
        <v>28</v>
      </c>
      <c r="I39" s="1852" t="s">
        <v>813</v>
      </c>
    </row>
    <row customHeight="1" ht="11.25">
      <c r="A40" s="1852" t="s">
        <v>2397</v>
      </c>
      <c r="B40" s="1852" t="s">
        <v>16</v>
      </c>
      <c r="C40" s="1852" t="s">
        <v>2561</v>
      </c>
      <c r="D40" s="1852" t="s">
        <v>2562</v>
      </c>
      <c r="E40" s="1852" t="s">
        <v>2563</v>
      </c>
      <c r="F40" s="1852" t="s">
        <v>2564</v>
      </c>
      <c r="G40" s="1852" t="s">
        <v>2565</v>
      </c>
      <c r="H40" s="1852" t="s">
        <v>28</v>
      </c>
      <c r="I40" s="1852" t="s">
        <v>813</v>
      </c>
    </row>
    <row customHeight="1" ht="11.25">
      <c r="A41" s="1852" t="s">
        <v>2397</v>
      </c>
      <c r="B41" s="1852" t="s">
        <v>16</v>
      </c>
      <c r="C41" s="1852" t="s">
        <v>2566</v>
      </c>
      <c r="D41" s="1852" t="s">
        <v>2567</v>
      </c>
      <c r="E41" s="1852" t="s">
        <v>2568</v>
      </c>
      <c r="F41" s="1852" t="s">
        <v>2459</v>
      </c>
      <c r="G41" s="1852" t="s">
        <v>2569</v>
      </c>
      <c r="H41" s="1852" t="s">
        <v>28</v>
      </c>
      <c r="I41" s="1852" t="s">
        <v>813</v>
      </c>
    </row>
    <row customHeight="1" ht="11.25">
      <c r="A42" s="1852" t="s">
        <v>2397</v>
      </c>
      <c r="B42" s="1852" t="s">
        <v>16</v>
      </c>
      <c r="C42" s="1852" t="s">
        <v>2570</v>
      </c>
      <c r="D42" s="1852" t="s">
        <v>2571</v>
      </c>
      <c r="E42" s="1852" t="s">
        <v>2572</v>
      </c>
      <c r="F42" s="1852" t="s">
        <v>2573</v>
      </c>
      <c r="G42" s="1852" t="s">
        <v>2574</v>
      </c>
      <c r="H42" s="1852" t="s">
        <v>28</v>
      </c>
      <c r="I42" s="1852" t="s">
        <v>813</v>
      </c>
    </row>
    <row customHeight="1" ht="11.25">
      <c r="A43" s="1852" t="s">
        <v>2397</v>
      </c>
      <c r="B43" s="1852" t="s">
        <v>16</v>
      </c>
      <c r="C43" s="1852" t="s">
        <v>2575</v>
      </c>
      <c r="D43" s="1852" t="s">
        <v>2576</v>
      </c>
      <c r="E43" s="1852" t="s">
        <v>2577</v>
      </c>
      <c r="F43" s="1852" t="s">
        <v>2445</v>
      </c>
      <c r="G43" s="1852" t="s">
        <v>28</v>
      </c>
      <c r="H43" s="1852" t="s">
        <v>28</v>
      </c>
      <c r="I43" s="1852" t="s">
        <v>813</v>
      </c>
    </row>
    <row customHeight="1" ht="11.25">
      <c r="A44" s="1852" t="s">
        <v>2397</v>
      </c>
      <c r="B44" s="1852" t="s">
        <v>16</v>
      </c>
      <c r="C44" s="1852" t="s">
        <v>2578</v>
      </c>
      <c r="D44" s="1852" t="s">
        <v>2579</v>
      </c>
      <c r="E44" s="1852" t="s">
        <v>2580</v>
      </c>
      <c r="F44" s="1852" t="s">
        <v>2411</v>
      </c>
      <c r="G44" s="1852" t="s">
        <v>28</v>
      </c>
      <c r="H44" s="1852" t="s">
        <v>28</v>
      </c>
      <c r="I44" s="1852" t="s">
        <v>813</v>
      </c>
    </row>
    <row customHeight="1" ht="11.25">
      <c r="A45" s="1852" t="s">
        <v>2397</v>
      </c>
      <c r="B45" s="1852" t="s">
        <v>16</v>
      </c>
      <c r="C45" s="1852" t="s">
        <v>2581</v>
      </c>
      <c r="D45" s="1852" t="s">
        <v>2582</v>
      </c>
      <c r="E45" s="1852" t="s">
        <v>2583</v>
      </c>
      <c r="F45" s="1852" t="s">
        <v>53</v>
      </c>
      <c r="G45" s="1852" t="s">
        <v>2584</v>
      </c>
      <c r="H45" s="1852" t="s">
        <v>28</v>
      </c>
      <c r="I45" s="1852" t="s">
        <v>813</v>
      </c>
    </row>
    <row customHeight="1" ht="11.25">
      <c r="A46" s="1852" t="s">
        <v>2397</v>
      </c>
      <c r="B46" s="1852" t="s">
        <v>16</v>
      </c>
      <c r="C46" s="1852" t="s">
        <v>2585</v>
      </c>
      <c r="D46" s="1852" t="s">
        <v>2586</v>
      </c>
      <c r="E46" s="1852" t="s">
        <v>2587</v>
      </c>
      <c r="F46" s="1852" t="s">
        <v>2588</v>
      </c>
      <c r="G46" s="1852" t="s">
        <v>2589</v>
      </c>
      <c r="H46" s="1852" t="s">
        <v>28</v>
      </c>
      <c r="I46" s="1852" t="s">
        <v>813</v>
      </c>
    </row>
    <row customHeight="1" ht="11.25">
      <c r="A47" s="1852" t="s">
        <v>2397</v>
      </c>
      <c r="B47" s="1852" t="s">
        <v>16</v>
      </c>
      <c r="C47" s="1852" t="s">
        <v>2590</v>
      </c>
      <c r="D47" s="1852" t="s">
        <v>2591</v>
      </c>
      <c r="E47" s="1852" t="s">
        <v>2592</v>
      </c>
      <c r="F47" s="1852" t="s">
        <v>2401</v>
      </c>
      <c r="G47" s="1852" t="s">
        <v>2593</v>
      </c>
      <c r="H47" s="1852" t="s">
        <v>28</v>
      </c>
      <c r="I47" s="1852" t="s">
        <v>813</v>
      </c>
    </row>
    <row customHeight="1" ht="11.25">
      <c r="A48" s="1852" t="s">
        <v>2397</v>
      </c>
      <c r="B48" s="1852" t="s">
        <v>16</v>
      </c>
      <c r="C48" s="1852" t="s">
        <v>2594</v>
      </c>
      <c r="D48" s="1852" t="s">
        <v>2595</v>
      </c>
      <c r="E48" s="1852" t="s">
        <v>2596</v>
      </c>
      <c r="F48" s="1852" t="s">
        <v>2411</v>
      </c>
      <c r="G48" s="1852" t="s">
        <v>28</v>
      </c>
      <c r="H48" s="1852" t="s">
        <v>28</v>
      </c>
      <c r="I48" s="1852" t="s">
        <v>813</v>
      </c>
    </row>
    <row customHeight="1" ht="11.25">
      <c r="A49" s="1852" t="s">
        <v>2397</v>
      </c>
      <c r="B49" s="1852" t="s">
        <v>16</v>
      </c>
      <c r="C49" s="1852" t="s">
        <v>2597</v>
      </c>
      <c r="D49" s="1852" t="s">
        <v>2598</v>
      </c>
      <c r="E49" s="1852" t="s">
        <v>2599</v>
      </c>
      <c r="F49" s="1852" t="s">
        <v>2539</v>
      </c>
      <c r="G49" s="1852" t="s">
        <v>2600</v>
      </c>
      <c r="H49" s="1852" t="s">
        <v>28</v>
      </c>
      <c r="I49" s="1852" t="s">
        <v>813</v>
      </c>
    </row>
    <row customHeight="1" ht="11.25">
      <c r="A50" s="1852" t="s">
        <v>2397</v>
      </c>
      <c r="B50" s="1852" t="s">
        <v>16</v>
      </c>
      <c r="C50" s="1852" t="s">
        <v>2601</v>
      </c>
      <c r="D50" s="1852" t="s">
        <v>2602</v>
      </c>
      <c r="E50" s="1852" t="s">
        <v>2603</v>
      </c>
      <c r="F50" s="1852" t="s">
        <v>2411</v>
      </c>
      <c r="G50" s="1852" t="s">
        <v>28</v>
      </c>
      <c r="H50" s="1852" t="s">
        <v>28</v>
      </c>
      <c r="I50" s="1852" t="s">
        <v>813</v>
      </c>
    </row>
    <row customHeight="1" ht="11.25">
      <c r="A51" s="1852" t="s">
        <v>2397</v>
      </c>
      <c r="B51" s="1852" t="s">
        <v>16</v>
      </c>
      <c r="C51" s="1852" t="s">
        <v>2604</v>
      </c>
      <c r="D51" s="1852" t="s">
        <v>2605</v>
      </c>
      <c r="E51" s="1852" t="s">
        <v>2606</v>
      </c>
      <c r="F51" s="1852" t="s">
        <v>2440</v>
      </c>
      <c r="G51" s="1852" t="s">
        <v>2607</v>
      </c>
      <c r="H51" s="1852" t="s">
        <v>28</v>
      </c>
      <c r="I51" s="1852" t="s">
        <v>813</v>
      </c>
    </row>
    <row customHeight="1" ht="11.25">
      <c r="A52" s="1852" t="s">
        <v>2397</v>
      </c>
      <c r="B52" s="1852" t="s">
        <v>16</v>
      </c>
      <c r="C52" s="1852" t="s">
        <v>2608</v>
      </c>
      <c r="D52" s="1852" t="s">
        <v>2609</v>
      </c>
      <c r="E52" s="1852" t="s">
        <v>2610</v>
      </c>
      <c r="F52" s="1852" t="s">
        <v>2406</v>
      </c>
      <c r="G52" s="1852" t="s">
        <v>2611</v>
      </c>
      <c r="H52" s="1852" t="s">
        <v>28</v>
      </c>
      <c r="I52" s="1852" t="s">
        <v>813</v>
      </c>
    </row>
    <row customHeight="1" ht="11.25">
      <c r="A53" s="1852" t="s">
        <v>2397</v>
      </c>
      <c r="B53" s="1852" t="s">
        <v>16</v>
      </c>
      <c r="C53" s="1852" t="s">
        <v>2612</v>
      </c>
      <c r="D53" s="1852" t="s">
        <v>2613</v>
      </c>
      <c r="E53" s="1852" t="s">
        <v>2614</v>
      </c>
      <c r="F53" s="1852" t="s">
        <v>2440</v>
      </c>
      <c r="G53" s="1852" t="s">
        <v>2615</v>
      </c>
      <c r="H53" s="1852" t="s">
        <v>28</v>
      </c>
      <c r="I53" s="1852" t="s">
        <v>813</v>
      </c>
    </row>
    <row customHeight="1" ht="11.25">
      <c r="A54" s="1852" t="s">
        <v>2397</v>
      </c>
      <c r="B54" s="1852" t="s">
        <v>16</v>
      </c>
      <c r="C54" s="1852" t="s">
        <v>2616</v>
      </c>
      <c r="D54" s="1852" t="s">
        <v>2617</v>
      </c>
      <c r="E54" s="1852" t="s">
        <v>2618</v>
      </c>
      <c r="F54" s="1852" t="s">
        <v>2619</v>
      </c>
      <c r="G54" s="1852" t="s">
        <v>2620</v>
      </c>
      <c r="H54" s="1852" t="s">
        <v>28</v>
      </c>
      <c r="I54" s="1852" t="s">
        <v>813</v>
      </c>
    </row>
    <row customHeight="1" ht="11.25">
      <c r="A55" s="1852" t="s">
        <v>2397</v>
      </c>
      <c r="B55" s="1852" t="s">
        <v>16</v>
      </c>
      <c r="C55" s="1852" t="s">
        <v>2621</v>
      </c>
      <c r="D55" s="1852" t="s">
        <v>2622</v>
      </c>
      <c r="E55" s="1852" t="s">
        <v>2623</v>
      </c>
      <c r="F55" s="1852" t="s">
        <v>2539</v>
      </c>
      <c r="G55" s="1852" t="s">
        <v>2624</v>
      </c>
      <c r="H55" s="1852" t="s">
        <v>28</v>
      </c>
      <c r="I55" s="1852" t="s">
        <v>813</v>
      </c>
    </row>
    <row customHeight="1" ht="11.25">
      <c r="A56" s="1852" t="s">
        <v>2397</v>
      </c>
      <c r="B56" s="1852" t="s">
        <v>16</v>
      </c>
      <c r="C56" s="1852" t="s">
        <v>2625</v>
      </c>
      <c r="D56" s="1852" t="s">
        <v>2626</v>
      </c>
      <c r="E56" s="1852" t="s">
        <v>2627</v>
      </c>
      <c r="F56" s="1852" t="s">
        <v>2619</v>
      </c>
      <c r="G56" s="1852" t="s">
        <v>2628</v>
      </c>
      <c r="H56" s="1852" t="s">
        <v>28</v>
      </c>
      <c r="I56" s="1852" t="s">
        <v>813</v>
      </c>
    </row>
    <row customHeight="1" ht="11.25">
      <c r="A57" s="1852" t="s">
        <v>2397</v>
      </c>
      <c r="B57" s="1852" t="s">
        <v>16</v>
      </c>
      <c r="C57" s="1852" t="s">
        <v>2629</v>
      </c>
      <c r="D57" s="1852" t="s">
        <v>2630</v>
      </c>
      <c r="E57" s="1852" t="s">
        <v>2631</v>
      </c>
      <c r="F57" s="1852" t="s">
        <v>2588</v>
      </c>
      <c r="G57" s="1852" t="s">
        <v>2632</v>
      </c>
      <c r="H57" s="1852" t="s">
        <v>28</v>
      </c>
      <c r="I57" s="1852" t="s">
        <v>813</v>
      </c>
    </row>
    <row customHeight="1" ht="11.25">
      <c r="A58" s="1852" t="s">
        <v>2397</v>
      </c>
      <c r="B58" s="1852" t="s">
        <v>16</v>
      </c>
      <c r="C58" s="1852" t="s">
        <v>2633</v>
      </c>
      <c r="D58" s="1852" t="s">
        <v>2634</v>
      </c>
      <c r="E58" s="1852" t="s">
        <v>2635</v>
      </c>
      <c r="F58" s="1852" t="s">
        <v>2424</v>
      </c>
      <c r="G58" s="1852" t="s">
        <v>2636</v>
      </c>
      <c r="H58" s="1852" t="s">
        <v>28</v>
      </c>
      <c r="I58" s="1852" t="s">
        <v>813</v>
      </c>
    </row>
    <row customHeight="1" ht="11.25">
      <c r="A59" s="1852" t="s">
        <v>2397</v>
      </c>
      <c r="B59" s="1852" t="s">
        <v>16</v>
      </c>
      <c r="C59" s="1852" t="s">
        <v>2637</v>
      </c>
      <c r="D59" s="1852" t="s">
        <v>2638</v>
      </c>
      <c r="E59" s="1852" t="s">
        <v>2639</v>
      </c>
      <c r="F59" s="1852" t="s">
        <v>2640</v>
      </c>
      <c r="G59" s="1852" t="s">
        <v>28</v>
      </c>
      <c r="H59" s="1852" t="s">
        <v>28</v>
      </c>
      <c r="I59" s="1852" t="s">
        <v>813</v>
      </c>
    </row>
    <row customHeight="1" ht="11.25">
      <c r="A60" s="1852" t="s">
        <v>2397</v>
      </c>
      <c r="B60" s="1852" t="s">
        <v>16</v>
      </c>
      <c r="C60" s="1852" t="s">
        <v>2641</v>
      </c>
      <c r="D60" s="1852" t="s">
        <v>2642</v>
      </c>
      <c r="E60" s="1852" t="s">
        <v>2643</v>
      </c>
      <c r="F60" s="1852" t="s">
        <v>2644</v>
      </c>
      <c r="G60" s="1852" t="s">
        <v>2645</v>
      </c>
      <c r="H60" s="1852" t="s">
        <v>28</v>
      </c>
      <c r="I60" s="1852" t="s">
        <v>813</v>
      </c>
    </row>
    <row customHeight="1" ht="11.25">
      <c r="A61" s="1852" t="s">
        <v>2397</v>
      </c>
      <c r="B61" s="1852" t="s">
        <v>16</v>
      </c>
      <c r="C61" s="1852" t="s">
        <v>2646</v>
      </c>
      <c r="D61" s="1852" t="s">
        <v>2647</v>
      </c>
      <c r="E61" s="1852" t="s">
        <v>2648</v>
      </c>
      <c r="F61" s="1852" t="s">
        <v>2649</v>
      </c>
      <c r="G61" s="1852" t="s">
        <v>2650</v>
      </c>
      <c r="H61" s="1852" t="s">
        <v>28</v>
      </c>
      <c r="I61" s="1852" t="s">
        <v>813</v>
      </c>
    </row>
    <row customHeight="1" ht="11.25">
      <c r="A62" s="1852" t="s">
        <v>2397</v>
      </c>
      <c r="B62" s="1852" t="s">
        <v>16</v>
      </c>
      <c r="C62" s="1852" t="s">
        <v>2651</v>
      </c>
      <c r="D62" s="1852" t="s">
        <v>2652</v>
      </c>
      <c r="E62" s="1852" t="s">
        <v>2653</v>
      </c>
      <c r="F62" s="1852" t="s">
        <v>2644</v>
      </c>
      <c r="G62" s="1852" t="s">
        <v>2654</v>
      </c>
      <c r="H62" s="1852" t="s">
        <v>28</v>
      </c>
      <c r="I62" s="1852" t="s">
        <v>813</v>
      </c>
    </row>
    <row customHeight="1" ht="11.25">
      <c r="A63" s="1852" t="s">
        <v>2397</v>
      </c>
      <c r="B63" s="1852" t="s">
        <v>16</v>
      </c>
      <c r="C63" s="1852" t="s">
        <v>2655</v>
      </c>
      <c r="D63" s="1852" t="s">
        <v>2656</v>
      </c>
      <c r="E63" s="1852" t="s">
        <v>2657</v>
      </c>
      <c r="F63" s="1852" t="s">
        <v>2658</v>
      </c>
      <c r="G63" s="1852" t="s">
        <v>2659</v>
      </c>
      <c r="H63" s="1852" t="s">
        <v>28</v>
      </c>
      <c r="I63" s="1852" t="s">
        <v>813</v>
      </c>
    </row>
    <row customHeight="1" ht="11.25">
      <c r="A64" s="1852" t="s">
        <v>2397</v>
      </c>
      <c r="B64" s="1852" t="s">
        <v>16</v>
      </c>
      <c r="C64" s="1852" t="s">
        <v>2660</v>
      </c>
      <c r="D64" s="1852" t="s">
        <v>2661</v>
      </c>
      <c r="E64" s="1852" t="s">
        <v>2662</v>
      </c>
      <c r="F64" s="1852" t="s">
        <v>2663</v>
      </c>
      <c r="G64" s="1852" t="s">
        <v>2664</v>
      </c>
      <c r="H64" s="1852" t="s">
        <v>28</v>
      </c>
      <c r="I64" s="1852" t="s">
        <v>813</v>
      </c>
    </row>
    <row customHeight="1" ht="11.25">
      <c r="A65" s="1852" t="s">
        <v>2397</v>
      </c>
      <c r="B65" s="1852" t="s">
        <v>16</v>
      </c>
      <c r="C65" s="1852" t="s">
        <v>2665</v>
      </c>
      <c r="D65" s="1852" t="s">
        <v>2666</v>
      </c>
      <c r="E65" s="1852" t="s">
        <v>2667</v>
      </c>
      <c r="F65" s="1852" t="s">
        <v>53</v>
      </c>
      <c r="G65" s="1852" t="s">
        <v>28</v>
      </c>
      <c r="H65" s="1852" t="s">
        <v>28</v>
      </c>
      <c r="I65" s="1852" t="s">
        <v>813</v>
      </c>
    </row>
    <row customHeight="1" ht="11.25">
      <c r="A66" s="1852" t="s">
        <v>2397</v>
      </c>
      <c r="B66" s="1852" t="s">
        <v>16</v>
      </c>
      <c r="C66" s="1852" t="s">
        <v>2668</v>
      </c>
      <c r="D66" s="1852" t="s">
        <v>2669</v>
      </c>
      <c r="E66" s="1852" t="s">
        <v>2670</v>
      </c>
      <c r="F66" s="1852" t="s">
        <v>2671</v>
      </c>
      <c r="G66" s="1852" t="s">
        <v>2672</v>
      </c>
      <c r="H66" s="1852" t="s">
        <v>28</v>
      </c>
      <c r="I66" s="1852" t="s">
        <v>813</v>
      </c>
    </row>
    <row customHeight="1" ht="11.25">
      <c r="A67" s="1852" t="s">
        <v>2397</v>
      </c>
      <c r="B67" s="1852" t="s">
        <v>16</v>
      </c>
      <c r="C67" s="1852" t="s">
        <v>28</v>
      </c>
      <c r="D67" s="1852" t="s">
        <v>2673</v>
      </c>
      <c r="E67" s="1852" t="s">
        <v>2674</v>
      </c>
      <c r="F67" s="1852" t="s">
        <v>2675</v>
      </c>
      <c r="G67" s="1852" t="s">
        <v>28</v>
      </c>
      <c r="H67" s="1852" t="s">
        <v>28</v>
      </c>
      <c r="I67" s="1852" t="s">
        <v>813</v>
      </c>
    </row>
    <row customHeight="1" ht="11.25">
      <c r="A68" s="1852" t="s">
        <v>2397</v>
      </c>
      <c r="B68" s="1852" t="s">
        <v>16</v>
      </c>
      <c r="C68" s="1852" t="s">
        <v>2676</v>
      </c>
      <c r="D68" s="1852" t="s">
        <v>2677</v>
      </c>
      <c r="E68" s="1852" t="s">
        <v>2678</v>
      </c>
      <c r="F68" s="1852" t="s">
        <v>2679</v>
      </c>
      <c r="G68" s="1852" t="s">
        <v>2680</v>
      </c>
      <c r="H68" s="1852" t="s">
        <v>28</v>
      </c>
      <c r="I68" s="1852" t="s">
        <v>813</v>
      </c>
    </row>
    <row customHeight="1" ht="11.25">
      <c r="A69" s="1852" t="s">
        <v>2397</v>
      </c>
      <c r="B69" s="1852" t="s">
        <v>16</v>
      </c>
      <c r="C69" s="1852" t="s">
        <v>2681</v>
      </c>
      <c r="D69" s="1852" t="s">
        <v>2682</v>
      </c>
      <c r="E69" s="1852" t="s">
        <v>2683</v>
      </c>
      <c r="F69" s="1852" t="s">
        <v>2684</v>
      </c>
      <c r="G69" s="1852" t="s">
        <v>28</v>
      </c>
      <c r="H69" s="1852" t="s">
        <v>28</v>
      </c>
      <c r="I69" s="1852" t="s">
        <v>813</v>
      </c>
    </row>
    <row customHeight="1" ht="11.25">
      <c r="A70" s="1852" t="s">
        <v>2397</v>
      </c>
      <c r="B70" s="1852" t="s">
        <v>16</v>
      </c>
      <c r="C70" s="1852" t="s">
        <v>2685</v>
      </c>
      <c r="D70" s="1852" t="s">
        <v>2686</v>
      </c>
      <c r="E70" s="1852" t="s">
        <v>2687</v>
      </c>
      <c r="F70" s="1852" t="s">
        <v>2688</v>
      </c>
      <c r="G70" s="1852" t="s">
        <v>2689</v>
      </c>
      <c r="H70" s="1852" t="s">
        <v>28</v>
      </c>
      <c r="I70" s="1852" t="s">
        <v>813</v>
      </c>
    </row>
    <row customHeight="1" ht="11.25">
      <c r="A71" s="1852" t="s">
        <v>2397</v>
      </c>
      <c r="B71" s="1852" t="s">
        <v>16</v>
      </c>
      <c r="C71" s="1852" t="s">
        <v>2690</v>
      </c>
      <c r="D71" s="1852" t="s">
        <v>2691</v>
      </c>
      <c r="E71" s="1852" t="s">
        <v>2692</v>
      </c>
      <c r="F71" s="1852" t="s">
        <v>2675</v>
      </c>
      <c r="G71" s="1852" t="s">
        <v>28</v>
      </c>
      <c r="H71" s="1852" t="s">
        <v>28</v>
      </c>
      <c r="I71" s="1852" t="s">
        <v>813</v>
      </c>
    </row>
    <row customHeight="1" ht="11.25">
      <c r="A72" s="1852" t="s">
        <v>2397</v>
      </c>
      <c r="B72" s="1852" t="s">
        <v>16</v>
      </c>
      <c r="C72" s="1852" t="s">
        <v>2693</v>
      </c>
      <c r="D72" s="1852" t="s">
        <v>2694</v>
      </c>
      <c r="E72" s="1852" t="s">
        <v>2695</v>
      </c>
      <c r="F72" s="1852" t="s">
        <v>2696</v>
      </c>
      <c r="G72" s="1852" t="s">
        <v>2514</v>
      </c>
      <c r="H72" s="1852" t="s">
        <v>28</v>
      </c>
      <c r="I72" s="1852" t="s">
        <v>813</v>
      </c>
    </row>
    <row customHeight="1" ht="11.25">
      <c r="A73" s="1852" t="s">
        <v>2397</v>
      </c>
      <c r="B73" s="1852" t="s">
        <v>16</v>
      </c>
      <c r="C73" s="1852" t="s">
        <v>2697</v>
      </c>
      <c r="D73" s="1852" t="s">
        <v>2698</v>
      </c>
      <c r="E73" s="1852" t="s">
        <v>2699</v>
      </c>
      <c r="F73" s="1852" t="s">
        <v>2700</v>
      </c>
      <c r="G73" s="1852" t="s">
        <v>2701</v>
      </c>
      <c r="H73" s="1852" t="s">
        <v>28</v>
      </c>
      <c r="I73" s="1852" t="s">
        <v>813</v>
      </c>
    </row>
    <row customHeight="1" ht="11.25">
      <c r="A74" s="1852" t="s">
        <v>2397</v>
      </c>
      <c r="B74" s="1852" t="s">
        <v>16</v>
      </c>
      <c r="C74" s="1852" t="s">
        <v>2702</v>
      </c>
      <c r="D74" s="1852" t="s">
        <v>2703</v>
      </c>
      <c r="E74" s="1852" t="s">
        <v>2704</v>
      </c>
      <c r="F74" s="1852" t="s">
        <v>2450</v>
      </c>
      <c r="G74" s="1852" t="s">
        <v>2705</v>
      </c>
      <c r="H74" s="1852" t="s">
        <v>28</v>
      </c>
      <c r="I74" s="1852" t="s">
        <v>813</v>
      </c>
    </row>
    <row customHeight="1" ht="11.25">
      <c r="A75" s="1852" t="s">
        <v>2397</v>
      </c>
      <c r="B75" s="1852" t="s">
        <v>16</v>
      </c>
      <c r="C75" s="1852" t="s">
        <v>2706</v>
      </c>
      <c r="D75" s="1852" t="s">
        <v>2707</v>
      </c>
      <c r="E75" s="1852" t="s">
        <v>2662</v>
      </c>
      <c r="F75" s="1852" t="s">
        <v>2708</v>
      </c>
      <c r="G75" s="1852" t="s">
        <v>2664</v>
      </c>
      <c r="H75" s="1852" t="s">
        <v>28</v>
      </c>
      <c r="I75" s="1852" t="s">
        <v>813</v>
      </c>
    </row>
    <row customHeight="1" ht="11.25">
      <c r="A76" s="1852" t="s">
        <v>2397</v>
      </c>
      <c r="B76" s="1852" t="s">
        <v>16</v>
      </c>
      <c r="C76" s="1852" t="s">
        <v>2430</v>
      </c>
      <c r="D76" s="1852" t="s">
        <v>2431</v>
      </c>
      <c r="E76" s="1852" t="s">
        <v>2432</v>
      </c>
      <c r="F76" s="1852" t="s">
        <v>2406</v>
      </c>
      <c r="G76" s="1852" t="s">
        <v>28</v>
      </c>
      <c r="H76" s="1852" t="s">
        <v>28</v>
      </c>
      <c r="I76" s="1852" t="s">
        <v>899</v>
      </c>
    </row>
    <row customHeight="1" ht="11.25">
      <c r="A77" s="1852" t="s">
        <v>2397</v>
      </c>
      <c r="B77" s="1852" t="s">
        <v>16</v>
      </c>
      <c r="C77" s="1852" t="s">
        <v>2437</v>
      </c>
      <c r="D77" s="1852" t="s">
        <v>2438</v>
      </c>
      <c r="E77" s="1852" t="s">
        <v>2439</v>
      </c>
      <c r="F77" s="1852" t="s">
        <v>2440</v>
      </c>
      <c r="G77" s="1852" t="s">
        <v>2441</v>
      </c>
      <c r="H77" s="1852" t="s">
        <v>28</v>
      </c>
      <c r="I77" s="1852" t="s">
        <v>899</v>
      </c>
    </row>
    <row customHeight="1" ht="11.25">
      <c r="A78" s="1852" t="s">
        <v>2397</v>
      </c>
      <c r="B78" s="1852" t="s">
        <v>16</v>
      </c>
      <c r="C78" s="1852" t="s">
        <v>2442</v>
      </c>
      <c r="D78" s="1852" t="s">
        <v>2443</v>
      </c>
      <c r="E78" s="1852" t="s">
        <v>2444</v>
      </c>
      <c r="F78" s="1852" t="s">
        <v>2445</v>
      </c>
      <c r="G78" s="1852" t="s">
        <v>2446</v>
      </c>
      <c r="H78" s="1852" t="s">
        <v>28</v>
      </c>
      <c r="I78" s="1852" t="s">
        <v>899</v>
      </c>
    </row>
    <row customHeight="1" ht="11.25">
      <c r="A79" s="1852" t="s">
        <v>2397</v>
      </c>
      <c r="B79" s="1852" t="s">
        <v>16</v>
      </c>
      <c r="C79" s="1852" t="s">
        <v>2451</v>
      </c>
      <c r="D79" s="1852" t="s">
        <v>2452</v>
      </c>
      <c r="E79" s="1852" t="s">
        <v>2453</v>
      </c>
      <c r="F79" s="1852" t="s">
        <v>2454</v>
      </c>
      <c r="G79" s="1852" t="s">
        <v>2455</v>
      </c>
      <c r="H79" s="1852" t="s">
        <v>28</v>
      </c>
      <c r="I79" s="1852" t="s">
        <v>899</v>
      </c>
    </row>
    <row customHeight="1" ht="11.25">
      <c r="A80" s="1852" t="s">
        <v>2397</v>
      </c>
      <c r="B80" s="1852" t="s">
        <v>16</v>
      </c>
      <c r="C80" s="1852" t="s">
        <v>2469</v>
      </c>
      <c r="D80" s="1852" t="s">
        <v>2470</v>
      </c>
      <c r="E80" s="1852" t="s">
        <v>2471</v>
      </c>
      <c r="F80" s="1852" t="s">
        <v>53</v>
      </c>
      <c r="G80" s="1852" t="s">
        <v>2472</v>
      </c>
      <c r="H80" s="1852" t="s">
        <v>28</v>
      </c>
      <c r="I80" s="1852" t="s">
        <v>899</v>
      </c>
    </row>
    <row customHeight="1" ht="11.25">
      <c r="A81" s="1852" t="s">
        <v>2397</v>
      </c>
      <c r="B81" s="1852" t="s">
        <v>16</v>
      </c>
      <c r="C81" s="1852" t="s">
        <v>13</v>
      </c>
      <c r="D81" s="1852" t="s">
        <v>48</v>
      </c>
      <c r="E81" s="1852" t="s">
        <v>51</v>
      </c>
      <c r="F81" s="1852" t="s">
        <v>53</v>
      </c>
      <c r="G81" s="1852" t="s">
        <v>2473</v>
      </c>
      <c r="H81" s="1852" t="s">
        <v>28</v>
      </c>
      <c r="I81" s="1852" t="s">
        <v>899</v>
      </c>
    </row>
    <row customHeight="1" ht="11.25">
      <c r="A82" s="1852" t="s">
        <v>2397</v>
      </c>
      <c r="B82" s="1852" t="s">
        <v>16</v>
      </c>
      <c r="C82" s="1852" t="s">
        <v>2478</v>
      </c>
      <c r="D82" s="1852" t="s">
        <v>2479</v>
      </c>
      <c r="E82" s="1852" t="s">
        <v>2480</v>
      </c>
      <c r="F82" s="1852" t="s">
        <v>2481</v>
      </c>
      <c r="G82" s="1852" t="s">
        <v>2482</v>
      </c>
      <c r="H82" s="1852" t="s">
        <v>28</v>
      </c>
      <c r="I82" s="1852" t="s">
        <v>899</v>
      </c>
    </row>
    <row customHeight="1" ht="11.25">
      <c r="A83" s="1852" t="s">
        <v>2397</v>
      </c>
      <c r="B83" s="1852" t="s">
        <v>16</v>
      </c>
      <c r="C83" s="1852" t="s">
        <v>2507</v>
      </c>
      <c r="D83" s="1852" t="s">
        <v>2508</v>
      </c>
      <c r="E83" s="1852" t="s">
        <v>2509</v>
      </c>
      <c r="F83" s="1852" t="s">
        <v>2411</v>
      </c>
      <c r="G83" s="1852" t="s">
        <v>2510</v>
      </c>
      <c r="H83" s="1852" t="s">
        <v>28</v>
      </c>
      <c r="I83" s="1852" t="s">
        <v>899</v>
      </c>
    </row>
    <row customHeight="1" ht="11.25">
      <c r="A84" s="1852" t="s">
        <v>2397</v>
      </c>
      <c r="B84" s="1852" t="s">
        <v>16</v>
      </c>
      <c r="C84" s="1852" t="s">
        <v>2531</v>
      </c>
      <c r="D84" s="1852" t="s">
        <v>2532</v>
      </c>
      <c r="E84" s="1852" t="s">
        <v>2533</v>
      </c>
      <c r="F84" s="1852" t="s">
        <v>2534</v>
      </c>
      <c r="G84" s="1852" t="s">
        <v>2535</v>
      </c>
      <c r="H84" s="1852" t="s">
        <v>28</v>
      </c>
      <c r="I84" s="1852" t="s">
        <v>899</v>
      </c>
    </row>
    <row customHeight="1" ht="11.25">
      <c r="A85" s="1852" t="s">
        <v>2397</v>
      </c>
      <c r="B85" s="1852" t="s">
        <v>16</v>
      </c>
      <c r="C85" s="1852" t="s">
        <v>2545</v>
      </c>
      <c r="D85" s="1852" t="s">
        <v>2546</v>
      </c>
      <c r="E85" s="1852" t="s">
        <v>2415</v>
      </c>
      <c r="F85" s="1852" t="s">
        <v>2547</v>
      </c>
      <c r="G85" s="1852" t="s">
        <v>2548</v>
      </c>
      <c r="H85" s="1852" t="s">
        <v>28</v>
      </c>
      <c r="I85" s="1852" t="s">
        <v>899</v>
      </c>
    </row>
    <row customHeight="1" ht="11.25">
      <c r="A86" s="1852" t="s">
        <v>2397</v>
      </c>
      <c r="B86" s="1852" t="s">
        <v>16</v>
      </c>
      <c r="C86" s="1852" t="s">
        <v>2549</v>
      </c>
      <c r="D86" s="1852" t="s">
        <v>2550</v>
      </c>
      <c r="E86" s="1852" t="s">
        <v>2551</v>
      </c>
      <c r="F86" s="1852" t="s">
        <v>2411</v>
      </c>
      <c r="G86" s="1852" t="s">
        <v>2552</v>
      </c>
      <c r="H86" s="1852" t="s">
        <v>28</v>
      </c>
      <c r="I86" s="1852" t="s">
        <v>899</v>
      </c>
    </row>
    <row customHeight="1" ht="11.25">
      <c r="A87" s="1852" t="s">
        <v>2397</v>
      </c>
      <c r="B87" s="1852" t="s">
        <v>16</v>
      </c>
      <c r="C87" s="1852" t="s">
        <v>2558</v>
      </c>
      <c r="D87" s="1852" t="s">
        <v>2559</v>
      </c>
      <c r="E87" s="1852" t="s">
        <v>2560</v>
      </c>
      <c r="F87" s="1852" t="s">
        <v>2424</v>
      </c>
      <c r="G87" s="1852" t="s">
        <v>28</v>
      </c>
      <c r="H87" s="1852" t="s">
        <v>28</v>
      </c>
      <c r="I87" s="1852" t="s">
        <v>899</v>
      </c>
    </row>
    <row customHeight="1" ht="11.25">
      <c r="A88" s="1852" t="s">
        <v>2397</v>
      </c>
      <c r="B88" s="1852" t="s">
        <v>16</v>
      </c>
      <c r="C88" s="1852" t="s">
        <v>2566</v>
      </c>
      <c r="D88" s="1852" t="s">
        <v>2567</v>
      </c>
      <c r="E88" s="1852" t="s">
        <v>2568</v>
      </c>
      <c r="F88" s="1852" t="s">
        <v>2459</v>
      </c>
      <c r="G88" s="1852" t="s">
        <v>2569</v>
      </c>
      <c r="H88" s="1852" t="s">
        <v>28</v>
      </c>
      <c r="I88" s="1852" t="s">
        <v>899</v>
      </c>
    </row>
    <row customHeight="1" ht="11.25">
      <c r="A89" s="1852" t="s">
        <v>2397</v>
      </c>
      <c r="B89" s="1852" t="s">
        <v>16</v>
      </c>
      <c r="C89" s="1852" t="s">
        <v>2575</v>
      </c>
      <c r="D89" s="1852" t="s">
        <v>2576</v>
      </c>
      <c r="E89" s="1852" t="s">
        <v>2577</v>
      </c>
      <c r="F89" s="1852" t="s">
        <v>2445</v>
      </c>
      <c r="G89" s="1852" t="s">
        <v>28</v>
      </c>
      <c r="H89" s="1852" t="s">
        <v>28</v>
      </c>
      <c r="I89" s="1852" t="s">
        <v>899</v>
      </c>
    </row>
    <row customHeight="1" ht="11.25">
      <c r="A90" s="1852" t="s">
        <v>2397</v>
      </c>
      <c r="B90" s="1852" t="s">
        <v>16</v>
      </c>
      <c r="C90" s="1852" t="s">
        <v>2578</v>
      </c>
      <c r="D90" s="1852" t="s">
        <v>2579</v>
      </c>
      <c r="E90" s="1852" t="s">
        <v>2580</v>
      </c>
      <c r="F90" s="1852" t="s">
        <v>2411</v>
      </c>
      <c r="G90" s="1852" t="s">
        <v>28</v>
      </c>
      <c r="H90" s="1852" t="s">
        <v>28</v>
      </c>
      <c r="I90" s="1852" t="s">
        <v>899</v>
      </c>
    </row>
    <row customHeight="1" ht="11.25">
      <c r="A91" s="1852" t="s">
        <v>2397</v>
      </c>
      <c r="B91" s="1852" t="s">
        <v>16</v>
      </c>
      <c r="C91" s="1852" t="s">
        <v>2585</v>
      </c>
      <c r="D91" s="1852" t="s">
        <v>2586</v>
      </c>
      <c r="E91" s="1852" t="s">
        <v>2587</v>
      </c>
      <c r="F91" s="1852" t="s">
        <v>2588</v>
      </c>
      <c r="G91" s="1852" t="s">
        <v>2589</v>
      </c>
      <c r="H91" s="1852" t="s">
        <v>28</v>
      </c>
      <c r="I91" s="1852" t="s">
        <v>899</v>
      </c>
    </row>
    <row customHeight="1" ht="11.25">
      <c r="A92" s="1852" t="s">
        <v>2397</v>
      </c>
      <c r="B92" s="1852" t="s">
        <v>16</v>
      </c>
      <c r="C92" s="1852" t="s">
        <v>2590</v>
      </c>
      <c r="D92" s="1852" t="s">
        <v>2591</v>
      </c>
      <c r="E92" s="1852" t="s">
        <v>2592</v>
      </c>
      <c r="F92" s="1852" t="s">
        <v>2401</v>
      </c>
      <c r="G92" s="1852" t="s">
        <v>2593</v>
      </c>
      <c r="H92" s="1852" t="s">
        <v>28</v>
      </c>
      <c r="I92" s="1852" t="s">
        <v>899</v>
      </c>
    </row>
    <row customHeight="1" ht="11.25">
      <c r="A93" s="1852" t="s">
        <v>2397</v>
      </c>
      <c r="B93" s="1852" t="s">
        <v>16</v>
      </c>
      <c r="C93" s="1852" t="s">
        <v>2601</v>
      </c>
      <c r="D93" s="1852" t="s">
        <v>2602</v>
      </c>
      <c r="E93" s="1852" t="s">
        <v>2603</v>
      </c>
      <c r="F93" s="1852" t="s">
        <v>2411</v>
      </c>
      <c r="G93" s="1852" t="s">
        <v>28</v>
      </c>
      <c r="H93" s="1852" t="s">
        <v>28</v>
      </c>
      <c r="I93" s="1852" t="s">
        <v>899</v>
      </c>
    </row>
    <row customHeight="1" ht="11.25">
      <c r="A94" s="1852" t="s">
        <v>2397</v>
      </c>
      <c r="B94" s="1852" t="s">
        <v>16</v>
      </c>
      <c r="C94" s="1852" t="s">
        <v>2604</v>
      </c>
      <c r="D94" s="1852" t="s">
        <v>2605</v>
      </c>
      <c r="E94" s="1852" t="s">
        <v>2606</v>
      </c>
      <c r="F94" s="1852" t="s">
        <v>2440</v>
      </c>
      <c r="G94" s="1852" t="s">
        <v>2607</v>
      </c>
      <c r="H94" s="1852" t="s">
        <v>28</v>
      </c>
      <c r="I94" s="1852" t="s">
        <v>899</v>
      </c>
    </row>
    <row customHeight="1" ht="11.25">
      <c r="A95" s="1852" t="s">
        <v>2397</v>
      </c>
      <c r="B95" s="1852" t="s">
        <v>16</v>
      </c>
      <c r="C95" s="1852" t="s">
        <v>2608</v>
      </c>
      <c r="D95" s="1852" t="s">
        <v>2609</v>
      </c>
      <c r="E95" s="1852" t="s">
        <v>2610</v>
      </c>
      <c r="F95" s="1852" t="s">
        <v>2406</v>
      </c>
      <c r="G95" s="1852" t="s">
        <v>2611</v>
      </c>
      <c r="H95" s="1852" t="s">
        <v>28</v>
      </c>
      <c r="I95" s="1852" t="s">
        <v>899</v>
      </c>
    </row>
    <row customHeight="1" ht="11.25">
      <c r="A96" s="1852" t="s">
        <v>2397</v>
      </c>
      <c r="B96" s="1852" t="s">
        <v>16</v>
      </c>
      <c r="C96" s="1852" t="s">
        <v>2616</v>
      </c>
      <c r="D96" s="1852" t="s">
        <v>2617</v>
      </c>
      <c r="E96" s="1852" t="s">
        <v>2618</v>
      </c>
      <c r="F96" s="1852" t="s">
        <v>2619</v>
      </c>
      <c r="G96" s="1852" t="s">
        <v>2620</v>
      </c>
      <c r="H96" s="1852" t="s">
        <v>28</v>
      </c>
      <c r="I96" s="1852" t="s">
        <v>899</v>
      </c>
    </row>
    <row customHeight="1" ht="11.25">
      <c r="A97" s="1852" t="s">
        <v>2397</v>
      </c>
      <c r="B97" s="1852" t="s">
        <v>16</v>
      </c>
      <c r="C97" s="1852" t="s">
        <v>2633</v>
      </c>
      <c r="D97" s="1852" t="s">
        <v>2634</v>
      </c>
      <c r="E97" s="1852" t="s">
        <v>2635</v>
      </c>
      <c r="F97" s="1852" t="s">
        <v>2424</v>
      </c>
      <c r="G97" s="1852" t="s">
        <v>2636</v>
      </c>
      <c r="H97" s="1852" t="s">
        <v>28</v>
      </c>
      <c r="I97" s="1852" t="s">
        <v>899</v>
      </c>
    </row>
    <row customHeight="1" ht="11.25">
      <c r="A98" s="1852" t="s">
        <v>2397</v>
      </c>
      <c r="B98" s="1852" t="s">
        <v>16</v>
      </c>
      <c r="C98" s="1852" t="s">
        <v>2655</v>
      </c>
      <c r="D98" s="1852" t="s">
        <v>2656</v>
      </c>
      <c r="E98" s="1852" t="s">
        <v>2657</v>
      </c>
      <c r="F98" s="1852" t="s">
        <v>2658</v>
      </c>
      <c r="G98" s="1852" t="s">
        <v>2659</v>
      </c>
      <c r="H98" s="1852" t="s">
        <v>28</v>
      </c>
      <c r="I98" s="1852" t="s">
        <v>899</v>
      </c>
    </row>
    <row customHeight="1" ht="11.25">
      <c r="A99" s="1852" t="s">
        <v>2397</v>
      </c>
      <c r="B99" s="1852" t="s">
        <v>16</v>
      </c>
      <c r="C99" s="1852" t="s">
        <v>2660</v>
      </c>
      <c r="D99" s="1852" t="s">
        <v>2661</v>
      </c>
      <c r="E99" s="1852" t="s">
        <v>2662</v>
      </c>
      <c r="F99" s="1852" t="s">
        <v>2663</v>
      </c>
      <c r="G99" s="1852" t="s">
        <v>2664</v>
      </c>
      <c r="H99" s="1852" t="s">
        <v>28</v>
      </c>
      <c r="I99" s="1852" t="s">
        <v>899</v>
      </c>
    </row>
    <row customHeight="1" ht="11.25">
      <c r="A100" s="1852" t="s">
        <v>2397</v>
      </c>
      <c r="B100" s="1852" t="s">
        <v>16</v>
      </c>
      <c r="C100" s="1852" t="s">
        <v>28</v>
      </c>
      <c r="D100" s="1852" t="s">
        <v>2673</v>
      </c>
      <c r="E100" s="1852" t="s">
        <v>2674</v>
      </c>
      <c r="F100" s="1852" t="s">
        <v>2675</v>
      </c>
      <c r="G100" s="1852" t="s">
        <v>28</v>
      </c>
      <c r="H100" s="1852" t="s">
        <v>28</v>
      </c>
      <c r="I100" s="1852" t="s">
        <v>899</v>
      </c>
    </row>
    <row customHeight="1" ht="11.25">
      <c r="A101" s="1852" t="s">
        <v>2397</v>
      </c>
      <c r="B101" s="1852" t="s">
        <v>16</v>
      </c>
      <c r="C101" s="1852" t="s">
        <v>2676</v>
      </c>
      <c r="D101" s="1852" t="s">
        <v>2677</v>
      </c>
      <c r="E101" s="1852" t="s">
        <v>2678</v>
      </c>
      <c r="F101" s="1852" t="s">
        <v>2679</v>
      </c>
      <c r="G101" s="1852" t="s">
        <v>2680</v>
      </c>
      <c r="H101" s="1852" t="s">
        <v>28</v>
      </c>
      <c r="I101" s="1852" t="s">
        <v>899</v>
      </c>
    </row>
    <row customHeight="1" ht="11.25">
      <c r="A102" s="1852" t="s">
        <v>2397</v>
      </c>
      <c r="B102" s="1852" t="s">
        <v>16</v>
      </c>
      <c r="C102" s="1852" t="s">
        <v>2681</v>
      </c>
      <c r="D102" s="1852" t="s">
        <v>2682</v>
      </c>
      <c r="E102" s="1852" t="s">
        <v>2683</v>
      </c>
      <c r="F102" s="1852" t="s">
        <v>2684</v>
      </c>
      <c r="G102" s="1852" t="s">
        <v>28</v>
      </c>
      <c r="H102" s="1852" t="s">
        <v>28</v>
      </c>
      <c r="I102" s="1852" t="s">
        <v>899</v>
      </c>
    </row>
    <row customHeight="1" ht="11.25">
      <c r="A103" s="1852" t="s">
        <v>2397</v>
      </c>
      <c r="B103" s="1852" t="s">
        <v>16</v>
      </c>
      <c r="C103" s="1852" t="s">
        <v>2685</v>
      </c>
      <c r="D103" s="1852" t="s">
        <v>2686</v>
      </c>
      <c r="E103" s="1852" t="s">
        <v>2687</v>
      </c>
      <c r="F103" s="1852" t="s">
        <v>2688</v>
      </c>
      <c r="G103" s="1852" t="s">
        <v>2689</v>
      </c>
      <c r="H103" s="1852" t="s">
        <v>28</v>
      </c>
      <c r="I103" s="1852" t="s">
        <v>899</v>
      </c>
    </row>
    <row customHeight="1" ht="11.25">
      <c r="A104" s="1852" t="s">
        <v>2397</v>
      </c>
      <c r="B104" s="1852" t="s">
        <v>16</v>
      </c>
      <c r="C104" s="1852" t="s">
        <v>2690</v>
      </c>
      <c r="D104" s="1852" t="s">
        <v>2691</v>
      </c>
      <c r="E104" s="1852" t="s">
        <v>2692</v>
      </c>
      <c r="F104" s="1852" t="s">
        <v>2675</v>
      </c>
      <c r="G104" s="1852" t="s">
        <v>28</v>
      </c>
      <c r="H104" s="1852" t="s">
        <v>28</v>
      </c>
      <c r="I104" s="1852" t="s">
        <v>899</v>
      </c>
    </row>
    <row customHeight="1" ht="11.25">
      <c r="A105" s="1852" t="s">
        <v>2397</v>
      </c>
      <c r="B105" s="1852" t="s">
        <v>16</v>
      </c>
      <c r="C105" s="1852" t="s">
        <v>2693</v>
      </c>
      <c r="D105" s="1852" t="s">
        <v>2694</v>
      </c>
      <c r="E105" s="1852" t="s">
        <v>2695</v>
      </c>
      <c r="F105" s="1852" t="s">
        <v>2696</v>
      </c>
      <c r="G105" s="1852" t="s">
        <v>2514</v>
      </c>
      <c r="H105" s="1852" t="s">
        <v>28</v>
      </c>
      <c r="I105" s="1852" t="s">
        <v>899</v>
      </c>
    </row>
    <row customHeight="1" ht="11.25">
      <c r="A106" s="1852" t="s">
        <v>2397</v>
      </c>
      <c r="B106" s="1852" t="s">
        <v>16</v>
      </c>
      <c r="C106" s="1852" t="s">
        <v>2702</v>
      </c>
      <c r="D106" s="1852" t="s">
        <v>2703</v>
      </c>
      <c r="E106" s="1852" t="s">
        <v>2704</v>
      </c>
      <c r="F106" s="1852" t="s">
        <v>2450</v>
      </c>
      <c r="G106" s="1852" t="s">
        <v>2705</v>
      </c>
      <c r="H106" s="1852" t="s">
        <v>28</v>
      </c>
      <c r="I106" s="1852" t="s">
        <v>899</v>
      </c>
    </row>
    <row customHeight="1" ht="11.25">
      <c r="A107" s="1852" t="s">
        <v>2397</v>
      </c>
      <c r="B107" s="1852" t="s">
        <v>16</v>
      </c>
      <c r="C107" s="1852" t="s">
        <v>2706</v>
      </c>
      <c r="D107" s="1852" t="s">
        <v>2707</v>
      </c>
      <c r="E107" s="1852" t="s">
        <v>2662</v>
      </c>
      <c r="F107" s="1852" t="s">
        <v>2708</v>
      </c>
      <c r="G107" s="1852" t="s">
        <v>2664</v>
      </c>
      <c r="H107" s="1852" t="s">
        <v>28</v>
      </c>
      <c r="I107" s="1852" t="s">
        <v>899</v>
      </c>
    </row>
    <row customHeight="1" ht="11.25">
      <c r="A108" s="1852" t="s">
        <v>2397</v>
      </c>
      <c r="B108" s="1852" t="s">
        <v>16</v>
      </c>
      <c r="C108" s="1852" t="s">
        <v>2709</v>
      </c>
      <c r="D108" s="1852" t="s">
        <v>2710</v>
      </c>
      <c r="E108" s="1852" t="s">
        <v>2711</v>
      </c>
      <c r="F108" s="1852" t="s">
        <v>2406</v>
      </c>
      <c r="G108" s="1852" t="s">
        <v>2712</v>
      </c>
      <c r="H108" s="1852" t="s">
        <v>28</v>
      </c>
      <c r="I108" s="1852" t="s">
        <v>859</v>
      </c>
    </row>
    <row customHeight="1" ht="11.25">
      <c r="A109" s="1852" t="s">
        <v>2397</v>
      </c>
      <c r="B109" s="1852" t="s">
        <v>16</v>
      </c>
      <c r="C109" s="1852" t="s">
        <v>2713</v>
      </c>
      <c r="D109" s="1852" t="s">
        <v>2714</v>
      </c>
      <c r="E109" s="1852" t="s">
        <v>2715</v>
      </c>
      <c r="F109" s="1852" t="s">
        <v>53</v>
      </c>
      <c r="G109" s="1852" t="s">
        <v>2716</v>
      </c>
      <c r="H109" s="1852" t="s">
        <v>28</v>
      </c>
      <c r="I109" s="1852" t="s">
        <v>859</v>
      </c>
    </row>
    <row customHeight="1" ht="11.25">
      <c r="A110" s="1852" t="s">
        <v>2397</v>
      </c>
      <c r="B110" s="1852" t="s">
        <v>16</v>
      </c>
      <c r="C110" s="1852" t="s">
        <v>2403</v>
      </c>
      <c r="D110" s="1852" t="s">
        <v>2404</v>
      </c>
      <c r="E110" s="1852" t="s">
        <v>2405</v>
      </c>
      <c r="F110" s="1852" t="s">
        <v>2406</v>
      </c>
      <c r="G110" s="1852" t="s">
        <v>2407</v>
      </c>
      <c r="H110" s="1852" t="s">
        <v>28</v>
      </c>
      <c r="I110" s="1852" t="s">
        <v>859</v>
      </c>
    </row>
    <row customHeight="1" ht="11.25">
      <c r="A111" s="1852" t="s">
        <v>2397</v>
      </c>
      <c r="B111" s="1852" t="s">
        <v>16</v>
      </c>
      <c r="C111" s="1852" t="s">
        <v>2717</v>
      </c>
      <c r="D111" s="1852" t="s">
        <v>2718</v>
      </c>
      <c r="E111" s="1852" t="s">
        <v>2719</v>
      </c>
      <c r="F111" s="1852" t="s">
        <v>2675</v>
      </c>
      <c r="G111" s="1852" t="s">
        <v>2720</v>
      </c>
      <c r="H111" s="1852" t="s">
        <v>28</v>
      </c>
      <c r="I111" s="1852" t="s">
        <v>859</v>
      </c>
    </row>
    <row customHeight="1" ht="11.25">
      <c r="A112" s="1852" t="s">
        <v>2397</v>
      </c>
      <c r="B112" s="1852" t="s">
        <v>16</v>
      </c>
      <c r="C112" s="1852" t="s">
        <v>2456</v>
      </c>
      <c r="D112" s="1852" t="s">
        <v>2457</v>
      </c>
      <c r="E112" s="1852" t="s">
        <v>2458</v>
      </c>
      <c r="F112" s="1852" t="s">
        <v>2459</v>
      </c>
      <c r="G112" s="1852" t="s">
        <v>2460</v>
      </c>
      <c r="H112" s="1852" t="s">
        <v>28</v>
      </c>
      <c r="I112" s="1852" t="s">
        <v>859</v>
      </c>
    </row>
    <row customHeight="1" ht="11.25">
      <c r="A113" s="1852" t="s">
        <v>2397</v>
      </c>
      <c r="B113" s="1852" t="s">
        <v>16</v>
      </c>
      <c r="C113" s="1852" t="s">
        <v>2721</v>
      </c>
      <c r="D113" s="1852" t="s">
        <v>2722</v>
      </c>
      <c r="E113" s="1852" t="s">
        <v>2723</v>
      </c>
      <c r="F113" s="1852" t="s">
        <v>2675</v>
      </c>
      <c r="G113" s="1852" t="s">
        <v>2724</v>
      </c>
      <c r="H113" s="1852" t="s">
        <v>28</v>
      </c>
      <c r="I113" s="1852" t="s">
        <v>859</v>
      </c>
    </row>
    <row customHeight="1" ht="11.25">
      <c r="A114" s="1852" t="s">
        <v>2397</v>
      </c>
      <c r="B114" s="1852" t="s">
        <v>16</v>
      </c>
      <c r="C114" s="1852" t="s">
        <v>2725</v>
      </c>
      <c r="D114" s="1852" t="s">
        <v>2726</v>
      </c>
      <c r="E114" s="1852" t="s">
        <v>2727</v>
      </c>
      <c r="F114" s="1852" t="s">
        <v>2728</v>
      </c>
      <c r="G114" s="1852" t="s">
        <v>2729</v>
      </c>
      <c r="H114" s="1852" t="s">
        <v>28</v>
      </c>
      <c r="I114" s="1852" t="s">
        <v>859</v>
      </c>
    </row>
    <row customHeight="1" ht="11.25">
      <c r="A115" s="1852" t="s">
        <v>2397</v>
      </c>
      <c r="B115" s="1852" t="s">
        <v>16</v>
      </c>
      <c r="C115" s="1852" t="s">
        <v>2730</v>
      </c>
      <c r="D115" s="1852" t="s">
        <v>2731</v>
      </c>
      <c r="E115" s="1852" t="s">
        <v>2732</v>
      </c>
      <c r="F115" s="1852" t="s">
        <v>2644</v>
      </c>
      <c r="G115" s="1852" t="s">
        <v>2733</v>
      </c>
      <c r="H115" s="1852" t="s">
        <v>28</v>
      </c>
      <c r="I115" s="1852" t="s">
        <v>859</v>
      </c>
    </row>
    <row customHeight="1" ht="11.25">
      <c r="A116" s="1852" t="s">
        <v>2397</v>
      </c>
      <c r="B116" s="1852" t="s">
        <v>16</v>
      </c>
      <c r="C116" s="1852" t="s">
        <v>13</v>
      </c>
      <c r="D116" s="1852" t="s">
        <v>48</v>
      </c>
      <c r="E116" s="1852" t="s">
        <v>51</v>
      </c>
      <c r="F116" s="1852" t="s">
        <v>53</v>
      </c>
      <c r="G116" s="1852" t="s">
        <v>2473</v>
      </c>
      <c r="H116" s="1852" t="s">
        <v>28</v>
      </c>
      <c r="I116" s="1852" t="s">
        <v>859</v>
      </c>
    </row>
    <row customHeight="1" ht="11.25">
      <c r="A117" s="1852" t="s">
        <v>2397</v>
      </c>
      <c r="B117" s="1852" t="s">
        <v>16</v>
      </c>
      <c r="C117" s="1852" t="s">
        <v>2734</v>
      </c>
      <c r="D117" s="1852" t="s">
        <v>2735</v>
      </c>
      <c r="E117" s="1852" t="s">
        <v>2736</v>
      </c>
      <c r="F117" s="1852" t="s">
        <v>2459</v>
      </c>
      <c r="G117" s="1852" t="s">
        <v>2737</v>
      </c>
      <c r="H117" s="1852" t="s">
        <v>28</v>
      </c>
      <c r="I117" s="1852" t="s">
        <v>859</v>
      </c>
    </row>
    <row customHeight="1" ht="11.25">
      <c r="A118" s="1852" t="s">
        <v>2397</v>
      </c>
      <c r="B118" s="1852" t="s">
        <v>16</v>
      </c>
      <c r="C118" s="1852" t="s">
        <v>2738</v>
      </c>
      <c r="D118" s="1852" t="s">
        <v>2739</v>
      </c>
      <c r="E118" s="1852" t="s">
        <v>2740</v>
      </c>
      <c r="F118" s="1852" t="s">
        <v>581</v>
      </c>
      <c r="G118" s="1852" t="s">
        <v>2741</v>
      </c>
      <c r="H118" s="1852" t="s">
        <v>28</v>
      </c>
      <c r="I118" s="1852" t="s">
        <v>859</v>
      </c>
    </row>
    <row customHeight="1" ht="11.25">
      <c r="A119" s="1852" t="s">
        <v>2397</v>
      </c>
      <c r="B119" s="1852" t="s">
        <v>16</v>
      </c>
      <c r="C119" s="1852" t="s">
        <v>2742</v>
      </c>
      <c r="D119" s="1852" t="s">
        <v>2743</v>
      </c>
      <c r="E119" s="1852" t="s">
        <v>2744</v>
      </c>
      <c r="F119" s="1852" t="s">
        <v>2745</v>
      </c>
      <c r="G119" s="1852" t="s">
        <v>2746</v>
      </c>
      <c r="H119" s="1852" t="s">
        <v>28</v>
      </c>
      <c r="I119" s="1852" t="s">
        <v>859</v>
      </c>
    </row>
    <row customHeight="1" ht="11.25">
      <c r="A120" s="1852" t="s">
        <v>2397</v>
      </c>
      <c r="B120" s="1852" t="s">
        <v>16</v>
      </c>
      <c r="C120" s="1852" t="s">
        <v>2747</v>
      </c>
      <c r="D120" s="1852" t="s">
        <v>2748</v>
      </c>
      <c r="E120" s="1852" t="s">
        <v>2749</v>
      </c>
      <c r="F120" s="1852" t="s">
        <v>2750</v>
      </c>
      <c r="G120" s="1852" t="s">
        <v>2751</v>
      </c>
      <c r="H120" s="1852" t="s">
        <v>28</v>
      </c>
      <c r="I120" s="1852" t="s">
        <v>859</v>
      </c>
    </row>
    <row customHeight="1" ht="11.25">
      <c r="A121" s="1852" t="s">
        <v>2397</v>
      </c>
      <c r="B121" s="1852" t="s">
        <v>16</v>
      </c>
      <c r="C121" s="1852" t="s">
        <v>2752</v>
      </c>
      <c r="D121" s="1852" t="s">
        <v>2753</v>
      </c>
      <c r="E121" s="1852" t="s">
        <v>2754</v>
      </c>
      <c r="F121" s="1852" t="s">
        <v>2750</v>
      </c>
      <c r="G121" s="1852" t="s">
        <v>2755</v>
      </c>
      <c r="H121" s="1852" t="s">
        <v>28</v>
      </c>
      <c r="I121" s="1852" t="s">
        <v>859</v>
      </c>
    </row>
    <row customHeight="1" ht="11.25">
      <c r="A122" s="1852" t="s">
        <v>2397</v>
      </c>
      <c r="B122" s="1852" t="s">
        <v>16</v>
      </c>
      <c r="C122" s="1852" t="s">
        <v>2756</v>
      </c>
      <c r="D122" s="1852" t="s">
        <v>2757</v>
      </c>
      <c r="E122" s="1852" t="s">
        <v>2758</v>
      </c>
      <c r="F122" s="1852" t="s">
        <v>2759</v>
      </c>
      <c r="G122" s="1852" t="s">
        <v>2760</v>
      </c>
      <c r="H122" s="1852" t="s">
        <v>28</v>
      </c>
      <c r="I122" s="1852" t="s">
        <v>859</v>
      </c>
    </row>
    <row customHeight="1" ht="11.25">
      <c r="A123" s="1852" t="s">
        <v>2397</v>
      </c>
      <c r="B123" s="1852" t="s">
        <v>16</v>
      </c>
      <c r="C123" s="1852" t="s">
        <v>2761</v>
      </c>
      <c r="D123" s="1852" t="s">
        <v>2762</v>
      </c>
      <c r="E123" s="1852" t="s">
        <v>2763</v>
      </c>
      <c r="F123" s="1852" t="s">
        <v>2759</v>
      </c>
      <c r="G123" s="1852" t="s">
        <v>2764</v>
      </c>
      <c r="H123" s="1852" t="s">
        <v>28</v>
      </c>
      <c r="I123" s="1852" t="s">
        <v>859</v>
      </c>
    </row>
    <row customHeight="1" ht="11.25">
      <c r="A124" s="1852" t="s">
        <v>2397</v>
      </c>
      <c r="B124" s="1852" t="s">
        <v>16</v>
      </c>
      <c r="C124" s="1852" t="s">
        <v>2765</v>
      </c>
      <c r="D124" s="1852" t="s">
        <v>2766</v>
      </c>
      <c r="E124" s="1852" t="s">
        <v>2767</v>
      </c>
      <c r="F124" s="1852" t="s">
        <v>53</v>
      </c>
      <c r="G124" s="1852" t="s">
        <v>2768</v>
      </c>
      <c r="H124" s="1852" t="s">
        <v>28</v>
      </c>
      <c r="I124" s="1852" t="s">
        <v>859</v>
      </c>
    </row>
    <row customHeight="1" ht="11.25">
      <c r="A125" s="1852" t="s">
        <v>2397</v>
      </c>
      <c r="B125" s="1852" t="s">
        <v>16</v>
      </c>
      <c r="C125" s="1852" t="s">
        <v>2769</v>
      </c>
      <c r="D125" s="1852" t="s">
        <v>2770</v>
      </c>
      <c r="E125" s="1852" t="s">
        <v>2771</v>
      </c>
      <c r="F125" s="1852" t="s">
        <v>2528</v>
      </c>
      <c r="G125" s="1852" t="s">
        <v>2772</v>
      </c>
      <c r="H125" s="1852" t="s">
        <v>28</v>
      </c>
      <c r="I125" s="1852" t="s">
        <v>859</v>
      </c>
    </row>
    <row customHeight="1" ht="11.25">
      <c r="A126" s="1852" t="s">
        <v>2397</v>
      </c>
      <c r="B126" s="1852" t="s">
        <v>16</v>
      </c>
      <c r="C126" s="1852" t="s">
        <v>2773</v>
      </c>
      <c r="D126" s="1852" t="s">
        <v>2774</v>
      </c>
      <c r="E126" s="1852" t="s">
        <v>2775</v>
      </c>
      <c r="F126" s="1852" t="s">
        <v>2759</v>
      </c>
      <c r="G126" s="1852" t="s">
        <v>2776</v>
      </c>
      <c r="H126" s="1852" t="s">
        <v>28</v>
      </c>
      <c r="I126" s="1852" t="s">
        <v>859</v>
      </c>
    </row>
    <row customHeight="1" ht="11.25">
      <c r="A127" s="1852" t="s">
        <v>2397</v>
      </c>
      <c r="B127" s="1852" t="s">
        <v>16</v>
      </c>
      <c r="C127" s="1852" t="s">
        <v>2525</v>
      </c>
      <c r="D127" s="1852" t="s">
        <v>2526</v>
      </c>
      <c r="E127" s="1852" t="s">
        <v>2527</v>
      </c>
      <c r="F127" s="1852" t="s">
        <v>2528</v>
      </c>
      <c r="G127" s="1852" t="s">
        <v>2529</v>
      </c>
      <c r="H127" s="1852" t="s">
        <v>2530</v>
      </c>
      <c r="I127" s="1852" t="s">
        <v>859</v>
      </c>
    </row>
    <row customHeight="1" ht="11.25">
      <c r="A128" s="1852" t="s">
        <v>2397</v>
      </c>
      <c r="B128" s="1852" t="s">
        <v>16</v>
      </c>
      <c r="C128" s="1852" t="s">
        <v>2777</v>
      </c>
      <c r="D128" s="1852" t="s">
        <v>2778</v>
      </c>
      <c r="E128" s="1852" t="s">
        <v>2779</v>
      </c>
      <c r="F128" s="1852" t="s">
        <v>2728</v>
      </c>
      <c r="G128" s="1852" t="s">
        <v>2780</v>
      </c>
      <c r="H128" s="1852" t="s">
        <v>28</v>
      </c>
      <c r="I128" s="1852" t="s">
        <v>859</v>
      </c>
    </row>
    <row customHeight="1" ht="11.25">
      <c r="A129" s="1852" t="s">
        <v>2397</v>
      </c>
      <c r="B129" s="1852" t="s">
        <v>16</v>
      </c>
      <c r="C129" s="1852" t="s">
        <v>2781</v>
      </c>
      <c r="D129" s="1852" t="s">
        <v>2782</v>
      </c>
      <c r="E129" s="1852" t="s">
        <v>2783</v>
      </c>
      <c r="F129" s="1852" t="s">
        <v>2784</v>
      </c>
      <c r="G129" s="1852" t="s">
        <v>2785</v>
      </c>
      <c r="H129" s="1852" t="s">
        <v>28</v>
      </c>
      <c r="I129" s="1852" t="s">
        <v>859</v>
      </c>
    </row>
    <row customHeight="1" ht="11.25">
      <c r="A130" s="1852" t="s">
        <v>2397</v>
      </c>
      <c r="B130" s="1852" t="s">
        <v>16</v>
      </c>
      <c r="C130" s="1852" t="s">
        <v>2786</v>
      </c>
      <c r="D130" s="1852" t="s">
        <v>2782</v>
      </c>
      <c r="E130" s="1852" t="s">
        <v>2787</v>
      </c>
      <c r="F130" s="1852" t="s">
        <v>2788</v>
      </c>
      <c r="G130" s="1852" t="s">
        <v>2789</v>
      </c>
      <c r="H130" s="1852" t="s">
        <v>28</v>
      </c>
      <c r="I130" s="1852" t="s">
        <v>859</v>
      </c>
    </row>
    <row customHeight="1" ht="11.25">
      <c r="A131" s="1852" t="s">
        <v>2397</v>
      </c>
      <c r="B131" s="1852" t="s">
        <v>16</v>
      </c>
      <c r="C131" s="1852" t="s">
        <v>2790</v>
      </c>
      <c r="D131" s="1852" t="s">
        <v>2791</v>
      </c>
      <c r="E131" s="1852" t="s">
        <v>2792</v>
      </c>
      <c r="F131" s="1852" t="s">
        <v>2759</v>
      </c>
      <c r="G131" s="1852" t="s">
        <v>2793</v>
      </c>
      <c r="H131" s="1852" t="s">
        <v>28</v>
      </c>
      <c r="I131" s="1852" t="s">
        <v>859</v>
      </c>
    </row>
    <row customHeight="1" ht="11.25">
      <c r="A132" s="1852" t="s">
        <v>2397</v>
      </c>
      <c r="B132" s="1852" t="s">
        <v>16</v>
      </c>
      <c r="C132" s="1852" t="s">
        <v>2794</v>
      </c>
      <c r="D132" s="1852" t="s">
        <v>2795</v>
      </c>
      <c r="E132" s="1852" t="s">
        <v>2796</v>
      </c>
      <c r="F132" s="1852" t="s">
        <v>2788</v>
      </c>
      <c r="G132" s="1852" t="s">
        <v>2797</v>
      </c>
      <c r="H132" s="1852" t="s">
        <v>28</v>
      </c>
      <c r="I132" s="1852" t="s">
        <v>859</v>
      </c>
    </row>
    <row customHeight="1" ht="11.25">
      <c r="A133" s="1852" t="s">
        <v>2397</v>
      </c>
      <c r="B133" s="1852" t="s">
        <v>16</v>
      </c>
      <c r="C133" s="1852" t="s">
        <v>2798</v>
      </c>
      <c r="D133" s="1852" t="s">
        <v>2799</v>
      </c>
      <c r="E133" s="1852" t="s">
        <v>2800</v>
      </c>
      <c r="F133" s="1852" t="s">
        <v>2424</v>
      </c>
      <c r="G133" s="1852" t="s">
        <v>2801</v>
      </c>
      <c r="H133" s="1852" t="s">
        <v>28</v>
      </c>
      <c r="I133" s="1852" t="s">
        <v>859</v>
      </c>
    </row>
    <row customHeight="1" ht="11.25">
      <c r="A134" s="1852" t="s">
        <v>2397</v>
      </c>
      <c r="B134" s="1852" t="s">
        <v>16</v>
      </c>
      <c r="C134" s="1852" t="s">
        <v>2802</v>
      </c>
      <c r="D134" s="1852" t="s">
        <v>2803</v>
      </c>
      <c r="E134" s="1852" t="s">
        <v>2804</v>
      </c>
      <c r="F134" s="1852" t="s">
        <v>2459</v>
      </c>
      <c r="G134" s="1852" t="s">
        <v>2805</v>
      </c>
      <c r="H134" s="1852" t="s">
        <v>28</v>
      </c>
      <c r="I134" s="1852" t="s">
        <v>859</v>
      </c>
    </row>
    <row customHeight="1" ht="11.25">
      <c r="A135" s="1852" t="s">
        <v>2397</v>
      </c>
      <c r="B135" s="1852" t="s">
        <v>16</v>
      </c>
      <c r="C135" s="1852" t="s">
        <v>2806</v>
      </c>
      <c r="D135" s="1852" t="s">
        <v>2807</v>
      </c>
      <c r="E135" s="1852" t="s">
        <v>2808</v>
      </c>
      <c r="F135" s="1852" t="s">
        <v>2401</v>
      </c>
      <c r="G135" s="1852" t="s">
        <v>2809</v>
      </c>
      <c r="H135" s="1852" t="s">
        <v>28</v>
      </c>
      <c r="I135" s="1852" t="s">
        <v>859</v>
      </c>
    </row>
    <row customHeight="1" ht="11.25">
      <c r="A136" s="1852" t="s">
        <v>2397</v>
      </c>
      <c r="B136" s="1852" t="s">
        <v>16</v>
      </c>
      <c r="C136" s="1852" t="s">
        <v>2810</v>
      </c>
      <c r="D136" s="1852" t="s">
        <v>2811</v>
      </c>
      <c r="E136" s="1852" t="s">
        <v>2812</v>
      </c>
      <c r="F136" s="1852" t="s">
        <v>2784</v>
      </c>
      <c r="G136" s="1852" t="s">
        <v>2813</v>
      </c>
      <c r="H136" s="1852" t="s">
        <v>28</v>
      </c>
      <c r="I136" s="1852" t="s">
        <v>859</v>
      </c>
    </row>
    <row customHeight="1" ht="11.25">
      <c r="A137" s="1852" t="s">
        <v>2397</v>
      </c>
      <c r="B137" s="1852" t="s">
        <v>16</v>
      </c>
      <c r="C137" s="1852" t="s">
        <v>2814</v>
      </c>
      <c r="D137" s="1852" t="s">
        <v>2815</v>
      </c>
      <c r="E137" s="1852" t="s">
        <v>2816</v>
      </c>
      <c r="F137" s="1852" t="s">
        <v>2788</v>
      </c>
      <c r="G137" s="1852" t="s">
        <v>2817</v>
      </c>
      <c r="H137" s="1852" t="s">
        <v>28</v>
      </c>
      <c r="I137" s="1852" t="s">
        <v>859</v>
      </c>
    </row>
    <row customHeight="1" ht="11.25">
      <c r="A138" s="1852" t="s">
        <v>2397</v>
      </c>
      <c r="B138" s="1852" t="s">
        <v>16</v>
      </c>
      <c r="C138" s="1852" t="s">
        <v>2818</v>
      </c>
      <c r="D138" s="1852" t="s">
        <v>2819</v>
      </c>
      <c r="E138" s="1852" t="s">
        <v>2820</v>
      </c>
      <c r="F138" s="1852" t="s">
        <v>2821</v>
      </c>
      <c r="G138" s="1852" t="s">
        <v>2822</v>
      </c>
      <c r="H138" s="1852" t="s">
        <v>28</v>
      </c>
      <c r="I138" s="1852" t="s">
        <v>859</v>
      </c>
    </row>
    <row customHeight="1" ht="11.25">
      <c r="A139" s="1852" t="s">
        <v>2397</v>
      </c>
      <c r="B139" s="1852" t="s">
        <v>16</v>
      </c>
      <c r="C139" s="1852" t="s">
        <v>2541</v>
      </c>
      <c r="D139" s="1852" t="s">
        <v>2542</v>
      </c>
      <c r="E139" s="1852" t="s">
        <v>2543</v>
      </c>
      <c r="F139" s="1852" t="s">
        <v>2424</v>
      </c>
      <c r="G139" s="1852" t="s">
        <v>2544</v>
      </c>
      <c r="H139" s="1852" t="s">
        <v>28</v>
      </c>
      <c r="I139" s="1852" t="s">
        <v>859</v>
      </c>
    </row>
    <row customHeight="1" ht="11.25">
      <c r="A140" s="1852" t="s">
        <v>2397</v>
      </c>
      <c r="B140" s="1852" t="s">
        <v>16</v>
      </c>
      <c r="C140" s="1852" t="s">
        <v>2823</v>
      </c>
      <c r="D140" s="1852" t="s">
        <v>2824</v>
      </c>
      <c r="E140" s="1852" t="s">
        <v>2825</v>
      </c>
      <c r="F140" s="1852" t="s">
        <v>2401</v>
      </c>
      <c r="G140" s="1852" t="s">
        <v>2826</v>
      </c>
      <c r="H140" s="1852" t="s">
        <v>28</v>
      </c>
      <c r="I140" s="1852" t="s">
        <v>859</v>
      </c>
    </row>
    <row customHeight="1" ht="11.25">
      <c r="A141" s="1852" t="s">
        <v>2397</v>
      </c>
      <c r="B141" s="1852" t="s">
        <v>16</v>
      </c>
      <c r="C141" s="1852" t="s">
        <v>2827</v>
      </c>
      <c r="D141" s="1852" t="s">
        <v>2828</v>
      </c>
      <c r="E141" s="1852" t="s">
        <v>2829</v>
      </c>
      <c r="F141" s="1852" t="s">
        <v>2750</v>
      </c>
      <c r="G141" s="1852" t="s">
        <v>2830</v>
      </c>
      <c r="H141" s="1852" t="s">
        <v>28</v>
      </c>
      <c r="I141" s="1852" t="s">
        <v>859</v>
      </c>
    </row>
    <row customHeight="1" ht="11.25">
      <c r="A142" s="1852" t="s">
        <v>2397</v>
      </c>
      <c r="B142" s="1852" t="s">
        <v>16</v>
      </c>
      <c r="C142" s="1852" t="s">
        <v>2831</v>
      </c>
      <c r="D142" s="1852" t="s">
        <v>2832</v>
      </c>
      <c r="E142" s="1852" t="s">
        <v>2833</v>
      </c>
      <c r="F142" s="1852" t="s">
        <v>2459</v>
      </c>
      <c r="G142" s="1852" t="s">
        <v>2834</v>
      </c>
      <c r="H142" s="1852" t="s">
        <v>28</v>
      </c>
      <c r="I142" s="1852" t="s">
        <v>859</v>
      </c>
    </row>
    <row customHeight="1" ht="11.25">
      <c r="A143" s="1852" t="s">
        <v>2397</v>
      </c>
      <c r="B143" s="1852" t="s">
        <v>16</v>
      </c>
      <c r="C143" s="1852" t="s">
        <v>2835</v>
      </c>
      <c r="D143" s="1852" t="s">
        <v>2836</v>
      </c>
      <c r="E143" s="1852" t="s">
        <v>2837</v>
      </c>
      <c r="F143" s="1852" t="s">
        <v>2745</v>
      </c>
      <c r="G143" s="1852" t="s">
        <v>2838</v>
      </c>
      <c r="H143" s="1852" t="s">
        <v>28</v>
      </c>
      <c r="I143" s="1852" t="s">
        <v>859</v>
      </c>
    </row>
    <row customHeight="1" ht="11.25">
      <c r="A144" s="1852" t="s">
        <v>2397</v>
      </c>
      <c r="B144" s="1852" t="s">
        <v>16</v>
      </c>
      <c r="C144" s="1852" t="s">
        <v>2839</v>
      </c>
      <c r="D144" s="1852" t="s">
        <v>2840</v>
      </c>
      <c r="E144" s="1852" t="s">
        <v>2841</v>
      </c>
      <c r="F144" s="1852" t="s">
        <v>2459</v>
      </c>
      <c r="G144" s="1852" t="s">
        <v>2834</v>
      </c>
      <c r="H144" s="1852" t="s">
        <v>28</v>
      </c>
      <c r="I144" s="1852" t="s">
        <v>859</v>
      </c>
    </row>
    <row customHeight="1" ht="11.25">
      <c r="A145" s="1852" t="s">
        <v>2397</v>
      </c>
      <c r="B145" s="1852" t="s">
        <v>16</v>
      </c>
      <c r="C145" s="1852" t="s">
        <v>2566</v>
      </c>
      <c r="D145" s="1852" t="s">
        <v>2567</v>
      </c>
      <c r="E145" s="1852" t="s">
        <v>2568</v>
      </c>
      <c r="F145" s="1852" t="s">
        <v>2459</v>
      </c>
      <c r="G145" s="1852" t="s">
        <v>2569</v>
      </c>
      <c r="H145" s="1852" t="s">
        <v>28</v>
      </c>
      <c r="I145" s="1852" t="s">
        <v>859</v>
      </c>
    </row>
    <row customHeight="1" ht="11.25">
      <c r="A146" s="1852" t="s">
        <v>2397</v>
      </c>
      <c r="B146" s="1852" t="s">
        <v>16</v>
      </c>
      <c r="C146" s="1852" t="s">
        <v>2842</v>
      </c>
      <c r="D146" s="1852" t="s">
        <v>2843</v>
      </c>
      <c r="E146" s="1852" t="s">
        <v>2844</v>
      </c>
      <c r="F146" s="1852" t="s">
        <v>2845</v>
      </c>
      <c r="G146" s="1852" t="s">
        <v>2846</v>
      </c>
      <c r="H146" s="1852" t="s">
        <v>28</v>
      </c>
      <c r="I146" s="1852" t="s">
        <v>859</v>
      </c>
    </row>
    <row customHeight="1" ht="11.25">
      <c r="A147" s="1852" t="s">
        <v>2397</v>
      </c>
      <c r="B147" s="1852" t="s">
        <v>16</v>
      </c>
      <c r="C147" s="1852" t="s">
        <v>2847</v>
      </c>
      <c r="D147" s="1852" t="s">
        <v>2848</v>
      </c>
      <c r="E147" s="1852" t="s">
        <v>2849</v>
      </c>
      <c r="F147" s="1852" t="s">
        <v>2784</v>
      </c>
      <c r="G147" s="1852" t="s">
        <v>2850</v>
      </c>
      <c r="H147" s="1852" t="s">
        <v>28</v>
      </c>
      <c r="I147" s="1852" t="s">
        <v>859</v>
      </c>
    </row>
    <row customHeight="1" ht="11.25">
      <c r="A148" s="1852" t="s">
        <v>2397</v>
      </c>
      <c r="B148" s="1852" t="s">
        <v>16</v>
      </c>
      <c r="C148" s="1852" t="s">
        <v>2851</v>
      </c>
      <c r="D148" s="1852" t="s">
        <v>2852</v>
      </c>
      <c r="E148" s="1852" t="s">
        <v>2853</v>
      </c>
      <c r="F148" s="1852" t="s">
        <v>2588</v>
      </c>
      <c r="G148" s="1852" t="s">
        <v>2854</v>
      </c>
      <c r="H148" s="1852" t="s">
        <v>28</v>
      </c>
      <c r="I148" s="1852" t="s">
        <v>859</v>
      </c>
    </row>
    <row customHeight="1" ht="11.25">
      <c r="A149" s="1852" t="s">
        <v>2397</v>
      </c>
      <c r="B149" s="1852" t="s">
        <v>16</v>
      </c>
      <c r="C149" s="1852" t="s">
        <v>2855</v>
      </c>
      <c r="D149" s="1852" t="s">
        <v>2856</v>
      </c>
      <c r="E149" s="1852" t="s">
        <v>2857</v>
      </c>
      <c r="F149" s="1852" t="s">
        <v>53</v>
      </c>
      <c r="G149" s="1852" t="s">
        <v>2600</v>
      </c>
      <c r="H149" s="1852" t="s">
        <v>28</v>
      </c>
      <c r="I149" s="1852" t="s">
        <v>859</v>
      </c>
    </row>
    <row customHeight="1" ht="11.25">
      <c r="A150" s="1852" t="s">
        <v>2397</v>
      </c>
      <c r="B150" s="1852" t="s">
        <v>16</v>
      </c>
      <c r="C150" s="1852" t="s">
        <v>2858</v>
      </c>
      <c r="D150" s="1852" t="s">
        <v>2859</v>
      </c>
      <c r="E150" s="1852" t="s">
        <v>2860</v>
      </c>
      <c r="F150" s="1852" t="s">
        <v>2588</v>
      </c>
      <c r="G150" s="1852" t="s">
        <v>2861</v>
      </c>
      <c r="H150" s="1852" t="s">
        <v>28</v>
      </c>
      <c r="I150" s="1852" t="s">
        <v>859</v>
      </c>
    </row>
    <row customHeight="1" ht="11.25">
      <c r="A151" s="1852" t="s">
        <v>2397</v>
      </c>
      <c r="B151" s="1852" t="s">
        <v>16</v>
      </c>
      <c r="C151" s="1852" t="s">
        <v>2862</v>
      </c>
      <c r="D151" s="1852" t="s">
        <v>2863</v>
      </c>
      <c r="E151" s="1852" t="s">
        <v>2864</v>
      </c>
      <c r="F151" s="1852" t="s">
        <v>2745</v>
      </c>
      <c r="G151" s="1852" t="s">
        <v>2865</v>
      </c>
      <c r="H151" s="1852" t="s">
        <v>28</v>
      </c>
      <c r="I151" s="1852" t="s">
        <v>859</v>
      </c>
    </row>
    <row customHeight="1" ht="11.25">
      <c r="A152" s="1852" t="s">
        <v>2397</v>
      </c>
      <c r="B152" s="1852" t="s">
        <v>16</v>
      </c>
      <c r="C152" s="1852" t="s">
        <v>2866</v>
      </c>
      <c r="D152" s="1852" t="s">
        <v>2867</v>
      </c>
      <c r="E152" s="1852" t="s">
        <v>2868</v>
      </c>
      <c r="F152" s="1852" t="s">
        <v>2445</v>
      </c>
      <c r="G152" s="1852" t="s">
        <v>2869</v>
      </c>
      <c r="H152" s="1852" t="s">
        <v>28</v>
      </c>
      <c r="I152" s="1852" t="s">
        <v>859</v>
      </c>
    </row>
    <row customHeight="1" ht="11.25">
      <c r="A153" s="1852" t="s">
        <v>2397</v>
      </c>
      <c r="B153" s="1852" t="s">
        <v>16</v>
      </c>
      <c r="C153" s="1852" t="s">
        <v>2655</v>
      </c>
      <c r="D153" s="1852" t="s">
        <v>2656</v>
      </c>
      <c r="E153" s="1852" t="s">
        <v>2657</v>
      </c>
      <c r="F153" s="1852" t="s">
        <v>2658</v>
      </c>
      <c r="G153" s="1852" t="s">
        <v>2659</v>
      </c>
      <c r="H153" s="1852" t="s">
        <v>28</v>
      </c>
      <c r="I153" s="1852" t="s">
        <v>859</v>
      </c>
    </row>
    <row customHeight="1" ht="11.25">
      <c r="A154" s="1852" t="s">
        <v>2397</v>
      </c>
      <c r="B154" s="1852" t="s">
        <v>16</v>
      </c>
      <c r="C154" s="1852" t="s">
        <v>28</v>
      </c>
      <c r="D154" s="1852" t="s">
        <v>2673</v>
      </c>
      <c r="E154" s="1852" t="s">
        <v>2674</v>
      </c>
      <c r="F154" s="1852" t="s">
        <v>2675</v>
      </c>
      <c r="G154" s="1852" t="s">
        <v>28</v>
      </c>
      <c r="H154" s="1852" t="s">
        <v>28</v>
      </c>
      <c r="I154" s="1852" t="s">
        <v>859</v>
      </c>
    </row>
    <row customHeight="1" ht="11.25">
      <c r="A155" s="1852" t="s">
        <v>2397</v>
      </c>
      <c r="B155" s="1852" t="s">
        <v>16</v>
      </c>
      <c r="C155" s="1852" t="s">
        <v>2870</v>
      </c>
      <c r="D155" s="1852" t="s">
        <v>2871</v>
      </c>
      <c r="E155" s="1852" t="s">
        <v>2872</v>
      </c>
      <c r="F155" s="1852" t="s">
        <v>2459</v>
      </c>
      <c r="G155" s="1852" t="s">
        <v>2873</v>
      </c>
      <c r="H155" s="1852" t="s">
        <v>28</v>
      </c>
      <c r="I155" s="1852" t="s">
        <v>859</v>
      </c>
    </row>
    <row customHeight="1" ht="11.25">
      <c r="A156" s="1852" t="s">
        <v>2397</v>
      </c>
      <c r="B156" s="1852" t="s">
        <v>16</v>
      </c>
      <c r="C156" s="1852" t="s">
        <v>2874</v>
      </c>
      <c r="D156" s="1852" t="s">
        <v>2875</v>
      </c>
      <c r="E156" s="1852" t="s">
        <v>2876</v>
      </c>
      <c r="F156" s="1852" t="s">
        <v>2750</v>
      </c>
      <c r="G156" s="1852" t="s">
        <v>2877</v>
      </c>
      <c r="H156" s="1852" t="s">
        <v>28</v>
      </c>
      <c r="I156" s="1852" t="s">
        <v>859</v>
      </c>
    </row>
    <row customHeight="1" ht="11.25">
      <c r="A157" s="1852" t="s">
        <v>2397</v>
      </c>
      <c r="B157" s="1852" t="s">
        <v>16</v>
      </c>
      <c r="C157" s="1852" t="s">
        <v>2878</v>
      </c>
      <c r="D157" s="1852" t="s">
        <v>2879</v>
      </c>
      <c r="E157" s="1852" t="s">
        <v>2880</v>
      </c>
      <c r="F157" s="1852" t="s">
        <v>2728</v>
      </c>
      <c r="G157" s="1852" t="s">
        <v>2881</v>
      </c>
      <c r="H157" s="1852" t="s">
        <v>28</v>
      </c>
      <c r="I157" s="1852" t="s">
        <v>859</v>
      </c>
    </row>
    <row customHeight="1" ht="11.25">
      <c r="A158" s="1852" t="s">
        <v>2397</v>
      </c>
      <c r="B158" s="1852" t="s">
        <v>16</v>
      </c>
      <c r="C158" s="1852" t="s">
        <v>2882</v>
      </c>
      <c r="D158" s="1852" t="s">
        <v>2883</v>
      </c>
      <c r="E158" s="1852" t="s">
        <v>2884</v>
      </c>
      <c r="F158" s="1852" t="s">
        <v>2750</v>
      </c>
      <c r="G158" s="1852" t="s">
        <v>2885</v>
      </c>
      <c r="H158" s="1852" t="s">
        <v>28</v>
      </c>
      <c r="I158" s="1852" t="s">
        <v>859</v>
      </c>
    </row>
    <row customHeight="1" ht="11.25">
      <c r="A159" s="1852" t="s">
        <v>2397</v>
      </c>
      <c r="B159" s="1852" t="s">
        <v>16</v>
      </c>
      <c r="C159" s="1852" t="s">
        <v>2681</v>
      </c>
      <c r="D159" s="1852" t="s">
        <v>2682</v>
      </c>
      <c r="E159" s="1852" t="s">
        <v>2683</v>
      </c>
      <c r="F159" s="1852" t="s">
        <v>2684</v>
      </c>
      <c r="G159" s="1852" t="s">
        <v>28</v>
      </c>
      <c r="H159" s="1852" t="s">
        <v>28</v>
      </c>
      <c r="I159" s="1852" t="s">
        <v>859</v>
      </c>
    </row>
    <row customHeight="1" ht="11.25">
      <c r="A160" s="1852" t="s">
        <v>2397</v>
      </c>
      <c r="B160" s="1852" t="s">
        <v>16</v>
      </c>
      <c r="C160" s="1852" t="s">
        <v>2685</v>
      </c>
      <c r="D160" s="1852" t="s">
        <v>2686</v>
      </c>
      <c r="E160" s="1852" t="s">
        <v>2687</v>
      </c>
      <c r="F160" s="1852" t="s">
        <v>2688</v>
      </c>
      <c r="G160" s="1852" t="s">
        <v>2689</v>
      </c>
      <c r="H160" s="1852" t="s">
        <v>28</v>
      </c>
      <c r="I160" s="1852" t="s">
        <v>859</v>
      </c>
    </row>
    <row customHeight="1" ht="11.25">
      <c r="A161" s="1852" t="s">
        <v>2397</v>
      </c>
      <c r="B161" s="1852" t="s">
        <v>16</v>
      </c>
      <c r="C161" s="1852" t="s">
        <v>2693</v>
      </c>
      <c r="D161" s="1852" t="s">
        <v>2694</v>
      </c>
      <c r="E161" s="1852" t="s">
        <v>2695</v>
      </c>
      <c r="F161" s="1852" t="s">
        <v>2696</v>
      </c>
      <c r="G161" s="1852" t="s">
        <v>2514</v>
      </c>
      <c r="H161" s="1852" t="s">
        <v>28</v>
      </c>
      <c r="I161" s="1852" t="s">
        <v>859</v>
      </c>
    </row>
    <row customHeight="1" ht="11.25">
      <c r="A162" s="1852" t="s">
        <v>2397</v>
      </c>
      <c r="B162" s="1852" t="s">
        <v>16</v>
      </c>
      <c r="C162" s="1852" t="s">
        <v>2886</v>
      </c>
      <c r="D162" s="1852" t="s">
        <v>2887</v>
      </c>
      <c r="E162" s="1852" t="s">
        <v>2888</v>
      </c>
      <c r="F162" s="1852" t="s">
        <v>2745</v>
      </c>
      <c r="G162" s="1852" t="s">
        <v>2889</v>
      </c>
      <c r="H162" s="1852" t="s">
        <v>28</v>
      </c>
      <c r="I162" s="1852" t="s">
        <v>859</v>
      </c>
    </row>
    <row customHeight="1" ht="11.25">
      <c r="A163" s="1852" t="s">
        <v>2397</v>
      </c>
      <c r="B163" s="1852" t="s">
        <v>16</v>
      </c>
      <c r="C163" s="1852" t="s">
        <v>2697</v>
      </c>
      <c r="D163" s="1852" t="s">
        <v>2698</v>
      </c>
      <c r="E163" s="1852" t="s">
        <v>2699</v>
      </c>
      <c r="F163" s="1852" t="s">
        <v>2700</v>
      </c>
      <c r="G163" s="1852" t="s">
        <v>2701</v>
      </c>
      <c r="H163" s="1852" t="s">
        <v>28</v>
      </c>
      <c r="I163" s="1852" t="s">
        <v>859</v>
      </c>
    </row>
    <row customHeight="1" ht="11.25">
      <c r="A164" s="1852" t="s">
        <v>2397</v>
      </c>
      <c r="B164" s="1852" t="s">
        <v>16</v>
      </c>
      <c r="C164" s="1852" t="s">
        <v>2709</v>
      </c>
      <c r="D164" s="1852" t="s">
        <v>2710</v>
      </c>
      <c r="E164" s="1852" t="s">
        <v>2711</v>
      </c>
      <c r="F164" s="1852" t="s">
        <v>2406</v>
      </c>
      <c r="G164" s="1852" t="s">
        <v>2712</v>
      </c>
      <c r="H164" s="1852" t="s">
        <v>28</v>
      </c>
      <c r="I164" s="1852" t="s">
        <v>912</v>
      </c>
    </row>
    <row customHeight="1" ht="11.25">
      <c r="A165" s="1852" t="s">
        <v>2397</v>
      </c>
      <c r="B165" s="1852" t="s">
        <v>16</v>
      </c>
      <c r="C165" s="1852" t="s">
        <v>2403</v>
      </c>
      <c r="D165" s="1852" t="s">
        <v>2404</v>
      </c>
      <c r="E165" s="1852" t="s">
        <v>2405</v>
      </c>
      <c r="F165" s="1852" t="s">
        <v>2406</v>
      </c>
      <c r="G165" s="1852" t="s">
        <v>2407</v>
      </c>
      <c r="H165" s="1852" t="s">
        <v>28</v>
      </c>
      <c r="I165" s="1852" t="s">
        <v>912</v>
      </c>
    </row>
    <row customHeight="1" ht="11.25">
      <c r="A166" s="1852" t="s">
        <v>2397</v>
      </c>
      <c r="B166" s="1852" t="s">
        <v>16</v>
      </c>
      <c r="C166" s="1852" t="s">
        <v>2456</v>
      </c>
      <c r="D166" s="1852" t="s">
        <v>2457</v>
      </c>
      <c r="E166" s="1852" t="s">
        <v>2458</v>
      </c>
      <c r="F166" s="1852" t="s">
        <v>2459</v>
      </c>
      <c r="G166" s="1852" t="s">
        <v>2460</v>
      </c>
      <c r="H166" s="1852" t="s">
        <v>28</v>
      </c>
      <c r="I166" s="1852" t="s">
        <v>912</v>
      </c>
    </row>
    <row customHeight="1" ht="11.25">
      <c r="A167" s="1852" t="s">
        <v>2397</v>
      </c>
      <c r="B167" s="1852" t="s">
        <v>16</v>
      </c>
      <c r="C167" s="1852" t="s">
        <v>2730</v>
      </c>
      <c r="D167" s="1852" t="s">
        <v>2731</v>
      </c>
      <c r="E167" s="1852" t="s">
        <v>2732</v>
      </c>
      <c r="F167" s="1852" t="s">
        <v>2644</v>
      </c>
      <c r="G167" s="1852" t="s">
        <v>2733</v>
      </c>
      <c r="H167" s="1852" t="s">
        <v>28</v>
      </c>
      <c r="I167" s="1852" t="s">
        <v>912</v>
      </c>
    </row>
    <row customHeight="1" ht="11.25">
      <c r="A168" s="1852" t="s">
        <v>2397</v>
      </c>
      <c r="B168" s="1852" t="s">
        <v>16</v>
      </c>
      <c r="C168" s="1852" t="s">
        <v>13</v>
      </c>
      <c r="D168" s="1852" t="s">
        <v>48</v>
      </c>
      <c r="E168" s="1852" t="s">
        <v>51</v>
      </c>
      <c r="F168" s="1852" t="s">
        <v>53</v>
      </c>
      <c r="G168" s="1852" t="s">
        <v>2473</v>
      </c>
      <c r="H168" s="1852" t="s">
        <v>28</v>
      </c>
      <c r="I168" s="1852" t="s">
        <v>912</v>
      </c>
    </row>
    <row customHeight="1" ht="11.25">
      <c r="A169" s="1852" t="s">
        <v>2397</v>
      </c>
      <c r="B169" s="1852" t="s">
        <v>16</v>
      </c>
      <c r="C169" s="1852" t="s">
        <v>2474</v>
      </c>
      <c r="D169" s="1852" t="s">
        <v>2475</v>
      </c>
      <c r="E169" s="1852" t="s">
        <v>2476</v>
      </c>
      <c r="F169" s="1852" t="s">
        <v>2424</v>
      </c>
      <c r="G169" s="1852" t="s">
        <v>2477</v>
      </c>
      <c r="H169" s="1852" t="s">
        <v>28</v>
      </c>
      <c r="I169" s="1852" t="s">
        <v>912</v>
      </c>
    </row>
    <row customHeight="1" ht="11.25">
      <c r="A170" s="1852" t="s">
        <v>2397</v>
      </c>
      <c r="B170" s="1852" t="s">
        <v>16</v>
      </c>
      <c r="C170" s="1852" t="s">
        <v>2890</v>
      </c>
      <c r="D170" s="1852" t="s">
        <v>2891</v>
      </c>
      <c r="E170" s="1852" t="s">
        <v>2892</v>
      </c>
      <c r="F170" s="1852" t="s">
        <v>53</v>
      </c>
      <c r="G170" s="1852" t="s">
        <v>2893</v>
      </c>
      <c r="H170" s="1852" t="s">
        <v>28</v>
      </c>
      <c r="I170" s="1852" t="s">
        <v>912</v>
      </c>
    </row>
    <row customHeight="1" ht="11.25">
      <c r="A171" s="1852" t="s">
        <v>2397</v>
      </c>
      <c r="B171" s="1852" t="s">
        <v>16</v>
      </c>
      <c r="C171" s="1852" t="s">
        <v>2765</v>
      </c>
      <c r="D171" s="1852" t="s">
        <v>2766</v>
      </c>
      <c r="E171" s="1852" t="s">
        <v>2767</v>
      </c>
      <c r="F171" s="1852" t="s">
        <v>53</v>
      </c>
      <c r="G171" s="1852" t="s">
        <v>2768</v>
      </c>
      <c r="H171" s="1852" t="s">
        <v>28</v>
      </c>
      <c r="I171" s="1852" t="s">
        <v>912</v>
      </c>
    </row>
    <row customHeight="1" ht="11.25">
      <c r="A172" s="1852" t="s">
        <v>2397</v>
      </c>
      <c r="B172" s="1852" t="s">
        <v>16</v>
      </c>
      <c r="C172" s="1852" t="s">
        <v>2894</v>
      </c>
      <c r="D172" s="1852" t="s">
        <v>2895</v>
      </c>
      <c r="E172" s="1852" t="s">
        <v>2896</v>
      </c>
      <c r="F172" s="1852" t="s">
        <v>2528</v>
      </c>
      <c r="G172" s="1852" t="s">
        <v>2897</v>
      </c>
      <c r="H172" s="1852" t="s">
        <v>28</v>
      </c>
      <c r="I172" s="1852" t="s">
        <v>912</v>
      </c>
    </row>
    <row customHeight="1" ht="11.25">
      <c r="A173" s="1852" t="s">
        <v>2397</v>
      </c>
      <c r="B173" s="1852" t="s">
        <v>16</v>
      </c>
      <c r="C173" s="1852" t="s">
        <v>2541</v>
      </c>
      <c r="D173" s="1852" t="s">
        <v>2542</v>
      </c>
      <c r="E173" s="1852" t="s">
        <v>2543</v>
      </c>
      <c r="F173" s="1852" t="s">
        <v>2424</v>
      </c>
      <c r="G173" s="1852" t="s">
        <v>2544</v>
      </c>
      <c r="H173" s="1852" t="s">
        <v>28</v>
      </c>
      <c r="I173" s="1852" t="s">
        <v>912</v>
      </c>
    </row>
    <row customHeight="1" ht="11.25">
      <c r="A174" s="1852" t="s">
        <v>2397</v>
      </c>
      <c r="B174" s="1852" t="s">
        <v>16</v>
      </c>
      <c r="C174" s="1852" t="s">
        <v>2898</v>
      </c>
      <c r="D174" s="1852" t="s">
        <v>2899</v>
      </c>
      <c r="E174" s="1852" t="s">
        <v>2900</v>
      </c>
      <c r="F174" s="1852" t="s">
        <v>2901</v>
      </c>
      <c r="G174" s="1852" t="s">
        <v>28</v>
      </c>
      <c r="H174" s="1852" t="s">
        <v>28</v>
      </c>
      <c r="I174" s="1852" t="s">
        <v>912</v>
      </c>
    </row>
    <row customHeight="1" ht="11.25">
      <c r="A175" s="1852" t="s">
        <v>2397</v>
      </c>
      <c r="B175" s="1852" t="s">
        <v>16</v>
      </c>
      <c r="C175" s="1852" t="s">
        <v>2839</v>
      </c>
      <c r="D175" s="1852" t="s">
        <v>2840</v>
      </c>
      <c r="E175" s="1852" t="s">
        <v>2841</v>
      </c>
      <c r="F175" s="1852" t="s">
        <v>2459</v>
      </c>
      <c r="G175" s="1852" t="s">
        <v>2834</v>
      </c>
      <c r="H175" s="1852" t="s">
        <v>28</v>
      </c>
      <c r="I175" s="1852" t="s">
        <v>912</v>
      </c>
    </row>
    <row customHeight="1" ht="11.25">
      <c r="A176" s="1852" t="s">
        <v>2397</v>
      </c>
      <c r="B176" s="1852" t="s">
        <v>16</v>
      </c>
      <c r="C176" s="1852" t="s">
        <v>2566</v>
      </c>
      <c r="D176" s="1852" t="s">
        <v>2567</v>
      </c>
      <c r="E176" s="1852" t="s">
        <v>2568</v>
      </c>
      <c r="F176" s="1852" t="s">
        <v>2459</v>
      </c>
      <c r="G176" s="1852" t="s">
        <v>2569</v>
      </c>
      <c r="H176" s="1852" t="s">
        <v>28</v>
      </c>
      <c r="I176" s="1852" t="s">
        <v>912</v>
      </c>
    </row>
    <row customHeight="1" ht="11.25">
      <c r="A177" s="1852" t="s">
        <v>2397</v>
      </c>
      <c r="B177" s="1852" t="s">
        <v>16</v>
      </c>
      <c r="C177" s="1852" t="s">
        <v>2842</v>
      </c>
      <c r="D177" s="1852" t="s">
        <v>2843</v>
      </c>
      <c r="E177" s="1852" t="s">
        <v>2844</v>
      </c>
      <c r="F177" s="1852" t="s">
        <v>2845</v>
      </c>
      <c r="G177" s="1852" t="s">
        <v>2846</v>
      </c>
      <c r="H177" s="1852" t="s">
        <v>28</v>
      </c>
      <c r="I177" s="1852" t="s">
        <v>912</v>
      </c>
    </row>
    <row customHeight="1" ht="11.25">
      <c r="A178" s="1852" t="s">
        <v>2397</v>
      </c>
      <c r="B178" s="1852" t="s">
        <v>16</v>
      </c>
      <c r="C178" s="1852" t="s">
        <v>2570</v>
      </c>
      <c r="D178" s="1852" t="s">
        <v>2571</v>
      </c>
      <c r="E178" s="1852" t="s">
        <v>2572</v>
      </c>
      <c r="F178" s="1852" t="s">
        <v>2573</v>
      </c>
      <c r="G178" s="1852" t="s">
        <v>2574</v>
      </c>
      <c r="H178" s="1852" t="s">
        <v>28</v>
      </c>
      <c r="I178" s="1852" t="s">
        <v>912</v>
      </c>
    </row>
    <row customHeight="1" ht="11.25">
      <c r="A179" s="1852" t="s">
        <v>2397</v>
      </c>
      <c r="B179" s="1852" t="s">
        <v>16</v>
      </c>
      <c r="C179" s="1852" t="s">
        <v>2855</v>
      </c>
      <c r="D179" s="1852" t="s">
        <v>2856</v>
      </c>
      <c r="E179" s="1852" t="s">
        <v>2857</v>
      </c>
      <c r="F179" s="1852" t="s">
        <v>53</v>
      </c>
      <c r="G179" s="1852" t="s">
        <v>2600</v>
      </c>
      <c r="H179" s="1852" t="s">
        <v>28</v>
      </c>
      <c r="I179" s="1852" t="s">
        <v>912</v>
      </c>
    </row>
    <row customHeight="1" ht="11.25">
      <c r="A180" s="1852" t="s">
        <v>2397</v>
      </c>
      <c r="B180" s="1852" t="s">
        <v>16</v>
      </c>
      <c r="C180" s="1852" t="s">
        <v>2902</v>
      </c>
      <c r="D180" s="1852" t="s">
        <v>2903</v>
      </c>
      <c r="E180" s="1852" t="s">
        <v>2904</v>
      </c>
      <c r="F180" s="1852" t="s">
        <v>2401</v>
      </c>
      <c r="G180" s="1852" t="s">
        <v>2905</v>
      </c>
      <c r="H180" s="1852" t="s">
        <v>28</v>
      </c>
      <c r="I180" s="1852" t="s">
        <v>912</v>
      </c>
    </row>
    <row customHeight="1" ht="11.25">
      <c r="A181" s="1852" t="s">
        <v>2397</v>
      </c>
      <c r="B181" s="1852" t="s">
        <v>16</v>
      </c>
      <c r="C181" s="1852" t="s">
        <v>2906</v>
      </c>
      <c r="D181" s="1852" t="s">
        <v>2907</v>
      </c>
      <c r="E181" s="1852" t="s">
        <v>2908</v>
      </c>
      <c r="F181" s="1852" t="s">
        <v>2644</v>
      </c>
      <c r="G181" s="1852" t="s">
        <v>2909</v>
      </c>
      <c r="H181" s="1852" t="s">
        <v>28</v>
      </c>
      <c r="I181" s="1852" t="s">
        <v>912</v>
      </c>
    </row>
    <row customHeight="1" ht="11.25">
      <c r="A182" s="1852" t="s">
        <v>2397</v>
      </c>
      <c r="B182" s="1852" t="s">
        <v>16</v>
      </c>
      <c r="C182" s="1852" t="s">
        <v>2858</v>
      </c>
      <c r="D182" s="1852" t="s">
        <v>2859</v>
      </c>
      <c r="E182" s="1852" t="s">
        <v>2860</v>
      </c>
      <c r="F182" s="1852" t="s">
        <v>2588</v>
      </c>
      <c r="G182" s="1852" t="s">
        <v>2861</v>
      </c>
      <c r="H182" s="1852" t="s">
        <v>28</v>
      </c>
      <c r="I182" s="1852" t="s">
        <v>912</v>
      </c>
    </row>
    <row customHeight="1" ht="11.25">
      <c r="A183" s="1852" t="s">
        <v>2397</v>
      </c>
      <c r="B183" s="1852" t="s">
        <v>16</v>
      </c>
      <c r="C183" s="1852" t="s">
        <v>2910</v>
      </c>
      <c r="D183" s="1852" t="s">
        <v>2911</v>
      </c>
      <c r="E183" s="1852" t="s">
        <v>2912</v>
      </c>
      <c r="F183" s="1852" t="s">
        <v>2913</v>
      </c>
      <c r="G183" s="1852" t="s">
        <v>2914</v>
      </c>
      <c r="H183" s="1852" t="s">
        <v>28</v>
      </c>
      <c r="I183" s="1852" t="s">
        <v>912</v>
      </c>
    </row>
    <row customHeight="1" ht="11.25">
      <c r="A184" s="1852" t="s">
        <v>2397</v>
      </c>
      <c r="B184" s="1852" t="s">
        <v>16</v>
      </c>
      <c r="C184" s="1852" t="s">
        <v>2915</v>
      </c>
      <c r="D184" s="1852" t="s">
        <v>2916</v>
      </c>
      <c r="E184" s="1852" t="s">
        <v>2917</v>
      </c>
      <c r="F184" s="1852" t="s">
        <v>2459</v>
      </c>
      <c r="G184" s="1852" t="s">
        <v>2918</v>
      </c>
      <c r="H184" s="1852" t="s">
        <v>28</v>
      </c>
      <c r="I184" s="1852" t="s">
        <v>912</v>
      </c>
    </row>
    <row customHeight="1" ht="11.25">
      <c r="A185" s="1852" t="s">
        <v>2397</v>
      </c>
      <c r="B185" s="1852" t="s">
        <v>16</v>
      </c>
      <c r="C185" s="1852" t="s">
        <v>2646</v>
      </c>
      <c r="D185" s="1852" t="s">
        <v>2647</v>
      </c>
      <c r="E185" s="1852" t="s">
        <v>2648</v>
      </c>
      <c r="F185" s="1852" t="s">
        <v>2649</v>
      </c>
      <c r="G185" s="1852" t="s">
        <v>2650</v>
      </c>
      <c r="H185" s="1852" t="s">
        <v>28</v>
      </c>
      <c r="I185" s="1852" t="s">
        <v>912</v>
      </c>
    </row>
    <row customHeight="1" ht="11.25">
      <c r="A186" s="1852" t="s">
        <v>2397</v>
      </c>
      <c r="B186" s="1852" t="s">
        <v>16</v>
      </c>
      <c r="C186" s="1852" t="s">
        <v>2866</v>
      </c>
      <c r="D186" s="1852" t="s">
        <v>2867</v>
      </c>
      <c r="E186" s="1852" t="s">
        <v>2868</v>
      </c>
      <c r="F186" s="1852" t="s">
        <v>2445</v>
      </c>
      <c r="G186" s="1852" t="s">
        <v>2869</v>
      </c>
      <c r="H186" s="1852" t="s">
        <v>28</v>
      </c>
      <c r="I186" s="1852" t="s">
        <v>912</v>
      </c>
    </row>
    <row customHeight="1" ht="11.25">
      <c r="A187" s="1852" t="s">
        <v>2397</v>
      </c>
      <c r="B187" s="1852" t="s">
        <v>16</v>
      </c>
      <c r="C187" s="1852" t="s">
        <v>2655</v>
      </c>
      <c r="D187" s="1852" t="s">
        <v>2656</v>
      </c>
      <c r="E187" s="1852" t="s">
        <v>2657</v>
      </c>
      <c r="F187" s="1852" t="s">
        <v>2658</v>
      </c>
      <c r="G187" s="1852" t="s">
        <v>2659</v>
      </c>
      <c r="H187" s="1852" t="s">
        <v>28</v>
      </c>
      <c r="I187" s="1852" t="s">
        <v>912</v>
      </c>
    </row>
    <row customHeight="1" ht="11.25">
      <c r="A188" s="1852" t="s">
        <v>2397</v>
      </c>
      <c r="B188" s="1852" t="s">
        <v>16</v>
      </c>
      <c r="C188" s="1852" t="s">
        <v>28</v>
      </c>
      <c r="D188" s="1852" t="s">
        <v>2673</v>
      </c>
      <c r="E188" s="1852" t="s">
        <v>2674</v>
      </c>
      <c r="F188" s="1852" t="s">
        <v>2675</v>
      </c>
      <c r="G188" s="1852" t="s">
        <v>28</v>
      </c>
      <c r="H188" s="1852" t="s">
        <v>28</v>
      </c>
      <c r="I188" s="1852" t="s">
        <v>912</v>
      </c>
    </row>
    <row customHeight="1" ht="11.25">
      <c r="A189" s="1852" t="s">
        <v>2397</v>
      </c>
      <c r="B189" s="1852" t="s">
        <v>16</v>
      </c>
      <c r="C189" s="1852" t="s">
        <v>2681</v>
      </c>
      <c r="D189" s="1852" t="s">
        <v>2682</v>
      </c>
      <c r="E189" s="1852" t="s">
        <v>2683</v>
      </c>
      <c r="F189" s="1852" t="s">
        <v>2684</v>
      </c>
      <c r="G189" s="1852" t="s">
        <v>28</v>
      </c>
      <c r="H189" s="1852" t="s">
        <v>28</v>
      </c>
      <c r="I189" s="1852" t="s">
        <v>912</v>
      </c>
    </row>
    <row customHeight="1" ht="11.25">
      <c r="A190" s="1852" t="s">
        <v>2397</v>
      </c>
      <c r="B190" s="1852" t="s">
        <v>16</v>
      </c>
      <c r="C190" s="1852" t="s">
        <v>2685</v>
      </c>
      <c r="D190" s="1852" t="s">
        <v>2686</v>
      </c>
      <c r="E190" s="1852" t="s">
        <v>2687</v>
      </c>
      <c r="F190" s="1852" t="s">
        <v>2688</v>
      </c>
      <c r="G190" s="1852" t="s">
        <v>2689</v>
      </c>
      <c r="H190" s="1852" t="s">
        <v>28</v>
      </c>
      <c r="I190" s="1852" t="s">
        <v>912</v>
      </c>
    </row>
    <row customHeight="1" ht="11.25">
      <c r="A191" s="1852" t="s">
        <v>2397</v>
      </c>
      <c r="B191" s="1852" t="s">
        <v>16</v>
      </c>
      <c r="C191" s="1852" t="s">
        <v>2693</v>
      </c>
      <c r="D191" s="1852" t="s">
        <v>2694</v>
      </c>
      <c r="E191" s="1852" t="s">
        <v>2695</v>
      </c>
      <c r="F191" s="1852" t="s">
        <v>2696</v>
      </c>
      <c r="G191" s="1852" t="s">
        <v>2514</v>
      </c>
      <c r="H191" s="1852" t="s">
        <v>28</v>
      </c>
      <c r="I191" s="1852" t="s">
        <v>912</v>
      </c>
    </row>
    <row customHeight="1" ht="11.25">
      <c r="A192" s="1852" t="s">
        <v>2397</v>
      </c>
      <c r="B192" s="1852" t="s">
        <v>16</v>
      </c>
      <c r="C192" s="1852" t="s">
        <v>2697</v>
      </c>
      <c r="D192" s="1852" t="s">
        <v>2698</v>
      </c>
      <c r="E192" s="1852" t="s">
        <v>2699</v>
      </c>
      <c r="F192" s="1852" t="s">
        <v>2700</v>
      </c>
      <c r="G192" s="1852" t="s">
        <v>2701</v>
      </c>
      <c r="H192" s="1852" t="s">
        <v>28</v>
      </c>
      <c r="I192" s="1852" t="s">
        <v>912</v>
      </c>
    </row>
    <row customHeight="1" ht="11.25">
      <c r="A193" s="1852" t="s">
        <v>2397</v>
      </c>
      <c r="B193" s="1852" t="s">
        <v>16</v>
      </c>
      <c r="C193" s="1852" t="s">
        <v>2408</v>
      </c>
      <c r="D193" s="1852" t="s">
        <v>2409</v>
      </c>
      <c r="E193" s="1852" t="s">
        <v>2410</v>
      </c>
      <c r="F193" s="1852" t="s">
        <v>2411</v>
      </c>
      <c r="G193" s="1852" t="s">
        <v>2412</v>
      </c>
      <c r="H193" s="1852" t="s">
        <v>28</v>
      </c>
      <c r="I193" s="1852" t="s">
        <v>1771</v>
      </c>
    </row>
    <row customHeight="1" ht="11.25">
      <c r="A194" s="1852" t="s">
        <v>2397</v>
      </c>
      <c r="B194" s="1852" t="s">
        <v>16</v>
      </c>
      <c r="C194" s="1852" t="s">
        <v>2919</v>
      </c>
      <c r="D194" s="1852" t="s">
        <v>2920</v>
      </c>
      <c r="E194" s="1852" t="s">
        <v>2921</v>
      </c>
      <c r="F194" s="1852" t="s">
        <v>581</v>
      </c>
      <c r="G194" s="1852" t="s">
        <v>2922</v>
      </c>
      <c r="H194" s="1852" t="s">
        <v>28</v>
      </c>
      <c r="I194" s="1852" t="s">
        <v>1771</v>
      </c>
    </row>
    <row customHeight="1" ht="11.25">
      <c r="A195" s="1852" t="s">
        <v>2397</v>
      </c>
      <c r="B195" s="1852" t="s">
        <v>16</v>
      </c>
      <c r="C195" s="1852" t="s">
        <v>2923</v>
      </c>
      <c r="D195" s="1852" t="s">
        <v>2924</v>
      </c>
      <c r="E195" s="1852" t="s">
        <v>2925</v>
      </c>
      <c r="F195" s="1852" t="s">
        <v>581</v>
      </c>
      <c r="G195" s="1852" t="s">
        <v>2926</v>
      </c>
      <c r="H195" s="1852" t="s">
        <v>28</v>
      </c>
      <c r="I195" s="1852" t="s">
        <v>1771</v>
      </c>
    </row>
    <row customHeight="1" ht="11.25">
      <c r="A196" s="1852" t="s">
        <v>2397</v>
      </c>
      <c r="B196" s="1852" t="s">
        <v>16</v>
      </c>
      <c r="C196" s="1852" t="s">
        <v>2927</v>
      </c>
      <c r="D196" s="1852" t="s">
        <v>2928</v>
      </c>
      <c r="E196" s="1852" t="s">
        <v>2929</v>
      </c>
      <c r="F196" s="1852" t="s">
        <v>581</v>
      </c>
      <c r="G196" s="1852" t="s">
        <v>2930</v>
      </c>
      <c r="H196" s="1852" t="s">
        <v>28</v>
      </c>
      <c r="I196" s="1852" t="s">
        <v>1771</v>
      </c>
    </row>
    <row customHeight="1" ht="11.25">
      <c r="A197" s="1852" t="s">
        <v>2397</v>
      </c>
      <c r="B197" s="1852" t="s">
        <v>16</v>
      </c>
      <c r="C197" s="1852" t="s">
        <v>2931</v>
      </c>
      <c r="D197" s="1852" t="s">
        <v>2932</v>
      </c>
      <c r="E197" s="1852" t="s">
        <v>2933</v>
      </c>
      <c r="F197" s="1852" t="s">
        <v>581</v>
      </c>
      <c r="G197" s="1852" t="s">
        <v>2930</v>
      </c>
      <c r="H197" s="1852" t="s">
        <v>28</v>
      </c>
      <c r="I197" s="1852" t="s">
        <v>1771</v>
      </c>
    </row>
    <row customHeight="1" ht="11.25">
      <c r="A198" s="1852" t="s">
        <v>2397</v>
      </c>
      <c r="B198" s="1852" t="s">
        <v>16</v>
      </c>
      <c r="C198" s="1852" t="s">
        <v>2934</v>
      </c>
      <c r="D198" s="1852" t="s">
        <v>2935</v>
      </c>
      <c r="E198" s="1852" t="s">
        <v>2936</v>
      </c>
      <c r="F198" s="1852" t="s">
        <v>581</v>
      </c>
      <c r="G198" s="1852" t="s">
        <v>2937</v>
      </c>
      <c r="H198" s="1852" t="s">
        <v>28</v>
      </c>
      <c r="I198" s="1852" t="s">
        <v>1771</v>
      </c>
    </row>
    <row customHeight="1" ht="11.25">
      <c r="A199" s="1852" t="s">
        <v>2397</v>
      </c>
      <c r="B199" s="1852" t="s">
        <v>16</v>
      </c>
      <c r="C199" s="1852" t="s">
        <v>2938</v>
      </c>
      <c r="D199" s="1852" t="s">
        <v>2939</v>
      </c>
      <c r="E199" s="1852" t="s">
        <v>2940</v>
      </c>
      <c r="F199" s="1852" t="s">
        <v>581</v>
      </c>
      <c r="G199" s="1852" t="s">
        <v>2941</v>
      </c>
      <c r="H199" s="1852" t="s">
        <v>28</v>
      </c>
      <c r="I199" s="1852" t="s">
        <v>1771</v>
      </c>
    </row>
    <row customHeight="1" ht="11.25">
      <c r="A200" s="1852" t="s">
        <v>2397</v>
      </c>
      <c r="B200" s="1852" t="s">
        <v>16</v>
      </c>
      <c r="C200" s="1852" t="s">
        <v>2942</v>
      </c>
      <c r="D200" s="1852" t="s">
        <v>2943</v>
      </c>
      <c r="E200" s="1852" t="s">
        <v>2944</v>
      </c>
      <c r="F200" s="1852" t="s">
        <v>581</v>
      </c>
      <c r="G200" s="1852" t="s">
        <v>28</v>
      </c>
      <c r="H200" s="1852" t="s">
        <v>28</v>
      </c>
      <c r="I200" s="1852" t="s">
        <v>1771</v>
      </c>
    </row>
    <row customHeight="1" ht="11.25">
      <c r="A201" s="1852" t="s">
        <v>2397</v>
      </c>
      <c r="B201" s="1852" t="s">
        <v>16</v>
      </c>
      <c r="C201" s="1852" t="s">
        <v>2945</v>
      </c>
      <c r="D201" s="1852" t="s">
        <v>2946</v>
      </c>
      <c r="E201" s="1852" t="s">
        <v>2947</v>
      </c>
      <c r="F201" s="1852" t="s">
        <v>581</v>
      </c>
      <c r="G201" s="1852" t="s">
        <v>2948</v>
      </c>
      <c r="H201" s="1852" t="s">
        <v>28</v>
      </c>
      <c r="I201" s="1852" t="s">
        <v>1771</v>
      </c>
    </row>
    <row customHeight="1" ht="11.25">
      <c r="A202" s="1852" t="s">
        <v>2397</v>
      </c>
      <c r="B202" s="1852" t="s">
        <v>16</v>
      </c>
      <c r="C202" s="1852" t="s">
        <v>2949</v>
      </c>
      <c r="D202" s="1852" t="s">
        <v>2950</v>
      </c>
      <c r="E202" s="1852" t="s">
        <v>2951</v>
      </c>
      <c r="F202" s="1852" t="s">
        <v>581</v>
      </c>
      <c r="G202" s="1852" t="s">
        <v>2952</v>
      </c>
      <c r="H202" s="1852" t="s">
        <v>28</v>
      </c>
      <c r="I202" s="1852" t="s">
        <v>1771</v>
      </c>
    </row>
    <row customHeight="1" ht="11.25">
      <c r="A203" s="1852" t="s">
        <v>2397</v>
      </c>
      <c r="B203" s="1852" t="s">
        <v>16</v>
      </c>
      <c r="C203" s="1852" t="s">
        <v>2953</v>
      </c>
      <c r="D203" s="1852" t="s">
        <v>2954</v>
      </c>
      <c r="E203" s="1852" t="s">
        <v>2955</v>
      </c>
      <c r="F203" s="1852" t="s">
        <v>581</v>
      </c>
      <c r="G203" s="1852" t="s">
        <v>2956</v>
      </c>
      <c r="H203" s="1852" t="s">
        <v>28</v>
      </c>
      <c r="I203" s="1852" t="s">
        <v>1771</v>
      </c>
    </row>
    <row customHeight="1" ht="11.25">
      <c r="A204" s="1852" t="s">
        <v>2397</v>
      </c>
      <c r="B204" s="1852" t="s">
        <v>16</v>
      </c>
      <c r="C204" s="1852" t="s">
        <v>2957</v>
      </c>
      <c r="D204" s="1852" t="s">
        <v>2958</v>
      </c>
      <c r="E204" s="1852" t="s">
        <v>2959</v>
      </c>
      <c r="F204" s="1852" t="s">
        <v>581</v>
      </c>
      <c r="G204" s="1852" t="s">
        <v>2930</v>
      </c>
      <c r="H204" s="1852" t="s">
        <v>28</v>
      </c>
      <c r="I204" s="1852" t="s">
        <v>1771</v>
      </c>
    </row>
    <row customHeight="1" ht="11.25">
      <c r="A205" s="1852" t="s">
        <v>2397</v>
      </c>
      <c r="B205" s="1852" t="s">
        <v>16</v>
      </c>
      <c r="C205" s="1852" t="s">
        <v>2960</v>
      </c>
      <c r="D205" s="1852" t="s">
        <v>2961</v>
      </c>
      <c r="E205" s="1852" t="s">
        <v>2962</v>
      </c>
      <c r="F205" s="1852" t="s">
        <v>581</v>
      </c>
      <c r="G205" s="1852" t="s">
        <v>2963</v>
      </c>
      <c r="H205" s="1852" t="s">
        <v>28</v>
      </c>
      <c r="I205" s="1852" t="s">
        <v>1771</v>
      </c>
    </row>
    <row customHeight="1" ht="11.25">
      <c r="A206" s="1852" t="s">
        <v>2397</v>
      </c>
      <c r="B206" s="1852" t="s">
        <v>16</v>
      </c>
      <c r="C206" s="1852" t="s">
        <v>2964</v>
      </c>
      <c r="D206" s="1852" t="s">
        <v>2965</v>
      </c>
      <c r="E206" s="1852" t="s">
        <v>2966</v>
      </c>
      <c r="F206" s="1852" t="s">
        <v>581</v>
      </c>
      <c r="G206" s="1852" t="s">
        <v>2967</v>
      </c>
      <c r="H206" s="1852" t="s">
        <v>28</v>
      </c>
      <c r="I206" s="1852" t="s">
        <v>1771</v>
      </c>
    </row>
    <row customHeight="1" ht="11.25">
      <c r="A207" s="1852" t="s">
        <v>2397</v>
      </c>
      <c r="B207" s="1852" t="s">
        <v>16</v>
      </c>
      <c r="C207" s="1852" t="s">
        <v>2536</v>
      </c>
      <c r="D207" s="1852" t="s">
        <v>2537</v>
      </c>
      <c r="E207" s="1852" t="s">
        <v>2538</v>
      </c>
      <c r="F207" s="1852" t="s">
        <v>2539</v>
      </c>
      <c r="G207" s="1852" t="s">
        <v>2540</v>
      </c>
      <c r="H207" s="1852" t="s">
        <v>28</v>
      </c>
      <c r="I207" s="1852" t="s">
        <v>1771</v>
      </c>
    </row>
    <row customHeight="1" ht="11.25">
      <c r="A208" s="1852" t="s">
        <v>2397</v>
      </c>
      <c r="B208" s="1852" t="s">
        <v>16</v>
      </c>
      <c r="C208" s="1852" t="s">
        <v>2968</v>
      </c>
      <c r="D208" s="1852" t="s">
        <v>2969</v>
      </c>
      <c r="E208" s="1852" t="s">
        <v>2970</v>
      </c>
      <c r="F208" s="1852" t="s">
        <v>2424</v>
      </c>
      <c r="G208" s="1852" t="s">
        <v>2971</v>
      </c>
      <c r="H208" s="1852" t="s">
        <v>28</v>
      </c>
      <c r="I208" s="1852" t="s">
        <v>1771</v>
      </c>
    </row>
    <row customHeight="1" ht="11.25">
      <c r="A209" s="1852" t="s">
        <v>2397</v>
      </c>
      <c r="B209" s="1852" t="s">
        <v>16</v>
      </c>
      <c r="C209" s="1852" t="s">
        <v>2972</v>
      </c>
      <c r="D209" s="1852" t="s">
        <v>2973</v>
      </c>
      <c r="E209" s="1852" t="s">
        <v>2974</v>
      </c>
      <c r="F209" s="1852" t="s">
        <v>2424</v>
      </c>
      <c r="G209" s="1852" t="s">
        <v>2975</v>
      </c>
      <c r="H209" s="1852" t="s">
        <v>28</v>
      </c>
      <c r="I209" s="1852" t="s">
        <v>1771</v>
      </c>
    </row>
    <row customHeight="1" ht="11.25">
      <c r="A210" s="1852" t="s">
        <v>2397</v>
      </c>
      <c r="B210" s="1852" t="s">
        <v>16</v>
      </c>
      <c r="C210" s="1852" t="s">
        <v>2976</v>
      </c>
      <c r="D210" s="1852" t="s">
        <v>2977</v>
      </c>
      <c r="E210" s="1852" t="s">
        <v>2978</v>
      </c>
      <c r="F210" s="1852" t="s">
        <v>2445</v>
      </c>
      <c r="G210" s="1852" t="s">
        <v>2979</v>
      </c>
      <c r="H210" s="1852" t="s">
        <v>28</v>
      </c>
      <c r="I210" s="1852" t="s">
        <v>1771</v>
      </c>
    </row>
    <row customHeight="1" ht="11.25">
      <c r="A211" s="1852" t="s">
        <v>2397</v>
      </c>
      <c r="B211" s="1852" t="s">
        <v>16</v>
      </c>
      <c r="C211" s="1852" t="s">
        <v>2980</v>
      </c>
      <c r="D211" s="1852" t="s">
        <v>2981</v>
      </c>
      <c r="E211" s="1852" t="s">
        <v>2982</v>
      </c>
      <c r="F211" s="1852" t="s">
        <v>2619</v>
      </c>
      <c r="G211" s="1852" t="s">
        <v>2983</v>
      </c>
      <c r="H211" s="1852" t="s">
        <v>28</v>
      </c>
      <c r="I211" s="1852" t="s">
        <v>1771</v>
      </c>
    </row>
    <row customHeight="1" ht="11.25">
      <c r="A212" s="1852" t="s">
        <v>2397</v>
      </c>
      <c r="B212" s="1852" t="s">
        <v>16</v>
      </c>
      <c r="C212" s="1852" t="s">
        <v>2984</v>
      </c>
      <c r="D212" s="1852" t="s">
        <v>2985</v>
      </c>
      <c r="E212" s="1852" t="s">
        <v>2986</v>
      </c>
      <c r="F212" s="1852" t="s">
        <v>2424</v>
      </c>
      <c r="G212" s="1852" t="s">
        <v>2987</v>
      </c>
      <c r="H212" s="1852" t="s">
        <v>28</v>
      </c>
      <c r="I212" s="1852" t="s">
        <v>1771</v>
      </c>
    </row>
    <row customHeight="1" ht="11.25">
      <c r="A213" s="1852" t="s">
        <v>2397</v>
      </c>
      <c r="B213" s="1852" t="s">
        <v>16</v>
      </c>
      <c r="C213" s="1852" t="s">
        <v>2988</v>
      </c>
      <c r="D213" s="1852" t="s">
        <v>2989</v>
      </c>
      <c r="E213" s="1852" t="s">
        <v>2990</v>
      </c>
      <c r="F213" s="1852" t="s">
        <v>2424</v>
      </c>
      <c r="G213" s="1852" t="s">
        <v>2991</v>
      </c>
      <c r="H213" s="1852" t="s">
        <v>28</v>
      </c>
      <c r="I213" s="1852" t="s">
        <v>1771</v>
      </c>
    </row>
    <row customHeight="1" ht="11.25">
      <c r="A214" s="1852" t="s">
        <v>2397</v>
      </c>
      <c r="B214" s="1852" t="s">
        <v>16</v>
      </c>
      <c r="C214" s="1852" t="s">
        <v>2992</v>
      </c>
      <c r="D214" s="1852" t="s">
        <v>2993</v>
      </c>
      <c r="E214" s="1852" t="s">
        <v>2994</v>
      </c>
      <c r="F214" s="1852" t="s">
        <v>2459</v>
      </c>
      <c r="G214" s="1852" t="s">
        <v>2995</v>
      </c>
      <c r="H214" s="1852" t="s">
        <v>28</v>
      </c>
      <c r="I214" s="1852" t="s">
        <v>1771</v>
      </c>
    </row>
    <row customHeight="1" ht="11.25">
      <c r="A215" s="1852" t="s">
        <v>2397</v>
      </c>
      <c r="B215" s="1852" t="s">
        <v>16</v>
      </c>
      <c r="C215" s="1852" t="s">
        <v>2996</v>
      </c>
      <c r="D215" s="1852" t="s">
        <v>2997</v>
      </c>
      <c r="E215" s="1852" t="s">
        <v>2998</v>
      </c>
      <c r="F215" s="1852" t="s">
        <v>2424</v>
      </c>
      <c r="G215" s="1852" t="s">
        <v>2999</v>
      </c>
      <c r="H215" s="1852" t="s">
        <v>28</v>
      </c>
      <c r="I215" s="1852" t="s">
        <v>1771</v>
      </c>
    </row>
    <row customHeight="1" ht="11.25">
      <c r="A216" s="1852" t="s">
        <v>2397</v>
      </c>
      <c r="B216" s="1852" t="s">
        <v>16</v>
      </c>
      <c r="C216" s="1852" t="s">
        <v>3000</v>
      </c>
      <c r="D216" s="1852" t="s">
        <v>3001</v>
      </c>
      <c r="E216" s="1852" t="s">
        <v>3002</v>
      </c>
      <c r="F216" s="1852" t="s">
        <v>2454</v>
      </c>
      <c r="G216" s="1852" t="s">
        <v>3003</v>
      </c>
      <c r="H216" s="1852" t="s">
        <v>28</v>
      </c>
      <c r="I216" s="1852" t="s">
        <v>1771</v>
      </c>
    </row>
    <row customHeight="1" ht="11.25">
      <c r="A217" s="1852" t="s">
        <v>2397</v>
      </c>
      <c r="B217" s="1852" t="s">
        <v>16</v>
      </c>
      <c r="C217" s="1852" t="s">
        <v>3004</v>
      </c>
      <c r="D217" s="1852" t="s">
        <v>3005</v>
      </c>
      <c r="E217" s="1852" t="s">
        <v>3006</v>
      </c>
      <c r="F217" s="1852" t="s">
        <v>2675</v>
      </c>
      <c r="G217" s="1852" t="s">
        <v>3007</v>
      </c>
      <c r="H217" s="1852" t="s">
        <v>28</v>
      </c>
      <c r="I217" s="1852" t="s">
        <v>1771</v>
      </c>
    </row>
    <row customHeight="1" ht="11.25">
      <c r="A218" s="1852" t="s">
        <v>2397</v>
      </c>
      <c r="B218" s="1852" t="s">
        <v>16</v>
      </c>
      <c r="C218" s="1852" t="s">
        <v>3008</v>
      </c>
      <c r="D218" s="1852" t="s">
        <v>3005</v>
      </c>
      <c r="E218" s="1852" t="s">
        <v>3006</v>
      </c>
      <c r="F218" s="1852" t="s">
        <v>53</v>
      </c>
      <c r="G218" s="1852" t="s">
        <v>3007</v>
      </c>
      <c r="H218" s="1852" t="s">
        <v>28</v>
      </c>
      <c r="I218" s="1852" t="s">
        <v>1771</v>
      </c>
    </row>
    <row customHeight="1" ht="11.25">
      <c r="A219" s="1852" t="s">
        <v>2397</v>
      </c>
      <c r="B219" s="1852" t="s">
        <v>16</v>
      </c>
      <c r="C219" s="1852" t="s">
        <v>3009</v>
      </c>
      <c r="D219" s="1852" t="s">
        <v>3010</v>
      </c>
      <c r="E219" s="1852" t="s">
        <v>3011</v>
      </c>
      <c r="F219" s="1852" t="s">
        <v>53</v>
      </c>
      <c r="G219" s="1852" t="s">
        <v>3012</v>
      </c>
      <c r="H219" s="1852" t="s">
        <v>28</v>
      </c>
      <c r="I219" s="1852" t="s">
        <v>1771</v>
      </c>
    </row>
    <row customHeight="1" ht="11.25">
      <c r="A220" s="1852" t="s">
        <v>2397</v>
      </c>
      <c r="B220" s="1852" t="s">
        <v>16</v>
      </c>
      <c r="C220" s="1852" t="s">
        <v>3013</v>
      </c>
      <c r="D220" s="1852" t="s">
        <v>3014</v>
      </c>
      <c r="E220" s="1852" t="s">
        <v>3015</v>
      </c>
      <c r="F220" s="1852" t="s">
        <v>53</v>
      </c>
      <c r="G220" s="1852" t="s">
        <v>3016</v>
      </c>
      <c r="H220" s="1852" t="s">
        <v>28</v>
      </c>
      <c r="I220" s="1852" t="s">
        <v>1771</v>
      </c>
    </row>
    <row customHeight="1" ht="11.25">
      <c r="A221" s="1852" t="s">
        <v>2397</v>
      </c>
      <c r="B221" s="1852" t="s">
        <v>16</v>
      </c>
      <c r="C221" s="1852" t="s">
        <v>3017</v>
      </c>
      <c r="D221" s="1852" t="s">
        <v>3018</v>
      </c>
      <c r="E221" s="1852" t="s">
        <v>3019</v>
      </c>
      <c r="F221" s="1852" t="s">
        <v>2445</v>
      </c>
      <c r="G221" s="1852" t="s">
        <v>3020</v>
      </c>
      <c r="H221" s="1852" t="s">
        <v>28</v>
      </c>
      <c r="I221" s="1852" t="s">
        <v>1771</v>
      </c>
    </row>
    <row customHeight="1" ht="11.25">
      <c r="A222" s="1852" t="s">
        <v>2397</v>
      </c>
      <c r="B222" s="1852" t="s">
        <v>16</v>
      </c>
      <c r="C222" s="1852" t="s">
        <v>3021</v>
      </c>
      <c r="D222" s="1852" t="s">
        <v>3022</v>
      </c>
      <c r="E222" s="1852" t="s">
        <v>3023</v>
      </c>
      <c r="F222" s="1852" t="s">
        <v>2445</v>
      </c>
      <c r="G222" s="1852" t="s">
        <v>3024</v>
      </c>
      <c r="H222" s="1852" t="s">
        <v>28</v>
      </c>
      <c r="I222" s="1852" t="s">
        <v>1771</v>
      </c>
    </row>
    <row customHeight="1" ht="11.25">
      <c r="A223" s="1852" t="s">
        <v>2397</v>
      </c>
      <c r="B223" s="1852" t="s">
        <v>16</v>
      </c>
      <c r="C223" s="1852" t="s">
        <v>3025</v>
      </c>
      <c r="D223" s="1852" t="s">
        <v>3026</v>
      </c>
      <c r="E223" s="1852" t="s">
        <v>3027</v>
      </c>
      <c r="F223" s="1852" t="s">
        <v>53</v>
      </c>
      <c r="G223" s="1852" t="s">
        <v>3028</v>
      </c>
      <c r="H223" s="1852" t="s">
        <v>28</v>
      </c>
      <c r="I223" s="1852" t="s">
        <v>1771</v>
      </c>
    </row>
    <row customHeight="1" ht="11.25">
      <c r="A224" s="1852" t="s">
        <v>2397</v>
      </c>
      <c r="B224" s="1852" t="s">
        <v>16</v>
      </c>
      <c r="C224" s="1852" t="s">
        <v>3029</v>
      </c>
      <c r="D224" s="1852" t="s">
        <v>3030</v>
      </c>
      <c r="E224" s="1852" t="s">
        <v>3031</v>
      </c>
      <c r="F224" s="1852" t="s">
        <v>2440</v>
      </c>
      <c r="G224" s="1852" t="s">
        <v>3032</v>
      </c>
      <c r="H224" s="1852" t="s">
        <v>28</v>
      </c>
      <c r="I224" s="1852" t="s">
        <v>1771</v>
      </c>
    </row>
    <row customHeight="1" ht="11.25">
      <c r="A225" s="1852" t="s">
        <v>2397</v>
      </c>
      <c r="B225" s="1852" t="s">
        <v>16</v>
      </c>
      <c r="C225" s="1852" t="s">
        <v>3033</v>
      </c>
      <c r="D225" s="1852" t="s">
        <v>3034</v>
      </c>
      <c r="E225" s="1852" t="s">
        <v>3035</v>
      </c>
      <c r="F225" s="1852" t="s">
        <v>2424</v>
      </c>
      <c r="G225" s="1852" t="s">
        <v>3036</v>
      </c>
      <c r="H225" s="1852" t="s">
        <v>28</v>
      </c>
      <c r="I225" s="1852" t="s">
        <v>1771</v>
      </c>
    </row>
    <row customHeight="1" ht="11.25">
      <c r="A226" s="1852" t="s">
        <v>2397</v>
      </c>
      <c r="B226" s="1852" t="s">
        <v>16</v>
      </c>
      <c r="C226" s="1852" t="s">
        <v>2625</v>
      </c>
      <c r="D226" s="1852" t="s">
        <v>2626</v>
      </c>
      <c r="E226" s="1852" t="s">
        <v>2627</v>
      </c>
      <c r="F226" s="1852" t="s">
        <v>2619</v>
      </c>
      <c r="G226" s="1852" t="s">
        <v>2628</v>
      </c>
      <c r="H226" s="1852" t="s">
        <v>28</v>
      </c>
      <c r="I226" s="1852" t="s">
        <v>1771</v>
      </c>
    </row>
    <row customHeight="1" ht="11.25">
      <c r="A227" s="1852" t="s">
        <v>2397</v>
      </c>
      <c r="B227" s="1852" t="s">
        <v>16</v>
      </c>
      <c r="C227" s="1852" t="s">
        <v>3037</v>
      </c>
      <c r="D227" s="1852" t="s">
        <v>3038</v>
      </c>
      <c r="E227" s="1852" t="s">
        <v>3039</v>
      </c>
      <c r="F227" s="1852" t="s">
        <v>2459</v>
      </c>
      <c r="G227" s="1852" t="s">
        <v>3040</v>
      </c>
      <c r="H227" s="1852" t="s">
        <v>28</v>
      </c>
      <c r="I227" s="1852" t="s">
        <v>1771</v>
      </c>
    </row>
    <row customHeight="1" ht="11.25">
      <c r="A228" s="1852" t="s">
        <v>2397</v>
      </c>
      <c r="B228" s="1852" t="s">
        <v>16</v>
      </c>
      <c r="C228" s="1852" t="s">
        <v>3041</v>
      </c>
      <c r="D228" s="1852" t="s">
        <v>3042</v>
      </c>
      <c r="E228" s="1852" t="s">
        <v>3043</v>
      </c>
      <c r="F228" s="1852" t="s">
        <v>2619</v>
      </c>
      <c r="G228" s="1852" t="s">
        <v>3044</v>
      </c>
      <c r="H228" s="1852" t="s">
        <v>28</v>
      </c>
      <c r="I228" s="1852" t="s">
        <v>1771</v>
      </c>
    </row>
    <row customHeight="1" ht="11.25">
      <c r="A229" s="1852" t="s">
        <v>2397</v>
      </c>
      <c r="B229" s="1852" t="s">
        <v>16</v>
      </c>
      <c r="C229" s="1852" t="s">
        <v>3045</v>
      </c>
      <c r="D229" s="1852" t="s">
        <v>3046</v>
      </c>
      <c r="E229" s="1852" t="s">
        <v>3047</v>
      </c>
      <c r="F229" s="1852" t="s">
        <v>2619</v>
      </c>
      <c r="G229" s="1852" t="s">
        <v>3048</v>
      </c>
      <c r="H229" s="1852" t="s">
        <v>28</v>
      </c>
      <c r="I229" s="1852" t="s">
        <v>1771</v>
      </c>
    </row>
    <row customHeight="1" ht="11.25">
      <c r="A230" s="1852" t="s">
        <v>2397</v>
      </c>
      <c r="B230" s="1852" t="s">
        <v>16</v>
      </c>
      <c r="C230" s="1852" t="s">
        <v>3049</v>
      </c>
      <c r="D230" s="1852" t="s">
        <v>3050</v>
      </c>
      <c r="E230" s="1852" t="s">
        <v>3051</v>
      </c>
      <c r="F230" s="1852" t="s">
        <v>2619</v>
      </c>
      <c r="G230" s="1852" t="s">
        <v>3052</v>
      </c>
      <c r="H230" s="1852" t="s">
        <v>28</v>
      </c>
      <c r="I230" s="1852" t="s">
        <v>1771</v>
      </c>
    </row>
    <row customHeight="1" ht="11.25">
      <c r="A231" s="1852" t="s">
        <v>2397</v>
      </c>
      <c r="B231" s="1852" t="s">
        <v>16</v>
      </c>
      <c r="C231" s="1852" t="s">
        <v>3053</v>
      </c>
      <c r="D231" s="1852" t="s">
        <v>3054</v>
      </c>
      <c r="E231" s="1852" t="s">
        <v>3055</v>
      </c>
      <c r="F231" s="1852" t="s">
        <v>2675</v>
      </c>
      <c r="G231" s="1852" t="s">
        <v>3056</v>
      </c>
      <c r="H231" s="1852" t="s">
        <v>28</v>
      </c>
      <c r="I231" s="1852" t="s">
        <v>1771</v>
      </c>
    </row>
    <row customHeight="1" ht="11.25">
      <c r="A232" s="1852" t="s">
        <v>2397</v>
      </c>
      <c r="B232" s="1852" t="s">
        <v>16</v>
      </c>
      <c r="C232" s="1852" t="s">
        <v>3057</v>
      </c>
      <c r="D232" s="1852" t="s">
        <v>3058</v>
      </c>
      <c r="E232" s="1852" t="s">
        <v>3059</v>
      </c>
      <c r="F232" s="1852" t="s">
        <v>3060</v>
      </c>
      <c r="G232" s="1852" t="s">
        <v>3061</v>
      </c>
      <c r="H232" s="1852" t="s">
        <v>28</v>
      </c>
      <c r="I232" s="1852" t="s">
        <v>1771</v>
      </c>
    </row>
    <row customHeight="1" ht="11.25">
      <c r="A233" s="1852" t="s">
        <v>2397</v>
      </c>
      <c r="B233" s="1852" t="s">
        <v>16</v>
      </c>
      <c r="C233" s="1852" t="s">
        <v>3062</v>
      </c>
      <c r="D233" s="1852" t="s">
        <v>3063</v>
      </c>
      <c r="E233" s="1852" t="s">
        <v>3064</v>
      </c>
      <c r="F233" s="1852" t="s">
        <v>2788</v>
      </c>
      <c r="G233" s="1852" t="s">
        <v>3065</v>
      </c>
      <c r="H233" s="1852" t="s">
        <v>28</v>
      </c>
      <c r="I233" s="1852" t="s">
        <v>1771</v>
      </c>
    </row>
    <row customHeight="1" ht="11.25">
      <c r="A234" s="1852" t="s">
        <v>2397</v>
      </c>
      <c r="B234" s="1852" t="s">
        <v>16</v>
      </c>
      <c r="C234" s="1852" t="s">
        <v>3066</v>
      </c>
      <c r="D234" s="1852" t="s">
        <v>3067</v>
      </c>
      <c r="E234" s="1852" t="s">
        <v>3068</v>
      </c>
      <c r="F234" s="1852" t="s">
        <v>2619</v>
      </c>
      <c r="G234" s="1852" t="s">
        <v>3069</v>
      </c>
      <c r="H234" s="1852" t="s">
        <v>28</v>
      </c>
      <c r="I234" s="1852" t="s">
        <v>1771</v>
      </c>
    </row>
    <row customHeight="1" ht="11.25">
      <c r="A235" s="1852" t="s">
        <v>2397</v>
      </c>
      <c r="B235" s="1852" t="s">
        <v>16</v>
      </c>
      <c r="C235" s="1852" t="s">
        <v>3070</v>
      </c>
      <c r="D235" s="1852" t="s">
        <v>3071</v>
      </c>
      <c r="E235" s="1852" t="s">
        <v>3072</v>
      </c>
      <c r="F235" s="1852" t="s">
        <v>2619</v>
      </c>
      <c r="G235" s="1852" t="s">
        <v>3073</v>
      </c>
      <c r="H235" s="1852" t="s">
        <v>28</v>
      </c>
      <c r="I235" s="1852" t="s">
        <v>1771</v>
      </c>
    </row>
    <row customHeight="1" ht="11.25">
      <c r="A236" s="1852" t="s">
        <v>2397</v>
      </c>
      <c r="B236" s="1852" t="s">
        <v>16</v>
      </c>
      <c r="C236" s="1852" t="s">
        <v>3074</v>
      </c>
      <c r="D236" s="1852" t="s">
        <v>3075</v>
      </c>
      <c r="E236" s="1852" t="s">
        <v>3076</v>
      </c>
      <c r="F236" s="1852" t="s">
        <v>2454</v>
      </c>
      <c r="G236" s="1852" t="s">
        <v>3036</v>
      </c>
      <c r="H236" s="1852" t="s">
        <v>28</v>
      </c>
      <c r="I236" s="1852" t="s">
        <v>1771</v>
      </c>
    </row>
    <row customHeight="1" ht="11.25">
      <c r="A237" s="1852" t="s">
        <v>2397</v>
      </c>
      <c r="B237" s="1852" t="s">
        <v>16</v>
      </c>
      <c r="C237" s="1852" t="s">
        <v>3077</v>
      </c>
      <c r="D237" s="1852" t="s">
        <v>3078</v>
      </c>
      <c r="E237" s="1852" t="s">
        <v>3079</v>
      </c>
      <c r="F237" s="1852" t="s">
        <v>2454</v>
      </c>
      <c r="G237" s="1852" t="s">
        <v>3080</v>
      </c>
      <c r="H237" s="1852" t="s">
        <v>28</v>
      </c>
      <c r="I237" s="1852" t="s">
        <v>1771</v>
      </c>
    </row>
    <row customHeight="1" ht="11.25">
      <c r="A238" s="1852" t="s">
        <v>2397</v>
      </c>
      <c r="B238" s="1852" t="s">
        <v>16</v>
      </c>
      <c r="C238" s="1852" t="s">
        <v>3081</v>
      </c>
      <c r="D238" s="1852" t="s">
        <v>3082</v>
      </c>
      <c r="E238" s="1852" t="s">
        <v>3083</v>
      </c>
      <c r="F238" s="1852" t="s">
        <v>2411</v>
      </c>
      <c r="G238" s="1852" t="s">
        <v>3036</v>
      </c>
      <c r="H238" s="1852" t="s">
        <v>28</v>
      </c>
      <c r="I238" s="1852" t="s">
        <v>1771</v>
      </c>
    </row>
    <row customHeight="1" ht="11.25">
      <c r="A239" s="1852" t="s">
        <v>2397</v>
      </c>
      <c r="B239" s="1852" t="s">
        <v>16</v>
      </c>
      <c r="C239" s="1852" t="s">
        <v>3084</v>
      </c>
      <c r="D239" s="1852" t="s">
        <v>3085</v>
      </c>
      <c r="E239" s="1852" t="s">
        <v>3086</v>
      </c>
      <c r="F239" s="1852" t="s">
        <v>2424</v>
      </c>
      <c r="G239" s="1852" t="s">
        <v>3087</v>
      </c>
      <c r="H239" s="1852" t="s">
        <v>28</v>
      </c>
      <c r="I239" s="1852" t="s">
        <v>1771</v>
      </c>
    </row>
    <row customHeight="1" ht="11.25">
      <c r="A240" s="1852" t="s">
        <v>2397</v>
      </c>
      <c r="B240" s="1852" t="s">
        <v>16</v>
      </c>
      <c r="C240" s="1852" t="s">
        <v>3088</v>
      </c>
      <c r="D240" s="1852" t="s">
        <v>3089</v>
      </c>
      <c r="E240" s="1852" t="s">
        <v>3090</v>
      </c>
      <c r="F240" s="1852" t="s">
        <v>2518</v>
      </c>
      <c r="G240" s="1852" t="s">
        <v>3091</v>
      </c>
      <c r="H240" s="1852" t="s">
        <v>28</v>
      </c>
      <c r="I240" s="1852" t="s">
        <v>1771</v>
      </c>
    </row>
    <row customHeight="1" ht="11.25">
      <c r="A241" s="1852" t="s">
        <v>2397</v>
      </c>
      <c r="B241" s="1852" t="s">
        <v>16</v>
      </c>
      <c r="C241" s="1852" t="s">
        <v>3092</v>
      </c>
      <c r="D241" s="1852" t="s">
        <v>3093</v>
      </c>
      <c r="E241" s="1852" t="s">
        <v>3094</v>
      </c>
      <c r="F241" s="1852" t="s">
        <v>3095</v>
      </c>
      <c r="G241" s="1852" t="s">
        <v>3096</v>
      </c>
      <c r="H241" s="1852" t="s">
        <v>28</v>
      </c>
      <c r="I241" s="1852" t="s">
        <v>1771</v>
      </c>
    </row>
    <row customHeight="1" ht="11.25">
      <c r="A242" s="1852" t="s">
        <v>2397</v>
      </c>
      <c r="B242" s="1852" t="s">
        <v>16</v>
      </c>
      <c r="C242" s="1852" t="s">
        <v>28</v>
      </c>
      <c r="D242" s="1852" t="s">
        <v>2673</v>
      </c>
      <c r="E242" s="1852" t="s">
        <v>2674</v>
      </c>
      <c r="F242" s="1852" t="s">
        <v>2675</v>
      </c>
      <c r="G242" s="1852" t="s">
        <v>28</v>
      </c>
      <c r="H242" s="1852" t="s">
        <v>28</v>
      </c>
      <c r="I242" s="1852" t="s">
        <v>1771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4E723-B37C-AC81-8023-0.117F149F}" mc:Ignorable="x14ac xr xr2 xr3">
  <sheetPr>
    <tabColor rgb="FFFFCC99"/>
  </sheetPr>
  <dimension ref="A1:G44"/>
  <sheetViews>
    <sheetView topLeftCell="A1" showGridLines="0" workbookViewId="0">
      <selection activeCell="A1" sqref="A1"/>
    </sheetView>
  </sheetViews>
  <sheetFormatPr customHeight="1" defaultRowHeight="11.25"/>
  <cols>
    <col min="1" max="1" style="1852" width="9.140625"/>
  </cols>
  <sheetData>
    <row customHeight="1" ht="11.25">
      <c r="A1" s="375" t="s">
        <v>3097</v>
      </c>
      <c r="B1" s="66" t="s">
        <v>3098</v>
      </c>
      <c r="C1" s="66" t="s">
        <v>3099</v>
      </c>
      <c r="D1" s="66" t="s">
        <v>3100</v>
      </c>
      <c r="E1" s="64" t="s">
        <v>3101</v>
      </c>
      <c r="F1" s="64" t="s">
        <v>3102</v>
      </c>
      <c r="G1" s="64" t="s">
        <v>3103</v>
      </c>
    </row>
    <row customHeight="1" ht="11.25">
      <c r="A2" s="375" t="s">
        <v>16</v>
      </c>
      <c r="B2" s="0" t="s">
        <v>3104</v>
      </c>
      <c r="C2" s="0" t="s">
        <v>3105</v>
      </c>
      <c r="D2" s="0" t="s">
        <v>3104</v>
      </c>
      <c r="E2" s="0" t="s">
        <v>3105</v>
      </c>
      <c r="F2" s="0" t="s">
        <v>3106</v>
      </c>
      <c r="G2" s="0" t="s">
        <v>110</v>
      </c>
    </row>
    <row customHeight="1" ht="11.25">
      <c r="A3" s="375" t="s">
        <v>16</v>
      </c>
      <c r="B3" s="0" t="s">
        <v>3107</v>
      </c>
      <c r="C3" s="0" t="s">
        <v>3108</v>
      </c>
      <c r="D3" s="0" t="s">
        <v>3107</v>
      </c>
      <c r="E3" s="0" t="s">
        <v>3108</v>
      </c>
      <c r="F3" s="0" t="s">
        <v>3106</v>
      </c>
      <c r="G3" s="0" t="s">
        <v>111</v>
      </c>
    </row>
    <row customHeight="1" ht="11.25">
      <c r="A4" s="375" t="s">
        <v>16</v>
      </c>
      <c r="B4" s="0" t="s">
        <v>3109</v>
      </c>
      <c r="C4" s="0" t="s">
        <v>3110</v>
      </c>
      <c r="D4" s="0" t="s">
        <v>3109</v>
      </c>
      <c r="E4" s="0" t="s">
        <v>3110</v>
      </c>
      <c r="F4" s="0" t="s">
        <v>3106</v>
      </c>
      <c r="G4" s="0" t="s">
        <v>91</v>
      </c>
    </row>
    <row customHeight="1" ht="11.25">
      <c r="A5" s="375" t="s">
        <v>16</v>
      </c>
      <c r="B5" s="0" t="s">
        <v>3111</v>
      </c>
      <c r="C5" s="0" t="s">
        <v>3112</v>
      </c>
      <c r="D5" s="0" t="s">
        <v>3111</v>
      </c>
      <c r="E5" s="0" t="s">
        <v>3112</v>
      </c>
      <c r="F5" s="0" t="s">
        <v>3106</v>
      </c>
      <c r="G5" s="0" t="s">
        <v>92</v>
      </c>
    </row>
    <row customHeight="1" ht="11.25">
      <c r="A6" s="375" t="s">
        <v>16</v>
      </c>
      <c r="B6" s="0" t="s">
        <v>3113</v>
      </c>
      <c r="C6" s="0" t="s">
        <v>3114</v>
      </c>
      <c r="D6" s="0" t="s">
        <v>3113</v>
      </c>
      <c r="E6" s="0" t="s">
        <v>3114</v>
      </c>
      <c r="F6" s="0" t="s">
        <v>3115</v>
      </c>
      <c r="G6" s="0" t="s">
        <v>112</v>
      </c>
    </row>
    <row customHeight="1" ht="11.25">
      <c r="A7" s="375" t="s">
        <v>16</v>
      </c>
      <c r="B7" s="0" t="s">
        <v>3116</v>
      </c>
      <c r="C7" s="0" t="s">
        <v>3117</v>
      </c>
      <c r="D7" s="0" t="s">
        <v>3116</v>
      </c>
      <c r="E7" s="0" t="s">
        <v>3117</v>
      </c>
      <c r="F7" s="0" t="s">
        <v>3106</v>
      </c>
      <c r="G7" s="0" t="s">
        <v>93</v>
      </c>
    </row>
    <row customHeight="1" ht="11.25">
      <c r="A8" s="375" t="s">
        <v>16</v>
      </c>
      <c r="B8" s="0" t="s">
        <v>3118</v>
      </c>
      <c r="C8" s="0" t="s">
        <v>3119</v>
      </c>
      <c r="D8" s="0" t="s">
        <v>3118</v>
      </c>
      <c r="E8" s="0" t="s">
        <v>3119</v>
      </c>
      <c r="F8" s="0" t="s">
        <v>3106</v>
      </c>
      <c r="G8" s="0" t="s">
        <v>94</v>
      </c>
    </row>
    <row customHeight="1" ht="11.25">
      <c r="A9" s="375" t="s">
        <v>16</v>
      </c>
      <c r="B9" s="0" t="s">
        <v>3120</v>
      </c>
      <c r="C9" s="0" t="s">
        <v>3121</v>
      </c>
      <c r="D9" s="0" t="s">
        <v>3120</v>
      </c>
      <c r="E9" s="0" t="s">
        <v>3121</v>
      </c>
      <c r="F9" s="0" t="s">
        <v>3115</v>
      </c>
      <c r="G9" s="0" t="s">
        <v>113</v>
      </c>
    </row>
    <row customHeight="1" ht="11.25">
      <c r="A10" s="375" t="s">
        <v>16</v>
      </c>
      <c r="B10" s="0" t="s">
        <v>3122</v>
      </c>
      <c r="C10" s="0" t="s">
        <v>3123</v>
      </c>
      <c r="D10" s="0" t="s">
        <v>3122</v>
      </c>
      <c r="E10" s="0" t="s">
        <v>3123</v>
      </c>
      <c r="F10" s="0" t="s">
        <v>3106</v>
      </c>
      <c r="G10" s="0" t="s">
        <v>149</v>
      </c>
    </row>
    <row customHeight="1" ht="11.25">
      <c r="A11" s="375" t="s">
        <v>16</v>
      </c>
      <c r="B11" s="0" t="s">
        <v>3124</v>
      </c>
      <c r="C11" s="0" t="s">
        <v>3125</v>
      </c>
      <c r="D11" s="0" t="s">
        <v>3124</v>
      </c>
      <c r="E11" s="0" t="s">
        <v>3125</v>
      </c>
      <c r="F11" s="0" t="s">
        <v>3115</v>
      </c>
      <c r="G11" s="0" t="s">
        <v>150</v>
      </c>
    </row>
    <row customHeight="1" ht="11.25">
      <c r="A12" s="375" t="s">
        <v>16</v>
      </c>
      <c r="B12" s="0" t="s">
        <v>3126</v>
      </c>
      <c r="C12" s="0" t="s">
        <v>3127</v>
      </c>
      <c r="D12" s="0" t="s">
        <v>3126</v>
      </c>
      <c r="E12" s="0" t="s">
        <v>3127</v>
      </c>
      <c r="F12" s="0" t="s">
        <v>3115</v>
      </c>
      <c r="G12" s="0" t="s">
        <v>151</v>
      </c>
    </row>
    <row customHeight="1" ht="11.25">
      <c r="A13" s="375" t="s">
        <v>16</v>
      </c>
      <c r="B13" s="0" t="s">
        <v>3128</v>
      </c>
      <c r="C13" s="0" t="s">
        <v>3129</v>
      </c>
      <c r="D13" s="0" t="s">
        <v>3128</v>
      </c>
      <c r="E13" s="0" t="s">
        <v>3129</v>
      </c>
      <c r="F13" s="0" t="s">
        <v>3115</v>
      </c>
      <c r="G13" s="0" t="s">
        <v>152</v>
      </c>
    </row>
    <row customHeight="1" ht="11.25">
      <c r="A14" s="375" t="s">
        <v>16</v>
      </c>
      <c r="B14" s="0" t="s">
        <v>3130</v>
      </c>
      <c r="C14" s="0" t="s">
        <v>3131</v>
      </c>
      <c r="D14" s="0" t="s">
        <v>3130</v>
      </c>
      <c r="E14" s="0" t="s">
        <v>3131</v>
      </c>
      <c r="F14" s="0" t="s">
        <v>3115</v>
      </c>
      <c r="G14" s="0" t="s">
        <v>153</v>
      </c>
    </row>
    <row customHeight="1" ht="11.25">
      <c r="A15" s="375" t="s">
        <v>16</v>
      </c>
      <c r="B15" s="0" t="s">
        <v>3132</v>
      </c>
      <c r="C15" s="0" t="s">
        <v>3133</v>
      </c>
      <c r="D15" s="0" t="s">
        <v>3132</v>
      </c>
      <c r="E15" s="0" t="s">
        <v>3133</v>
      </c>
      <c r="F15" s="0" t="s">
        <v>3115</v>
      </c>
      <c r="G15" s="0" t="s">
        <v>154</v>
      </c>
    </row>
    <row customHeight="1" ht="11.25">
      <c r="A16" s="375" t="s">
        <v>16</v>
      </c>
      <c r="B16" s="0" t="s">
        <v>3134</v>
      </c>
      <c r="C16" s="0" t="s">
        <v>3135</v>
      </c>
      <c r="D16" s="0" t="s">
        <v>3134</v>
      </c>
      <c r="E16" s="0" t="s">
        <v>3135</v>
      </c>
      <c r="F16" s="0" t="s">
        <v>3115</v>
      </c>
      <c r="G16" s="0" t="s">
        <v>1616</v>
      </c>
    </row>
    <row customHeight="1" ht="11.25">
      <c r="A17" s="375" t="s">
        <v>16</v>
      </c>
      <c r="B17" s="0" t="s">
        <v>3136</v>
      </c>
      <c r="C17" s="0" t="s">
        <v>3137</v>
      </c>
      <c r="D17" s="0" t="s">
        <v>3136</v>
      </c>
      <c r="E17" s="0" t="s">
        <v>3137</v>
      </c>
      <c r="F17" s="0" t="s">
        <v>3115</v>
      </c>
      <c r="G17" s="0" t="s">
        <v>1622</v>
      </c>
    </row>
    <row customHeight="1" ht="11.25">
      <c r="A18" s="375" t="s">
        <v>16</v>
      </c>
      <c r="B18" s="0" t="s">
        <v>3138</v>
      </c>
      <c r="C18" s="0" t="s">
        <v>3139</v>
      </c>
      <c r="D18" s="0" t="s">
        <v>3138</v>
      </c>
      <c r="E18" s="0" t="s">
        <v>3139</v>
      </c>
      <c r="F18" s="0" t="s">
        <v>3106</v>
      </c>
      <c r="G18" s="0" t="s">
        <v>1634</v>
      </c>
    </row>
    <row customHeight="1" ht="11.25">
      <c r="A19" s="375" t="s">
        <v>16</v>
      </c>
      <c r="B19" s="0" t="s">
        <v>3140</v>
      </c>
      <c r="C19" s="0" t="s">
        <v>3141</v>
      </c>
      <c r="D19" s="0" t="s">
        <v>3140</v>
      </c>
      <c r="E19" s="0" t="s">
        <v>3141</v>
      </c>
      <c r="F19" s="0" t="s">
        <v>3115</v>
      </c>
      <c r="G19" s="0" t="s">
        <v>1648</v>
      </c>
    </row>
    <row customHeight="1" ht="11.25">
      <c r="A20" s="375" t="s">
        <v>16</v>
      </c>
      <c r="B20" s="0" t="s">
        <v>3142</v>
      </c>
      <c r="C20" s="0" t="s">
        <v>3143</v>
      </c>
      <c r="D20" s="0" t="s">
        <v>3142</v>
      </c>
      <c r="E20" s="0" t="s">
        <v>3143</v>
      </c>
      <c r="F20" s="0" t="s">
        <v>3106</v>
      </c>
      <c r="G20" s="0" t="s">
        <v>1660</v>
      </c>
    </row>
    <row customHeight="1" ht="11.25">
      <c r="A21" s="375" t="s">
        <v>16</v>
      </c>
      <c r="B21" s="0" t="s">
        <v>3144</v>
      </c>
      <c r="C21" s="0" t="s">
        <v>3145</v>
      </c>
      <c r="D21" s="0" t="s">
        <v>3144</v>
      </c>
      <c r="E21" s="0" t="s">
        <v>3145</v>
      </c>
      <c r="F21" s="0" t="s">
        <v>3115</v>
      </c>
      <c r="G21" s="0" t="s">
        <v>1669</v>
      </c>
    </row>
    <row customHeight="1" ht="11.25">
      <c r="A22" s="375" t="s">
        <v>16</v>
      </c>
      <c r="B22" s="0" t="s">
        <v>3146</v>
      </c>
      <c r="C22" s="0" t="s">
        <v>3147</v>
      </c>
      <c r="D22" s="0" t="s">
        <v>3146</v>
      </c>
      <c r="E22" s="0" t="s">
        <v>3147</v>
      </c>
      <c r="F22" s="0" t="s">
        <v>3106</v>
      </c>
      <c r="G22" s="0" t="s">
        <v>1685</v>
      </c>
    </row>
    <row customHeight="1" ht="11.25">
      <c r="A23" s="375" t="s">
        <v>16</v>
      </c>
      <c r="B23" s="0" t="s">
        <v>3148</v>
      </c>
      <c r="C23" s="0" t="s">
        <v>3149</v>
      </c>
      <c r="D23" s="0" t="s">
        <v>3148</v>
      </c>
      <c r="E23" s="0" t="s">
        <v>3149</v>
      </c>
      <c r="F23" s="0" t="s">
        <v>3115</v>
      </c>
      <c r="G23" s="0" t="s">
        <v>1692</v>
      </c>
    </row>
    <row customHeight="1" ht="11.25">
      <c r="A24" s="375" t="s">
        <v>16</v>
      </c>
      <c r="B24" s="0" t="s">
        <v>3150</v>
      </c>
      <c r="C24" s="0" t="s">
        <v>3151</v>
      </c>
      <c r="D24" s="0" t="s">
        <v>3150</v>
      </c>
      <c r="E24" s="0" t="s">
        <v>3151</v>
      </c>
      <c r="F24" s="0" t="s">
        <v>3106</v>
      </c>
      <c r="G24" s="0" t="s">
        <v>1700</v>
      </c>
    </row>
    <row customHeight="1" ht="11.25">
      <c r="A25" s="375" t="s">
        <v>16</v>
      </c>
      <c r="B25" s="0" t="s">
        <v>3152</v>
      </c>
      <c r="C25" s="0" t="s">
        <v>3153</v>
      </c>
      <c r="D25" s="0" t="s">
        <v>3152</v>
      </c>
      <c r="E25" s="0" t="s">
        <v>3153</v>
      </c>
      <c r="F25" s="0" t="s">
        <v>3106</v>
      </c>
      <c r="G25" s="0" t="s">
        <v>1707</v>
      </c>
    </row>
    <row customHeight="1" ht="11.25">
      <c r="A26" s="375" t="s">
        <v>16</v>
      </c>
      <c r="B26" s="0" t="s">
        <v>3154</v>
      </c>
      <c r="C26" s="0" t="s">
        <v>3155</v>
      </c>
      <c r="D26" s="0" t="s">
        <v>3154</v>
      </c>
      <c r="E26" s="0" t="s">
        <v>3155</v>
      </c>
      <c r="F26" s="0" t="s">
        <v>3106</v>
      </c>
      <c r="G26" s="0" t="s">
        <v>1711</v>
      </c>
    </row>
    <row customHeight="1" ht="11.25">
      <c r="A27" s="375" t="s">
        <v>16</v>
      </c>
      <c r="B27" s="0" t="s">
        <v>3156</v>
      </c>
      <c r="C27" s="0" t="s">
        <v>3157</v>
      </c>
      <c r="D27" s="0" t="s">
        <v>3156</v>
      </c>
      <c r="E27" s="0" t="s">
        <v>3157</v>
      </c>
      <c r="F27" s="0" t="s">
        <v>3106</v>
      </c>
      <c r="G27" s="0" t="s">
        <v>1716</v>
      </c>
    </row>
    <row customHeight="1" ht="11.25">
      <c r="A28" s="375" t="s">
        <v>16</v>
      </c>
      <c r="B28" s="0" t="s">
        <v>3158</v>
      </c>
      <c r="C28" s="0" t="s">
        <v>3159</v>
      </c>
      <c r="D28" s="0" t="s">
        <v>3158</v>
      </c>
      <c r="E28" s="0" t="s">
        <v>3159</v>
      </c>
      <c r="F28" s="0" t="s">
        <v>3106</v>
      </c>
      <c r="G28" s="0" t="s">
        <v>1724</v>
      </c>
    </row>
    <row customHeight="1" ht="11.25">
      <c r="A29" s="375" t="s">
        <v>16</v>
      </c>
      <c r="B29" s="0" t="s">
        <v>3160</v>
      </c>
      <c r="C29" s="0" t="s">
        <v>3161</v>
      </c>
      <c r="D29" s="0" t="s">
        <v>3160</v>
      </c>
      <c r="E29" s="0" t="s">
        <v>3161</v>
      </c>
      <c r="F29" s="0" t="s">
        <v>3115</v>
      </c>
      <c r="G29" s="0" t="s">
        <v>1726</v>
      </c>
    </row>
    <row customHeight="1" ht="11.25">
      <c r="A30" s="375" t="s">
        <v>16</v>
      </c>
      <c r="B30" s="0" t="s">
        <v>3162</v>
      </c>
      <c r="C30" s="0" t="s">
        <v>3163</v>
      </c>
      <c r="D30" s="0" t="s">
        <v>3162</v>
      </c>
      <c r="E30" s="0" t="s">
        <v>3163</v>
      </c>
      <c r="F30" s="0" t="s">
        <v>3106</v>
      </c>
      <c r="G30" s="0" t="s">
        <v>1729</v>
      </c>
    </row>
    <row customHeight="1" ht="11.25">
      <c r="A31" s="375" t="s">
        <v>16</v>
      </c>
      <c r="B31" s="0" t="s">
        <v>3164</v>
      </c>
      <c r="C31" s="0" t="s">
        <v>3165</v>
      </c>
      <c r="D31" s="0" t="s">
        <v>3164</v>
      </c>
      <c r="E31" s="0" t="s">
        <v>3165</v>
      </c>
      <c r="F31" s="0" t="s">
        <v>3115</v>
      </c>
      <c r="G31" s="0" t="s">
        <v>1734</v>
      </c>
    </row>
    <row customHeight="1" ht="11.25">
      <c r="A32" s="375" t="s">
        <v>16</v>
      </c>
      <c r="B32" s="0" t="s">
        <v>3166</v>
      </c>
      <c r="C32" s="0" t="s">
        <v>3167</v>
      </c>
      <c r="D32" s="0" t="s">
        <v>3166</v>
      </c>
      <c r="E32" s="0" t="s">
        <v>3167</v>
      </c>
      <c r="F32" s="0" t="s">
        <v>3106</v>
      </c>
      <c r="G32" s="0" t="s">
        <v>1736</v>
      </c>
    </row>
    <row customHeight="1" ht="11.25">
      <c r="A33" s="375" t="s">
        <v>16</v>
      </c>
      <c r="B33" s="0" t="s">
        <v>3168</v>
      </c>
      <c r="C33" s="0" t="s">
        <v>3169</v>
      </c>
      <c r="D33" s="0" t="s">
        <v>3168</v>
      </c>
      <c r="E33" s="0" t="s">
        <v>3169</v>
      </c>
      <c r="F33" s="0" t="s">
        <v>3115</v>
      </c>
      <c r="G33" s="0" t="s">
        <v>1738</v>
      </c>
    </row>
    <row customHeight="1" ht="11.25">
      <c r="A34" s="375" t="s">
        <v>16</v>
      </c>
      <c r="B34" s="0" t="s">
        <v>3170</v>
      </c>
      <c r="C34" s="0" t="s">
        <v>3171</v>
      </c>
      <c r="D34" s="0" t="s">
        <v>3170</v>
      </c>
      <c r="E34" s="0" t="s">
        <v>3171</v>
      </c>
      <c r="F34" s="0" t="s">
        <v>3106</v>
      </c>
      <c r="G34" s="0" t="s">
        <v>1740</v>
      </c>
    </row>
    <row customHeight="1" ht="11.25">
      <c r="A35" s="375" t="s">
        <v>16</v>
      </c>
      <c r="B35" s="0" t="s">
        <v>3172</v>
      </c>
      <c r="C35" s="0" t="s">
        <v>3173</v>
      </c>
      <c r="D35" s="0" t="s">
        <v>3172</v>
      </c>
      <c r="E35" s="0" t="s">
        <v>3173</v>
      </c>
      <c r="F35" s="0" t="s">
        <v>3106</v>
      </c>
      <c r="G35" s="0" t="s">
        <v>1745</v>
      </c>
    </row>
    <row customHeight="1" ht="11.25">
      <c r="A36" s="375" t="s">
        <v>16</v>
      </c>
      <c r="B36" s="0" t="s">
        <v>3174</v>
      </c>
      <c r="C36" s="0" t="s">
        <v>3175</v>
      </c>
      <c r="D36" s="0" t="s">
        <v>3174</v>
      </c>
      <c r="E36" s="0" t="s">
        <v>3175</v>
      </c>
      <c r="F36" s="0" t="s">
        <v>3115</v>
      </c>
      <c r="G36" s="0" t="s">
        <v>1750</v>
      </c>
    </row>
    <row customHeight="1" ht="11.25">
      <c r="A37" s="375" t="s">
        <v>16</v>
      </c>
      <c r="B37" s="0" t="s">
        <v>3176</v>
      </c>
      <c r="C37" s="0" t="s">
        <v>3177</v>
      </c>
      <c r="D37" s="0" t="s">
        <v>3176</v>
      </c>
      <c r="E37" s="0" t="s">
        <v>3177</v>
      </c>
      <c r="F37" s="0" t="s">
        <v>3106</v>
      </c>
      <c r="G37" s="0" t="s">
        <v>1754</v>
      </c>
    </row>
    <row customHeight="1" ht="11.25">
      <c r="A38" s="375" t="s">
        <v>16</v>
      </c>
      <c r="B38" s="0" t="s">
        <v>101</v>
      </c>
      <c r="C38" s="0" t="s">
        <v>102</v>
      </c>
      <c r="D38" s="0" t="s">
        <v>101</v>
      </c>
      <c r="E38" s="0" t="s">
        <v>102</v>
      </c>
      <c r="F38" s="0" t="s">
        <v>3106</v>
      </c>
      <c r="G38" s="0" t="s">
        <v>100</v>
      </c>
    </row>
    <row customHeight="1" ht="11.25">
      <c r="A39" s="375" t="s">
        <v>16</v>
      </c>
      <c r="B39" s="0" t="s">
        <v>3178</v>
      </c>
      <c r="C39" s="0" t="s">
        <v>3179</v>
      </c>
      <c r="D39" s="0" t="s">
        <v>3178</v>
      </c>
      <c r="E39" s="0" t="s">
        <v>3179</v>
      </c>
      <c r="F39" s="0" t="s">
        <v>3115</v>
      </c>
      <c r="G39" s="0" t="s">
        <v>1767</v>
      </c>
    </row>
    <row customHeight="1" ht="11.25">
      <c r="A40" s="375" t="s">
        <v>16</v>
      </c>
      <c r="B40" s="0" t="s">
        <v>3180</v>
      </c>
      <c r="C40" s="0" t="s">
        <v>3181</v>
      </c>
      <c r="D40" s="0" t="s">
        <v>3180</v>
      </c>
      <c r="E40" s="0" t="s">
        <v>3181</v>
      </c>
      <c r="F40" s="0" t="s">
        <v>3106</v>
      </c>
      <c r="G40" s="0" t="s">
        <v>1772</v>
      </c>
    </row>
    <row customHeight="1" ht="11.25">
      <c r="A41" s="375" t="s">
        <v>16</v>
      </c>
      <c r="B41" s="0" t="s">
        <v>3182</v>
      </c>
      <c r="C41" s="0" t="s">
        <v>3183</v>
      </c>
      <c r="D41" s="0" t="s">
        <v>3182</v>
      </c>
      <c r="E41" s="0" t="s">
        <v>3183</v>
      </c>
      <c r="F41" s="0" t="s">
        <v>3106</v>
      </c>
      <c r="G41" s="0" t="s">
        <v>1776</v>
      </c>
    </row>
    <row customHeight="1" ht="11.25">
      <c r="A42" s="375" t="s">
        <v>16</v>
      </c>
      <c r="B42" s="0" t="s">
        <v>3184</v>
      </c>
      <c r="C42" s="0" t="s">
        <v>3185</v>
      </c>
      <c r="D42" s="0" t="s">
        <v>3184</v>
      </c>
      <c r="E42" s="0" t="s">
        <v>3185</v>
      </c>
      <c r="F42" s="0" t="s">
        <v>3106</v>
      </c>
      <c r="G42" s="0" t="s">
        <v>1779</v>
      </c>
    </row>
    <row customHeight="1" ht="11.25">
      <c r="A43" s="375" t="s">
        <v>16</v>
      </c>
      <c r="B43" s="0" t="s">
        <v>3186</v>
      </c>
      <c r="C43" s="0" t="s">
        <v>3187</v>
      </c>
      <c r="D43" s="0" t="s">
        <v>3186</v>
      </c>
      <c r="E43" s="0" t="s">
        <v>3187</v>
      </c>
      <c r="F43" s="0" t="s">
        <v>3106</v>
      </c>
      <c r="G43" s="0" t="s">
        <v>1786</v>
      </c>
    </row>
    <row customHeight="1" ht="11.25">
      <c r="A44" s="375" t="s">
        <v>16</v>
      </c>
      <c r="B44" s="0" t="s">
        <v>3188</v>
      </c>
      <c r="C44" s="0" t="s">
        <v>3189</v>
      </c>
      <c r="D44" s="0" t="s">
        <v>3188</v>
      </c>
      <c r="E44" s="0" t="s">
        <v>3189</v>
      </c>
      <c r="F44" s="0" t="s">
        <v>3106</v>
      </c>
      <c r="G44" s="0" t="s">
        <v>1795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BA3E5-CCBF-6D5C-CCC4-0.D4130977}" mc:Ignorable="x14ac xr xr2 xr3">
  <sheetPr>
    <tabColor rgb="FFFFCC99"/>
  </sheetPr>
  <dimension ref="A1:I8"/>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3190</v>
      </c>
      <c r="B1" s="837" t="s">
        <v>3191</v>
      </c>
      <c r="C1" s="1161" t="s">
        <v>3192</v>
      </c>
      <c r="D1" s="837" t="s">
        <v>3193</v>
      </c>
      <c r="E1" s="837" t="s">
        <v>3194</v>
      </c>
      <c r="F1" s="1161" t="s">
        <v>3195</v>
      </c>
      <c r="G1" s="1161" t="s">
        <v>3196</v>
      </c>
      <c r="H1" s="1161" t="s">
        <v>3197</v>
      </c>
      <c r="I1" s="1161" t="s">
        <v>3198</v>
      </c>
    </row>
    <row customHeight="1" ht="11.25">
      <c r="A2" s="1693" t="s">
        <v>110</v>
      </c>
      <c r="B2" s="1693" t="s">
        <v>3199</v>
      </c>
      <c r="C2" s="1693" t="s">
        <v>28</v>
      </c>
      <c r="D2" s="1693" t="s">
        <v>3200</v>
      </c>
      <c r="E2" s="1693" t="s">
        <v>3201</v>
      </c>
      <c r="F2" s="1693" t="s">
        <v>28</v>
      </c>
      <c r="G2" s="1693" t="s">
        <v>28</v>
      </c>
      <c r="H2" s="1693" t="s">
        <v>28</v>
      </c>
      <c r="I2" s="1693" t="s">
        <v>28</v>
      </c>
    </row>
    <row customHeight="1" ht="11.25">
      <c r="A3" s="1693" t="s">
        <v>111</v>
      </c>
      <c r="B3" s="1693" t="s">
        <v>3202</v>
      </c>
      <c r="C3" s="1693" t="s">
        <v>28</v>
      </c>
      <c r="D3" s="1693" t="s">
        <v>3203</v>
      </c>
      <c r="E3" s="1693" t="s">
        <v>3204</v>
      </c>
      <c r="F3" s="1693" t="s">
        <v>28</v>
      </c>
      <c r="G3" s="1693" t="s">
        <v>28</v>
      </c>
      <c r="H3" s="1693" t="s">
        <v>28</v>
      </c>
      <c r="I3" s="1693" t="s">
        <v>28</v>
      </c>
    </row>
    <row customHeight="1" ht="11.25">
      <c r="A4" s="1693" t="s">
        <v>91</v>
      </c>
      <c r="B4" s="1693" t="s">
        <v>3205</v>
      </c>
      <c r="C4" s="1693" t="s">
        <v>28</v>
      </c>
      <c r="D4" s="1693" t="s">
        <v>3203</v>
      </c>
      <c r="E4" s="1693" t="s">
        <v>3204</v>
      </c>
      <c r="F4" s="1693" t="s">
        <v>28</v>
      </c>
      <c r="G4" s="1693" t="s">
        <v>28</v>
      </c>
      <c r="H4" s="1693" t="s">
        <v>28</v>
      </c>
      <c r="I4" s="1693" t="s">
        <v>28</v>
      </c>
    </row>
    <row customHeight="1" ht="11.25">
      <c r="A5" s="1693" t="s">
        <v>92</v>
      </c>
      <c r="B5" s="1693" t="s">
        <v>3206</v>
      </c>
      <c r="C5" s="1693" t="s">
        <v>28</v>
      </c>
      <c r="D5" s="1693" t="s">
        <v>3203</v>
      </c>
      <c r="E5" s="1693" t="s">
        <v>3204</v>
      </c>
      <c r="F5" s="1693" t="s">
        <v>28</v>
      </c>
      <c r="G5" s="1693" t="s">
        <v>28</v>
      </c>
      <c r="H5" s="1693" t="s">
        <v>28</v>
      </c>
      <c r="I5" s="1693" t="s">
        <v>28</v>
      </c>
    </row>
    <row customHeight="1" ht="11.25">
      <c r="A6" s="1693" t="s">
        <v>112</v>
      </c>
      <c r="B6" s="1693" t="s">
        <v>3207</v>
      </c>
      <c r="C6" s="1693" t="s">
        <v>28</v>
      </c>
      <c r="D6" s="1693" t="s">
        <v>3208</v>
      </c>
      <c r="E6" s="1693" t="s">
        <v>3201</v>
      </c>
      <c r="F6" s="1693" t="s">
        <v>28</v>
      </c>
      <c r="G6" s="1693" t="s">
        <v>28</v>
      </c>
      <c r="H6" s="1693" t="s">
        <v>28</v>
      </c>
      <c r="I6" s="1693" t="s">
        <v>28</v>
      </c>
    </row>
    <row customHeight="1" ht="11.25">
      <c r="A7" s="1693" t="s">
        <v>93</v>
      </c>
      <c r="B7" s="1693" t="s">
        <v>3209</v>
      </c>
      <c r="C7" s="1693" t="s">
        <v>28</v>
      </c>
      <c r="D7" s="1693" t="s">
        <v>3210</v>
      </c>
      <c r="E7" s="1693" t="s">
        <v>3211</v>
      </c>
      <c r="F7" s="1693" t="s">
        <v>28</v>
      </c>
      <c r="G7" s="1693" t="s">
        <v>28</v>
      </c>
      <c r="H7" s="1693" t="s">
        <v>28</v>
      </c>
      <c r="I7" s="1693" t="s">
        <v>28</v>
      </c>
    </row>
    <row customHeight="1" ht="11.25">
      <c r="A8" s="1693" t="s">
        <v>94</v>
      </c>
      <c r="B8" s="1693" t="s">
        <v>3212</v>
      </c>
      <c r="C8" s="1693" t="s">
        <v>28</v>
      </c>
      <c r="D8" s="1693" t="s">
        <v>3203</v>
      </c>
      <c r="E8" s="1693" t="s">
        <v>3204</v>
      </c>
      <c r="F8" s="1693" t="s">
        <v>28</v>
      </c>
      <c r="G8" s="1693" t="s">
        <v>28</v>
      </c>
      <c r="H8" s="1693" t="s">
        <v>28</v>
      </c>
      <c r="I8"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81DB7-042E-FD93-FD4C-0.DE5EEA7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7B3FF-8C36-F45F-8F5F-0.6F96B24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356</v>
      </c>
      <c r="I1" s="2219"/>
      <c r="J1" s="2219"/>
      <c r="K1" s="2219"/>
      <c r="L1" s="2219"/>
      <c r="M1" s="2219"/>
      <c r="N1" s="2219"/>
      <c r="O1" s="2219"/>
      <c r="P1" s="2219"/>
      <c r="Q1" s="2219"/>
      <c r="R1" s="2219"/>
      <c r="T1" s="2219" t="s">
        <v>357</v>
      </c>
      <c r="U1" s="2219"/>
      <c r="V1" s="2219"/>
      <c r="X1" s="2219" t="s">
        <v>358</v>
      </c>
      <c r="Y1" s="2219"/>
      <c r="Z1" s="2219"/>
      <c r="AB1" s="2219" t="s">
        <v>359</v>
      </c>
      <c r="AC1" s="2219"/>
      <c r="AT1" s="449" t="s">
        <v>14</v>
      </c>
    </row>
    <row customHeight="1" ht="14.25" hidden="1">
      <c r="AT2" s="449">
        <v>0</v>
      </c>
    </row>
    <row s="1615" customFormat="1" customHeight="1" ht="5.25">
      <c r="C3" s="703"/>
      <c r="D3" s="704"/>
      <c r="E3" s="704"/>
      <c r="F3" s="704"/>
      <c r="G3" s="704"/>
      <c r="H3" s="704" t="s">
        <v>360</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ГУП СК "Ставрополькрайводоканал"</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304</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305</v>
      </c>
      <c r="AF7" s="2225" t="s">
        <v>305</v>
      </c>
      <c r="AG7" s="2225" t="s">
        <v>305</v>
      </c>
      <c r="AH7" s="2225" t="s">
        <v>305</v>
      </c>
      <c r="AT7" s="449">
        <v>14</v>
      </c>
    </row>
    <row customHeight="1" ht="27.299999999999997">
      <c r="C8" s="452"/>
      <c r="D8" s="2129" t="s">
        <v>89</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361</v>
      </c>
      <c r="I8" s="2228" t="s">
        <v>362</v>
      </c>
      <c r="J8" s="2225" t="s">
        <v>363</v>
      </c>
      <c r="K8" s="2225"/>
      <c r="L8" s="2225"/>
      <c r="M8" s="2220"/>
      <c r="N8" s="2225" t="s">
        <v>364</v>
      </c>
      <c r="O8" s="2225"/>
      <c r="P8" s="2225" t="s">
        <v>365</v>
      </c>
      <c r="Q8" s="2225"/>
      <c r="R8" s="2232" t="s">
        <v>366</v>
      </c>
      <c r="S8" s="826"/>
      <c r="T8" s="2230" t="s">
        <v>367</v>
      </c>
      <c r="U8" s="2230" t="s">
        <v>368</v>
      </c>
      <c r="V8" s="2230" t="s">
        <v>369</v>
      </c>
      <c r="W8" s="828"/>
      <c r="X8" s="2230" t="s">
        <v>370</v>
      </c>
      <c r="Y8" s="2230" t="s">
        <v>371</v>
      </c>
      <c r="Z8" s="2230" t="s">
        <v>372</v>
      </c>
      <c r="AA8" s="828"/>
      <c r="AB8" s="2230" t="s">
        <v>373</v>
      </c>
      <c r="AC8" s="2230" t="s">
        <v>366</v>
      </c>
      <c r="AD8" s="828"/>
      <c r="AE8" s="2225"/>
      <c r="AF8" s="2225"/>
      <c r="AG8" s="2225"/>
      <c r="AH8" s="2225"/>
      <c r="AT8" s="449">
        <v>26</v>
      </c>
    </row>
    <row customHeight="1" ht="46.199999999999996">
      <c r="C9" s="452"/>
      <c r="D9" s="2129"/>
      <c r="E9" s="2225"/>
      <c r="F9" s="2225"/>
      <c r="G9" s="831"/>
      <c r="H9" s="2227"/>
      <c r="I9" s="2229"/>
      <c r="J9" s="427" t="s">
        <v>374</v>
      </c>
      <c r="K9" s="427" t="s">
        <v>375</v>
      </c>
      <c r="L9" s="427" t="s">
        <v>376</v>
      </c>
      <c r="M9" s="433" t="s">
        <v>377</v>
      </c>
      <c r="N9" s="427" t="s">
        <v>378</v>
      </c>
      <c r="O9" s="427" t="s">
        <v>377</v>
      </c>
      <c r="P9" s="427" t="s">
        <v>379</v>
      </c>
      <c r="Q9" s="427" t="s">
        <v>377</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380</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110</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381</v>
      </c>
      <c r="AF12" s="2223" t="s">
        <v>382</v>
      </c>
      <c r="AG12" s="2223" t="s">
        <v>383</v>
      </c>
      <c r="AH12" s="2223" t="s">
        <v>384</v>
      </c>
      <c r="AI12" s="449"/>
      <c r="AM12" s="513"/>
      <c r="AP12" s="502" t="s">
        <v>385</v>
      </c>
      <c r="AQ12" s="502" t="s">
        <v>385</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83</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EF337-3E32-D816-C93C-0.79222DD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3213</v>
      </c>
    </row>
    <row customHeight="1" ht="11.25">
      <c r="A2" s="185" t="s">
        <v>99</v>
      </c>
      <c r="B2" s="185" t="s">
        <v>3214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945B5-9998-E6FF-FD5F-0.8BC47C2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3215</v>
      </c>
      <c r="B1" s="837" t="s">
        <v>3216</v>
      </c>
    </row>
    <row customHeight="1" ht="11.25">
      <c r="A2" s="837">
        <v>4213775</v>
      </c>
      <c r="B2" s="837" t="s">
        <v>1373</v>
      </c>
    </row>
    <row customHeight="1" ht="11.25">
      <c r="A3" s="837">
        <v>4213784</v>
      </c>
      <c r="B3" s="837" t="s">
        <v>1408</v>
      </c>
    </row>
    <row customHeight="1" ht="11.25">
      <c r="A4" s="837">
        <v>4213781</v>
      </c>
      <c r="B4" s="837" t="s">
        <v>1401</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1541</v>
      </c>
    </row>
    <row customHeight="1" ht="11.25">
      <c r="A10" s="837">
        <v>4213783</v>
      </c>
      <c r="B10" s="837" t="s">
        <v>1556</v>
      </c>
    </row>
    <row customHeight="1" ht="11.25">
      <c r="A11" s="837">
        <v>4213782</v>
      </c>
      <c r="B11" s="837"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F8A7AB-80F3-317F-D134-0.5A840D46}"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3215</v>
      </c>
      <c r="B1" s="837" t="s">
        <v>3217</v>
      </c>
    </row>
    <row customHeight="1" ht="11.25">
      <c r="A2" s="837" t="s">
        <v>3218</v>
      </c>
      <c r="B2" s="837" t="s">
        <v>1655</v>
      </c>
    </row>
    <row customHeight="1" ht="11.25">
      <c r="A3" s="837" t="s">
        <v>3219</v>
      </c>
      <c r="B3" s="837" t="s">
        <v>1665</v>
      </c>
    </row>
    <row customHeight="1" ht="11.25">
      <c r="A4" s="837" t="s">
        <v>3220</v>
      </c>
      <c r="B4" s="837" t="s">
        <v>1674</v>
      </c>
    </row>
    <row customHeight="1" ht="11.25">
      <c r="A5" s="837" t="s">
        <v>3221</v>
      </c>
      <c r="B5" s="837" t="s">
        <v>1683</v>
      </c>
    </row>
    <row customHeight="1" ht="11.25">
      <c r="A6" s="837" t="s">
        <v>3222</v>
      </c>
      <c r="B6" s="837" t="s">
        <v>1689</v>
      </c>
    </row>
    <row customHeight="1" ht="11.25">
      <c r="A7" s="837" t="s">
        <v>3223</v>
      </c>
      <c r="B7" s="837" t="s">
        <v>1697</v>
      </c>
    </row>
    <row customHeight="1" ht="11.25">
      <c r="A8" s="837" t="s">
        <v>3224</v>
      </c>
      <c r="B8" s="837" t="s">
        <v>1704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D6363-4EF3-E479-5023-0.8D7A940D}" mc:Ignorable="x14ac xr xr2 xr3">
  <sheetPr>
    <tabColor rgb="FFFFCC99"/>
  </sheetPr>
  <dimension ref="A1:G44"/>
  <sheetViews>
    <sheetView topLeftCell="A1" showGridLines="0" workbookViewId="0">
      <selection activeCell="A1" sqref="A1"/>
    </sheetView>
  </sheetViews>
  <sheetFormatPr customHeight="1" defaultRowHeight="11.25"/>
  <sheetData>
    <row customHeight="1" ht="11.25">
      <c r="A1" s="375" t="s">
        <v>3097</v>
      </c>
      <c r="B1" s="375" t="s">
        <v>3098</v>
      </c>
      <c r="C1" s="375" t="s">
        <v>3099</v>
      </c>
      <c r="D1" s="375" t="s">
        <v>3100</v>
      </c>
      <c r="E1" s="0" t="s">
        <v>3101</v>
      </c>
      <c r="F1" s="0" t="s">
        <v>3102</v>
      </c>
      <c r="G1" s="0" t="s">
        <v>3103</v>
      </c>
    </row>
    <row customHeight="1" ht="11.25">
      <c r="A2" s="0" t="s">
        <v>16</v>
      </c>
      <c r="B2" s="0" t="s">
        <v>3104</v>
      </c>
      <c r="C2" s="0" t="s">
        <v>3105</v>
      </c>
      <c r="D2" s="0" t="s">
        <v>3104</v>
      </c>
      <c r="E2" s="0" t="s">
        <v>3105</v>
      </c>
      <c r="F2" s="0" t="s">
        <v>3106</v>
      </c>
      <c r="G2" s="0" t="s">
        <v>110</v>
      </c>
    </row>
    <row customHeight="1" ht="11.25">
      <c r="A3" s="0" t="s">
        <v>16</v>
      </c>
      <c r="B3" s="0" t="s">
        <v>3107</v>
      </c>
      <c r="C3" s="0" t="s">
        <v>3108</v>
      </c>
      <c r="D3" s="0" t="s">
        <v>3107</v>
      </c>
      <c r="E3" s="0" t="s">
        <v>3108</v>
      </c>
      <c r="F3" s="0" t="s">
        <v>3106</v>
      </c>
      <c r="G3" s="0" t="s">
        <v>111</v>
      </c>
    </row>
    <row customHeight="1" ht="11.25">
      <c r="A4" s="0" t="s">
        <v>16</v>
      </c>
      <c r="B4" s="0" t="s">
        <v>3109</v>
      </c>
      <c r="C4" s="0" t="s">
        <v>3110</v>
      </c>
      <c r="D4" s="0" t="s">
        <v>3109</v>
      </c>
      <c r="E4" s="0" t="s">
        <v>3110</v>
      </c>
      <c r="F4" s="0" t="s">
        <v>3106</v>
      </c>
      <c r="G4" s="0" t="s">
        <v>91</v>
      </c>
    </row>
    <row customHeight="1" ht="11.25">
      <c r="A5" s="0" t="s">
        <v>16</v>
      </c>
      <c r="B5" s="0" t="s">
        <v>3111</v>
      </c>
      <c r="C5" s="0" t="s">
        <v>3112</v>
      </c>
      <c r="D5" s="0" t="s">
        <v>3111</v>
      </c>
      <c r="E5" s="0" t="s">
        <v>3112</v>
      </c>
      <c r="F5" s="0" t="s">
        <v>3106</v>
      </c>
      <c r="G5" s="0" t="s">
        <v>92</v>
      </c>
    </row>
    <row customHeight="1" ht="11.25">
      <c r="A6" s="0" t="s">
        <v>16</v>
      </c>
      <c r="B6" s="0" t="s">
        <v>3113</v>
      </c>
      <c r="C6" s="0" t="s">
        <v>3114</v>
      </c>
      <c r="D6" s="0" t="s">
        <v>3113</v>
      </c>
      <c r="E6" s="0" t="s">
        <v>3114</v>
      </c>
      <c r="F6" s="0" t="s">
        <v>3115</v>
      </c>
      <c r="G6" s="0" t="s">
        <v>112</v>
      </c>
    </row>
    <row customHeight="1" ht="11.25">
      <c r="A7" s="0" t="s">
        <v>16</v>
      </c>
      <c r="B7" s="0" t="s">
        <v>3116</v>
      </c>
      <c r="C7" s="0" t="s">
        <v>3117</v>
      </c>
      <c r="D7" s="0" t="s">
        <v>3116</v>
      </c>
      <c r="E7" s="0" t="s">
        <v>3117</v>
      </c>
      <c r="F7" s="0" t="s">
        <v>3106</v>
      </c>
      <c r="G7" s="0" t="s">
        <v>93</v>
      </c>
    </row>
    <row customHeight="1" ht="11.25">
      <c r="A8" s="0" t="s">
        <v>16</v>
      </c>
      <c r="B8" s="0" t="s">
        <v>3118</v>
      </c>
      <c r="C8" s="0" t="s">
        <v>3119</v>
      </c>
      <c r="D8" s="0" t="s">
        <v>3118</v>
      </c>
      <c r="E8" s="0" t="s">
        <v>3119</v>
      </c>
      <c r="F8" s="0" t="s">
        <v>3106</v>
      </c>
      <c r="G8" s="0" t="s">
        <v>94</v>
      </c>
    </row>
    <row customHeight="1" ht="11.25">
      <c r="A9" s="0" t="s">
        <v>16</v>
      </c>
      <c r="B9" s="0" t="s">
        <v>3120</v>
      </c>
      <c r="C9" s="0" t="s">
        <v>3121</v>
      </c>
      <c r="D9" s="0" t="s">
        <v>3120</v>
      </c>
      <c r="E9" s="0" t="s">
        <v>3121</v>
      </c>
      <c r="F9" s="0" t="s">
        <v>3115</v>
      </c>
      <c r="G9" s="0" t="s">
        <v>113</v>
      </c>
    </row>
    <row customHeight="1" ht="11.25">
      <c r="A10" s="0" t="s">
        <v>16</v>
      </c>
      <c r="B10" s="0" t="s">
        <v>3122</v>
      </c>
      <c r="C10" s="0" t="s">
        <v>3123</v>
      </c>
      <c r="D10" s="0" t="s">
        <v>3122</v>
      </c>
      <c r="E10" s="0" t="s">
        <v>3123</v>
      </c>
      <c r="F10" s="0" t="s">
        <v>3106</v>
      </c>
      <c r="G10" s="0" t="s">
        <v>149</v>
      </c>
    </row>
    <row customHeight="1" ht="11.25">
      <c r="A11" s="0" t="s">
        <v>16</v>
      </c>
      <c r="B11" s="0" t="s">
        <v>3124</v>
      </c>
      <c r="C11" s="0" t="s">
        <v>3125</v>
      </c>
      <c r="D11" s="0" t="s">
        <v>3124</v>
      </c>
      <c r="E11" s="0" t="s">
        <v>3125</v>
      </c>
      <c r="F11" s="0" t="s">
        <v>3115</v>
      </c>
      <c r="G11" s="0" t="s">
        <v>150</v>
      </c>
    </row>
    <row customHeight="1" ht="11.25">
      <c r="A12" s="0" t="s">
        <v>16</v>
      </c>
      <c r="B12" s="0" t="s">
        <v>3126</v>
      </c>
      <c r="C12" s="0" t="s">
        <v>3127</v>
      </c>
      <c r="D12" s="0" t="s">
        <v>3126</v>
      </c>
      <c r="E12" s="0" t="s">
        <v>3127</v>
      </c>
      <c r="F12" s="0" t="s">
        <v>3115</v>
      </c>
      <c r="G12" s="0" t="s">
        <v>151</v>
      </c>
    </row>
    <row customHeight="1" ht="11.25">
      <c r="A13" s="0" t="s">
        <v>16</v>
      </c>
      <c r="B13" s="0" t="s">
        <v>3128</v>
      </c>
      <c r="C13" s="0" t="s">
        <v>3129</v>
      </c>
      <c r="D13" s="0" t="s">
        <v>3128</v>
      </c>
      <c r="E13" s="0" t="s">
        <v>3129</v>
      </c>
      <c r="F13" s="0" t="s">
        <v>3115</v>
      </c>
      <c r="G13" s="0" t="s">
        <v>152</v>
      </c>
    </row>
    <row customHeight="1" ht="11.25">
      <c r="A14" s="0" t="s">
        <v>16</v>
      </c>
      <c r="B14" s="0" t="s">
        <v>3130</v>
      </c>
      <c r="C14" s="0" t="s">
        <v>3131</v>
      </c>
      <c r="D14" s="0" t="s">
        <v>3130</v>
      </c>
      <c r="E14" s="0" t="s">
        <v>3131</v>
      </c>
      <c r="F14" s="0" t="s">
        <v>3115</v>
      </c>
      <c r="G14" s="0" t="s">
        <v>153</v>
      </c>
    </row>
    <row customHeight="1" ht="11.25">
      <c r="A15" s="0" t="s">
        <v>16</v>
      </c>
      <c r="B15" s="0" t="s">
        <v>3132</v>
      </c>
      <c r="C15" s="0" t="s">
        <v>3133</v>
      </c>
      <c r="D15" s="0" t="s">
        <v>3132</v>
      </c>
      <c r="E15" s="0" t="s">
        <v>3133</v>
      </c>
      <c r="F15" s="0" t="s">
        <v>3115</v>
      </c>
      <c r="G15" s="0" t="s">
        <v>154</v>
      </c>
    </row>
    <row customHeight="1" ht="11.25">
      <c r="A16" s="0" t="s">
        <v>16</v>
      </c>
      <c r="B16" s="0" t="s">
        <v>3134</v>
      </c>
      <c r="C16" s="0" t="s">
        <v>3135</v>
      </c>
      <c r="D16" s="0" t="s">
        <v>3134</v>
      </c>
      <c r="E16" s="0" t="s">
        <v>3135</v>
      </c>
      <c r="F16" s="0" t="s">
        <v>3115</v>
      </c>
      <c r="G16" s="0" t="s">
        <v>1616</v>
      </c>
    </row>
    <row customHeight="1" ht="11.25">
      <c r="A17" s="0" t="s">
        <v>16</v>
      </c>
      <c r="B17" s="0" t="s">
        <v>3136</v>
      </c>
      <c r="C17" s="0" t="s">
        <v>3137</v>
      </c>
      <c r="D17" s="0" t="s">
        <v>3136</v>
      </c>
      <c r="E17" s="0" t="s">
        <v>3137</v>
      </c>
      <c r="F17" s="0" t="s">
        <v>3115</v>
      </c>
      <c r="G17" s="0" t="s">
        <v>1622</v>
      </c>
    </row>
    <row customHeight="1" ht="11.25">
      <c r="A18" s="0" t="s">
        <v>16</v>
      </c>
      <c r="B18" s="0" t="s">
        <v>3138</v>
      </c>
      <c r="C18" s="0" t="s">
        <v>3139</v>
      </c>
      <c r="D18" s="0" t="s">
        <v>3138</v>
      </c>
      <c r="E18" s="0" t="s">
        <v>3139</v>
      </c>
      <c r="F18" s="0" t="s">
        <v>3106</v>
      </c>
      <c r="G18" s="0" t="s">
        <v>1634</v>
      </c>
    </row>
    <row customHeight="1" ht="11.25">
      <c r="A19" s="0" t="s">
        <v>16</v>
      </c>
      <c r="B19" s="0" t="s">
        <v>3140</v>
      </c>
      <c r="C19" s="0" t="s">
        <v>3141</v>
      </c>
      <c r="D19" s="0" t="s">
        <v>3140</v>
      </c>
      <c r="E19" s="0" t="s">
        <v>3141</v>
      </c>
      <c r="F19" s="0" t="s">
        <v>3115</v>
      </c>
      <c r="G19" s="0" t="s">
        <v>1648</v>
      </c>
    </row>
    <row customHeight="1" ht="11.25">
      <c r="A20" s="0" t="s">
        <v>16</v>
      </c>
      <c r="B20" s="0" t="s">
        <v>3142</v>
      </c>
      <c r="C20" s="0" t="s">
        <v>3143</v>
      </c>
      <c r="D20" s="0" t="s">
        <v>3142</v>
      </c>
      <c r="E20" s="0" t="s">
        <v>3143</v>
      </c>
      <c r="F20" s="0" t="s">
        <v>3106</v>
      </c>
      <c r="G20" s="0" t="s">
        <v>1660</v>
      </c>
    </row>
    <row customHeight="1" ht="11.25">
      <c r="A21" s="0" t="s">
        <v>16</v>
      </c>
      <c r="B21" s="0" t="s">
        <v>3144</v>
      </c>
      <c r="C21" s="0" t="s">
        <v>3145</v>
      </c>
      <c r="D21" s="0" t="s">
        <v>3144</v>
      </c>
      <c r="E21" s="0" t="s">
        <v>3145</v>
      </c>
      <c r="F21" s="0" t="s">
        <v>3115</v>
      </c>
      <c r="G21" s="0" t="s">
        <v>1669</v>
      </c>
    </row>
    <row customHeight="1" ht="11.25">
      <c r="A22" s="0" t="s">
        <v>16</v>
      </c>
      <c r="B22" s="0" t="s">
        <v>3146</v>
      </c>
      <c r="C22" s="0" t="s">
        <v>3147</v>
      </c>
      <c r="D22" s="0" t="s">
        <v>3146</v>
      </c>
      <c r="E22" s="0" t="s">
        <v>3147</v>
      </c>
      <c r="F22" s="0" t="s">
        <v>3106</v>
      </c>
      <c r="G22" s="0" t="s">
        <v>1685</v>
      </c>
    </row>
    <row customHeight="1" ht="11.25">
      <c r="A23" s="0" t="s">
        <v>16</v>
      </c>
      <c r="B23" s="0" t="s">
        <v>3148</v>
      </c>
      <c r="C23" s="0" t="s">
        <v>3149</v>
      </c>
      <c r="D23" s="0" t="s">
        <v>3148</v>
      </c>
      <c r="E23" s="0" t="s">
        <v>3149</v>
      </c>
      <c r="F23" s="0" t="s">
        <v>3115</v>
      </c>
      <c r="G23" s="0" t="s">
        <v>1692</v>
      </c>
    </row>
    <row customHeight="1" ht="11.25">
      <c r="A24" s="0" t="s">
        <v>16</v>
      </c>
      <c r="B24" s="0" t="s">
        <v>3150</v>
      </c>
      <c r="C24" s="0" t="s">
        <v>3151</v>
      </c>
      <c r="D24" s="0" t="s">
        <v>3150</v>
      </c>
      <c r="E24" s="0" t="s">
        <v>3151</v>
      </c>
      <c r="F24" s="0" t="s">
        <v>3106</v>
      </c>
      <c r="G24" s="0" t="s">
        <v>1700</v>
      </c>
    </row>
    <row customHeight="1" ht="11.25">
      <c r="A25" s="0" t="s">
        <v>16</v>
      </c>
      <c r="B25" s="0" t="s">
        <v>3152</v>
      </c>
      <c r="C25" s="0" t="s">
        <v>3153</v>
      </c>
      <c r="D25" s="0" t="s">
        <v>3152</v>
      </c>
      <c r="E25" s="0" t="s">
        <v>3153</v>
      </c>
      <c r="F25" s="0" t="s">
        <v>3106</v>
      </c>
      <c r="G25" s="0" t="s">
        <v>1707</v>
      </c>
    </row>
    <row customHeight="1" ht="11.25">
      <c r="A26" s="0" t="s">
        <v>16</v>
      </c>
      <c r="B26" s="0" t="s">
        <v>3154</v>
      </c>
      <c r="C26" s="0" t="s">
        <v>3155</v>
      </c>
      <c r="D26" s="0" t="s">
        <v>3154</v>
      </c>
      <c r="E26" s="0" t="s">
        <v>3155</v>
      </c>
      <c r="F26" s="0" t="s">
        <v>3106</v>
      </c>
      <c r="G26" s="0" t="s">
        <v>1711</v>
      </c>
    </row>
    <row customHeight="1" ht="11.25">
      <c r="A27" s="0" t="s">
        <v>16</v>
      </c>
      <c r="B27" s="0" t="s">
        <v>3156</v>
      </c>
      <c r="C27" s="0" t="s">
        <v>3157</v>
      </c>
      <c r="D27" s="0" t="s">
        <v>3156</v>
      </c>
      <c r="E27" s="0" t="s">
        <v>3157</v>
      </c>
      <c r="F27" s="0" t="s">
        <v>3106</v>
      </c>
      <c r="G27" s="0" t="s">
        <v>1716</v>
      </c>
    </row>
    <row customHeight="1" ht="11.25">
      <c r="A28" s="0" t="s">
        <v>16</v>
      </c>
      <c r="B28" s="0" t="s">
        <v>3158</v>
      </c>
      <c r="C28" s="0" t="s">
        <v>3159</v>
      </c>
      <c r="D28" s="0" t="s">
        <v>3158</v>
      </c>
      <c r="E28" s="0" t="s">
        <v>3159</v>
      </c>
      <c r="F28" s="0" t="s">
        <v>3106</v>
      </c>
      <c r="G28" s="0" t="s">
        <v>1724</v>
      </c>
    </row>
    <row customHeight="1" ht="11.25">
      <c r="A29" s="0" t="s">
        <v>16</v>
      </c>
      <c r="B29" s="0" t="s">
        <v>3160</v>
      </c>
      <c r="C29" s="0" t="s">
        <v>3161</v>
      </c>
      <c r="D29" s="0" t="s">
        <v>3160</v>
      </c>
      <c r="E29" s="0" t="s">
        <v>3161</v>
      </c>
      <c r="F29" s="0" t="s">
        <v>3115</v>
      </c>
      <c r="G29" s="0" t="s">
        <v>1726</v>
      </c>
    </row>
    <row customHeight="1" ht="11.25">
      <c r="A30" s="0" t="s">
        <v>16</v>
      </c>
      <c r="B30" s="0" t="s">
        <v>3162</v>
      </c>
      <c r="C30" s="0" t="s">
        <v>3163</v>
      </c>
      <c r="D30" s="0" t="s">
        <v>3162</v>
      </c>
      <c r="E30" s="0" t="s">
        <v>3163</v>
      </c>
      <c r="F30" s="0" t="s">
        <v>3106</v>
      </c>
      <c r="G30" s="0" t="s">
        <v>1729</v>
      </c>
    </row>
    <row customHeight="1" ht="11.25">
      <c r="A31" s="0" t="s">
        <v>16</v>
      </c>
      <c r="B31" s="0" t="s">
        <v>3164</v>
      </c>
      <c r="C31" s="0" t="s">
        <v>3165</v>
      </c>
      <c r="D31" s="0" t="s">
        <v>3164</v>
      </c>
      <c r="E31" s="0" t="s">
        <v>3165</v>
      </c>
      <c r="F31" s="0" t="s">
        <v>3115</v>
      </c>
      <c r="G31" s="0" t="s">
        <v>1734</v>
      </c>
    </row>
    <row customHeight="1" ht="11.25">
      <c r="A32" s="0" t="s">
        <v>16</v>
      </c>
      <c r="B32" s="0" t="s">
        <v>3166</v>
      </c>
      <c r="C32" s="0" t="s">
        <v>3167</v>
      </c>
      <c r="D32" s="0" t="s">
        <v>3166</v>
      </c>
      <c r="E32" s="0" t="s">
        <v>3167</v>
      </c>
      <c r="F32" s="0" t="s">
        <v>3106</v>
      </c>
      <c r="G32" s="0" t="s">
        <v>1736</v>
      </c>
    </row>
    <row customHeight="1" ht="11.25">
      <c r="A33" s="0" t="s">
        <v>16</v>
      </c>
      <c r="B33" s="0" t="s">
        <v>3168</v>
      </c>
      <c r="C33" s="0" t="s">
        <v>3169</v>
      </c>
      <c r="D33" s="0" t="s">
        <v>3168</v>
      </c>
      <c r="E33" s="0" t="s">
        <v>3169</v>
      </c>
      <c r="F33" s="0" t="s">
        <v>3115</v>
      </c>
      <c r="G33" s="0" t="s">
        <v>1738</v>
      </c>
    </row>
    <row customHeight="1" ht="11.25">
      <c r="A34" s="0" t="s">
        <v>16</v>
      </c>
      <c r="B34" s="0" t="s">
        <v>3170</v>
      </c>
      <c r="C34" s="0" t="s">
        <v>3171</v>
      </c>
      <c r="D34" s="0" t="s">
        <v>3170</v>
      </c>
      <c r="E34" s="0" t="s">
        <v>3171</v>
      </c>
      <c r="F34" s="0" t="s">
        <v>3106</v>
      </c>
      <c r="G34" s="0" t="s">
        <v>1740</v>
      </c>
    </row>
    <row customHeight="1" ht="11.25">
      <c r="A35" s="0" t="s">
        <v>16</v>
      </c>
      <c r="B35" s="0" t="s">
        <v>3172</v>
      </c>
      <c r="C35" s="0" t="s">
        <v>3173</v>
      </c>
      <c r="D35" s="0" t="s">
        <v>3172</v>
      </c>
      <c r="E35" s="0" t="s">
        <v>3173</v>
      </c>
      <c r="F35" s="0" t="s">
        <v>3106</v>
      </c>
      <c r="G35" s="0" t="s">
        <v>1745</v>
      </c>
    </row>
    <row customHeight="1" ht="11.25">
      <c r="A36" s="0" t="s">
        <v>16</v>
      </c>
      <c r="B36" s="0" t="s">
        <v>3174</v>
      </c>
      <c r="C36" s="0" t="s">
        <v>3175</v>
      </c>
      <c r="D36" s="0" t="s">
        <v>3174</v>
      </c>
      <c r="E36" s="0" t="s">
        <v>3175</v>
      </c>
      <c r="F36" s="0" t="s">
        <v>3115</v>
      </c>
      <c r="G36" s="0" t="s">
        <v>1750</v>
      </c>
    </row>
    <row customHeight="1" ht="11.25">
      <c r="A37" s="0" t="s">
        <v>16</v>
      </c>
      <c r="B37" s="0" t="s">
        <v>3176</v>
      </c>
      <c r="C37" s="0" t="s">
        <v>3177</v>
      </c>
      <c r="D37" s="0" t="s">
        <v>3176</v>
      </c>
      <c r="E37" s="0" t="s">
        <v>3177</v>
      </c>
      <c r="F37" s="0" t="s">
        <v>3106</v>
      </c>
      <c r="G37" s="0" t="s">
        <v>1754</v>
      </c>
    </row>
    <row customHeight="1" ht="11.25">
      <c r="A38" s="0" t="s">
        <v>16</v>
      </c>
      <c r="B38" s="0" t="s">
        <v>101</v>
      </c>
      <c r="C38" s="0" t="s">
        <v>102</v>
      </c>
      <c r="D38" s="0" t="s">
        <v>101</v>
      </c>
      <c r="E38" s="0" t="s">
        <v>102</v>
      </c>
      <c r="F38" s="0" t="s">
        <v>3106</v>
      </c>
      <c r="G38" s="0" t="s">
        <v>100</v>
      </c>
    </row>
    <row customHeight="1" ht="11.25">
      <c r="A39" s="0" t="s">
        <v>16</v>
      </c>
      <c r="B39" s="0" t="s">
        <v>3178</v>
      </c>
      <c r="C39" s="0" t="s">
        <v>3179</v>
      </c>
      <c r="D39" s="0" t="s">
        <v>3178</v>
      </c>
      <c r="E39" s="0" t="s">
        <v>3179</v>
      </c>
      <c r="F39" s="0" t="s">
        <v>3115</v>
      </c>
      <c r="G39" s="0" t="s">
        <v>1767</v>
      </c>
    </row>
    <row customHeight="1" ht="11.25">
      <c r="A40" s="0" t="s">
        <v>16</v>
      </c>
      <c r="B40" s="0" t="s">
        <v>3180</v>
      </c>
      <c r="C40" s="0" t="s">
        <v>3181</v>
      </c>
      <c r="D40" s="0" t="s">
        <v>3180</v>
      </c>
      <c r="E40" s="0" t="s">
        <v>3181</v>
      </c>
      <c r="F40" s="0" t="s">
        <v>3106</v>
      </c>
      <c r="G40" s="0" t="s">
        <v>1772</v>
      </c>
    </row>
    <row customHeight="1" ht="11.25">
      <c r="A41" s="0" t="s">
        <v>16</v>
      </c>
      <c r="B41" s="0" t="s">
        <v>3182</v>
      </c>
      <c r="C41" s="0" t="s">
        <v>3183</v>
      </c>
      <c r="D41" s="0" t="s">
        <v>3182</v>
      </c>
      <c r="E41" s="0" t="s">
        <v>3183</v>
      </c>
      <c r="F41" s="0" t="s">
        <v>3106</v>
      </c>
      <c r="G41" s="0" t="s">
        <v>1776</v>
      </c>
    </row>
    <row customHeight="1" ht="11.25">
      <c r="A42" s="0" t="s">
        <v>16</v>
      </c>
      <c r="B42" s="0" t="s">
        <v>3184</v>
      </c>
      <c r="C42" s="0" t="s">
        <v>3185</v>
      </c>
      <c r="D42" s="0" t="s">
        <v>3184</v>
      </c>
      <c r="E42" s="0" t="s">
        <v>3185</v>
      </c>
      <c r="F42" s="0" t="s">
        <v>3106</v>
      </c>
      <c r="G42" s="0" t="s">
        <v>1779</v>
      </c>
    </row>
    <row customHeight="1" ht="11.25">
      <c r="A43" s="0" t="s">
        <v>16</v>
      </c>
      <c r="B43" s="0" t="s">
        <v>3186</v>
      </c>
      <c r="C43" s="0" t="s">
        <v>3187</v>
      </c>
      <c r="D43" s="0" t="s">
        <v>3186</v>
      </c>
      <c r="E43" s="0" t="s">
        <v>3187</v>
      </c>
      <c r="F43" s="0" t="s">
        <v>3106</v>
      </c>
      <c r="G43" s="0" t="s">
        <v>1786</v>
      </c>
    </row>
    <row customHeight="1" ht="11.25">
      <c r="A44" s="0" t="s">
        <v>16</v>
      </c>
      <c r="B44" s="0" t="s">
        <v>3188</v>
      </c>
      <c r="C44" s="0" t="s">
        <v>3189</v>
      </c>
      <c r="D44" s="0" t="s">
        <v>3188</v>
      </c>
      <c r="E44" s="0" t="s">
        <v>3189</v>
      </c>
      <c r="F44" s="0" t="s">
        <v>3106</v>
      </c>
      <c r="G44" s="0" t="s">
        <v>1795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F75D7-E48D-3186-000C-0.62A1BEC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3225</v>
      </c>
      <c r="B1" s="837" t="s">
        <v>3226</v>
      </c>
      <c r="C1" s="837" t="s">
        <v>1318</v>
      </c>
    </row>
    <row customHeight="1" ht="11.25">
      <c r="A2" s="837">
        <v>4189678</v>
      </c>
      <c r="B2" s="837" t="s">
        <v>3227</v>
      </c>
      <c r="C2" s="837" t="s">
        <v>3228</v>
      </c>
    </row>
    <row customHeight="1" ht="11.25">
      <c r="A3" s="837">
        <v>4190415</v>
      </c>
      <c r="B3" s="837" t="s">
        <v>3229</v>
      </c>
      <c r="C3" s="837" t="s">
        <v>3228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BF402-14ED-5356-3898-0.8AC97CF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3230</v>
      </c>
      <c r="B1" s="165" t="s">
        <v>3231</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EFEEA-F575-1DBE-EA13-0.B71EC50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3232</v>
      </c>
      <c r="B1" s="0" t="b">
        <v>1</v>
      </c>
    </row>
    <row customHeight="1" ht="11.25">
      <c r="A2" s="0" t="s">
        <v>3233</v>
      </c>
      <c r="B2" s="0" t="b">
        <v>0</v>
      </c>
    </row>
    <row customHeight="1" ht="11.25">
      <c r="A3" s="0" t="s">
        <v>3234</v>
      </c>
      <c r="B3" s="0" t="b">
        <v>0</v>
      </c>
    </row>
    <row customHeight="1" ht="11.25">
      <c r="A4" s="0" t="s">
        <v>3235</v>
      </c>
      <c r="B4" s="0" t="b">
        <v>1</v>
      </c>
    </row>
    <row customHeight="1" ht="11.25">
      <c r="A5" s="0" t="s">
        <v>3236</v>
      </c>
      <c r="B5" s="0" t="b">
        <v>0</v>
      </c>
    </row>
    <row customHeight="1" ht="11.25">
      <c r="A6" s="0" t="s">
        <v>3237</v>
      </c>
      <c r="B6" s="0" t="b">
        <v>0</v>
      </c>
    </row>
    <row customHeight="1" ht="11.25">
      <c r="A7" s="0" t="s">
        <v>3238</v>
      </c>
      <c r="B7" s="0" t="b">
        <v>0</v>
      </c>
    </row>
    <row customHeight="1" ht="11.25">
      <c r="A8" s="0" t="s">
        <v>3239</v>
      </c>
      <c r="B8" s="0" t="b">
        <v>0</v>
      </c>
    </row>
    <row customHeight="1" ht="11.25">
      <c r="A9" s="0" t="s">
        <v>3240</v>
      </c>
      <c r="B9" s="0" t="b">
        <v>1</v>
      </c>
    </row>
    <row customHeight="1" ht="11.25">
      <c r="A10" s="0" t="s">
        <v>3241</v>
      </c>
      <c r="B10" s="0" t="b">
        <v>0</v>
      </c>
    </row>
    <row customHeight="1" ht="11.25">
      <c r="A11" s="0" t="s">
        <v>3242</v>
      </c>
      <c r="B11" s="0" t="b">
        <v>0</v>
      </c>
    </row>
    <row customHeight="1" ht="11.25">
      <c r="A12" s="0" t="s">
        <v>3243</v>
      </c>
      <c r="B12" s="0" t="b">
        <v>0</v>
      </c>
    </row>
    <row customHeight="1" ht="11.25">
      <c r="A13" s="0" t="s">
        <v>3244</v>
      </c>
      <c r="B13" s="0" t="b">
        <v>0</v>
      </c>
    </row>
    <row customHeight="1" ht="11.25">
      <c r="A14" s="0" t="s">
        <v>3245</v>
      </c>
      <c r="B14" s="0" t="b">
        <v>0</v>
      </c>
    </row>
    <row customHeight="1" ht="11.25">
      <c r="A15" s="0" t="s">
        <v>3246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B95193-B03A-0FEF-A4FF-0.CC00258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A3D59-2A2A-AA81-B466-0.69AFCF2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3247</v>
      </c>
      <c r="B1" s="69" t="s">
        <v>3248</v>
      </c>
    </row>
    <row customHeight="1" ht="11.25">
      <c r="A2" s="66" t="s">
        <v>3249</v>
      </c>
      <c r="B2" s="66" t="s">
        <v>3250</v>
      </c>
    </row>
    <row customHeight="1" ht="11.25">
      <c r="A3" s="66" t="s">
        <v>3251</v>
      </c>
      <c r="B3" s="66" t="s">
        <v>3252</v>
      </c>
    </row>
    <row customHeight="1" ht="11.25">
      <c r="A4" s="66" t="s">
        <v>3253</v>
      </c>
      <c r="B4" s="66" t="s">
        <v>3254</v>
      </c>
    </row>
    <row customHeight="1" ht="11.25">
      <c r="A5" s="66" t="s">
        <v>3255</v>
      </c>
      <c r="B5" s="66" t="s">
        <v>3256</v>
      </c>
    </row>
    <row customHeight="1" ht="11.25">
      <c r="A6" s="66" t="s">
        <v>3257</v>
      </c>
      <c r="B6" s="66" t="s">
        <v>3258</v>
      </c>
    </row>
    <row customHeight="1" ht="11.25">
      <c r="A7" s="66" t="s">
        <v>3259</v>
      </c>
      <c r="B7" s="66" t="s">
        <v>3260</v>
      </c>
    </row>
    <row customHeight="1" ht="11.25">
      <c r="A8" s="66" t="s">
        <v>3261</v>
      </c>
      <c r="B8" s="66" t="s">
        <v>3262</v>
      </c>
    </row>
    <row customHeight="1" ht="11.25">
      <c r="A9" s="66" t="s">
        <v>3263</v>
      </c>
      <c r="B9" s="66" t="s">
        <v>3264</v>
      </c>
    </row>
    <row customHeight="1" ht="11.25">
      <c r="A10" s="66" t="s">
        <v>3265</v>
      </c>
      <c r="B10" s="66" t="s">
        <v>3266</v>
      </c>
    </row>
    <row customHeight="1" ht="11.25">
      <c r="A11" s="66" t="s">
        <v>3267</v>
      </c>
      <c r="B11" s="66" t="s">
        <v>3268</v>
      </c>
    </row>
    <row customHeight="1" ht="11.25">
      <c r="A12" s="66" t="s">
        <v>3269</v>
      </c>
      <c r="B12" s="66" t="s">
        <v>3270</v>
      </c>
    </row>
    <row customHeight="1" ht="11.25">
      <c r="A13" s="66" t="s">
        <v>3271</v>
      </c>
      <c r="B13" s="66" t="s">
        <v>3272</v>
      </c>
    </row>
    <row customHeight="1" ht="11.25">
      <c r="A14" s="66" t="s">
        <v>3273</v>
      </c>
      <c r="B14" s="66" t="s">
        <v>3274</v>
      </c>
    </row>
    <row customHeight="1" ht="11.25">
      <c r="A15" s="66" t="s">
        <v>3275</v>
      </c>
      <c r="B15" s="66" t="s">
        <v>3276</v>
      </c>
    </row>
    <row customHeight="1" ht="11.25">
      <c r="A16" s="66" t="s">
        <v>3277</v>
      </c>
      <c r="B16" s="66" t="s">
        <v>3278</v>
      </c>
    </row>
    <row customHeight="1" ht="11.25">
      <c r="A17" s="66" t="s">
        <v>3279</v>
      </c>
      <c r="B17" s="66" t="s">
        <v>3280</v>
      </c>
    </row>
    <row customHeight="1" ht="11.25">
      <c r="A18" s="66" t="s">
        <v>3281</v>
      </c>
      <c r="B18" s="66" t="s">
        <v>3282</v>
      </c>
    </row>
    <row customHeight="1" ht="11.25">
      <c r="A19" s="66" t="s">
        <v>3283</v>
      </c>
      <c r="B19" s="66" t="s">
        <v>3284</v>
      </c>
    </row>
    <row customHeight="1" ht="11.25">
      <c r="A20" s="66" t="s">
        <v>3285</v>
      </c>
      <c r="B20" s="66" t="s">
        <v>3286</v>
      </c>
    </row>
    <row customHeight="1" ht="11.25">
      <c r="A21" s="66" t="s">
        <v>3287</v>
      </c>
      <c r="B21" s="66" t="s">
        <v>3288</v>
      </c>
    </row>
    <row customHeight="1" ht="11.25">
      <c r="A22" s="66" t="s">
        <v>3289</v>
      </c>
      <c r="B22" s="66" t="s">
        <v>3290</v>
      </c>
    </row>
    <row customHeight="1" ht="11.25">
      <c r="A23" s="66" t="s">
        <v>3291</v>
      </c>
      <c r="B23" s="66" t="s">
        <v>3292</v>
      </c>
    </row>
    <row customHeight="1" ht="11.25">
      <c r="A24" s="66" t="s">
        <v>3293</v>
      </c>
      <c r="B24" s="66" t="s">
        <v>3294</v>
      </c>
    </row>
    <row customHeight="1" ht="11.25">
      <c r="A25" s="66" t="s">
        <v>3295</v>
      </c>
      <c r="B25" s="66" t="s">
        <v>3296</v>
      </c>
    </row>
    <row customHeight="1" ht="11.25">
      <c r="A26" s="66" t="s">
        <v>3297</v>
      </c>
      <c r="B26" s="66" t="s">
        <v>3298</v>
      </c>
    </row>
    <row customHeight="1" ht="11.25">
      <c r="A27" s="66" t="s">
        <v>3299</v>
      </c>
      <c r="B27" s="66" t="s">
        <v>3300</v>
      </c>
    </row>
    <row customHeight="1" ht="11.25">
      <c r="A28" s="66" t="s">
        <v>3301</v>
      </c>
      <c r="B28" s="66" t="s">
        <v>3302</v>
      </c>
    </row>
    <row customHeight="1" ht="11.25">
      <c r="A29" s="66" t="s">
        <v>3303</v>
      </c>
      <c r="B29" s="66" t="s">
        <v>3304</v>
      </c>
    </row>
    <row customHeight="1" ht="11.25">
      <c r="A30" s="66" t="s">
        <v>3305</v>
      </c>
      <c r="B30" s="66" t="s">
        <v>3306</v>
      </c>
    </row>
    <row customHeight="1" ht="11.25">
      <c r="A31" s="66" t="s">
        <v>3307</v>
      </c>
      <c r="B31" s="66" t="s">
        <v>3308</v>
      </c>
    </row>
    <row customHeight="1" ht="11.25">
      <c r="A32" s="66" t="s">
        <v>3309</v>
      </c>
      <c r="B32" s="66" t="s">
        <v>3310</v>
      </c>
    </row>
    <row customHeight="1" ht="11.25">
      <c r="A33" s="66" t="s">
        <v>3311</v>
      </c>
      <c r="B33" s="66" t="s">
        <v>3312</v>
      </c>
    </row>
    <row customHeight="1" ht="11.25">
      <c r="A34" s="66" t="s">
        <v>3313</v>
      </c>
      <c r="B34" s="66" t="s">
        <v>3314</v>
      </c>
    </row>
    <row customHeight="1" ht="11.25">
      <c r="A35" s="66" t="s">
        <v>3315</v>
      </c>
      <c r="B35" s="66" t="s">
        <v>3316</v>
      </c>
    </row>
    <row customHeight="1" ht="11.25">
      <c r="A36" s="66" t="s">
        <v>3317</v>
      </c>
      <c r="B36" s="66" t="s">
        <v>3318</v>
      </c>
    </row>
    <row customHeight="1" ht="11.25">
      <c r="A37" s="66" t="s">
        <v>3319</v>
      </c>
      <c r="B37" s="66" t="s">
        <v>3320</v>
      </c>
    </row>
    <row customHeight="1" ht="11.25">
      <c r="A38" s="66" t="s">
        <v>3321</v>
      </c>
      <c r="B38" s="66" t="s">
        <v>3322</v>
      </c>
    </row>
    <row customHeight="1" ht="11.25">
      <c r="A39" s="66" t="s">
        <v>3323</v>
      </c>
      <c r="B39" s="66" t="s">
        <v>3324</v>
      </c>
    </row>
    <row customHeight="1" ht="11.25">
      <c r="A40" s="66" t="s">
        <v>3325</v>
      </c>
      <c r="B40" s="66" t="s">
        <v>3326</v>
      </c>
    </row>
    <row customHeight="1" ht="11.25">
      <c r="A41" s="66" t="s">
        <v>3327</v>
      </c>
      <c r="B41" s="66" t="s">
        <v>3328</v>
      </c>
    </row>
    <row customHeight="1" ht="11.25">
      <c r="A42" s="66" t="s">
        <v>3329</v>
      </c>
      <c r="B42" s="66" t="s">
        <v>3330</v>
      </c>
    </row>
    <row customHeight="1" ht="11.25">
      <c r="A43" s="66" t="s">
        <v>3331</v>
      </c>
      <c r="B43" s="66" t="s">
        <v>3332</v>
      </c>
    </row>
    <row customHeight="1" ht="11.25">
      <c r="A44" s="66" t="s">
        <v>3333</v>
      </c>
      <c r="B44" s="66" t="s">
        <v>3334</v>
      </c>
    </row>
    <row customHeight="1" ht="11.25">
      <c r="A45" s="66" t="s">
        <v>3335</v>
      </c>
      <c r="B45" s="66" t="s">
        <v>3336</v>
      </c>
    </row>
    <row customHeight="1" ht="11.25">
      <c r="A46" s="66" t="s">
        <v>3337</v>
      </c>
      <c r="B46" s="66" t="s">
        <v>3338</v>
      </c>
    </row>
    <row customHeight="1" ht="11.25">
      <c r="A47" s="66" t="s">
        <v>3339</v>
      </c>
      <c r="B47" s="66" t="s">
        <v>3340</v>
      </c>
    </row>
    <row customHeight="1" ht="11.25">
      <c r="A48" s="66" t="s">
        <v>3341</v>
      </c>
      <c r="B48" s="66" t="s">
        <v>3342</v>
      </c>
    </row>
    <row customHeight="1" ht="11.25">
      <c r="A49" s="66" t="s">
        <v>3343</v>
      </c>
      <c r="B49" s="66" t="s">
        <v>3344</v>
      </c>
    </row>
    <row customHeight="1" ht="11.25">
      <c r="A50" s="66" t="s">
        <v>3345</v>
      </c>
      <c r="B50" s="66" t="s">
        <v>3346</v>
      </c>
    </row>
    <row customHeight="1" ht="11.25">
      <c r="A51" s="66" t="s">
        <v>3347</v>
      </c>
      <c r="B51" s="66" t="s">
        <v>3348</v>
      </c>
    </row>
    <row customHeight="1" ht="11.25">
      <c r="A52" s="66" t="s">
        <v>3349</v>
      </c>
      <c r="B52" s="66" t="s">
        <v>3350</v>
      </c>
    </row>
    <row customHeight="1" ht="11.25">
      <c r="A53" s="66" t="s">
        <v>3351</v>
      </c>
      <c r="B53" s="66" t="s">
        <v>3352</v>
      </c>
    </row>
    <row customHeight="1" ht="11.25">
      <c r="A54" s="66" t="s">
        <v>3353</v>
      </c>
      <c r="B54" s="66" t="s">
        <v>3354</v>
      </c>
    </row>
    <row customHeight="1" ht="11.25">
      <c r="A55" s="66" t="s">
        <v>3355</v>
      </c>
      <c r="B55" s="66" t="s">
        <v>3356</v>
      </c>
    </row>
    <row customHeight="1" ht="11.25">
      <c r="A56" s="66" t="s">
        <v>3357</v>
      </c>
      <c r="B56" s="66" t="s">
        <v>3358</v>
      </c>
    </row>
    <row customHeight="1" ht="11.25">
      <c r="A57" s="66" t="s">
        <v>3359</v>
      </c>
      <c r="B57" s="66" t="s">
        <v>3360</v>
      </c>
    </row>
    <row customHeight="1" ht="11.25">
      <c r="A58" s="66" t="s">
        <v>3361</v>
      </c>
      <c r="B58" s="66" t="s">
        <v>3362</v>
      </c>
    </row>
    <row customHeight="1" ht="11.25">
      <c r="A59" s="66" t="s">
        <v>3363</v>
      </c>
      <c r="B59" s="66" t="s">
        <v>3364</v>
      </c>
    </row>
    <row customHeight="1" ht="11.25">
      <c r="A60" s="66" t="s">
        <v>3365</v>
      </c>
      <c r="B60" s="66" t="s">
        <v>3366</v>
      </c>
    </row>
    <row customHeight="1" ht="11.25">
      <c r="A61" s="66"/>
      <c r="B61" s="66" t="s">
        <v>3367</v>
      </c>
    </row>
    <row customHeight="1" ht="11.25">
      <c r="A62" s="66"/>
      <c r="B62" s="66" t="s">
        <v>3368</v>
      </c>
    </row>
    <row customHeight="1" ht="11.25">
      <c r="A63" s="66"/>
      <c r="B63" s="66" t="s">
        <v>3369</v>
      </c>
    </row>
    <row customHeight="1" ht="11.25">
      <c r="A64" s="66"/>
      <c r="B64" s="66" t="s">
        <v>3370</v>
      </c>
    </row>
    <row customHeight="1" ht="11.25">
      <c r="A65" s="66"/>
      <c r="B65" s="66" t="s">
        <v>3371</v>
      </c>
    </row>
    <row customHeight="1" ht="11.25">
      <c r="A66" s="66"/>
      <c r="B66" s="66" t="s">
        <v>3372</v>
      </c>
    </row>
    <row customHeight="1" ht="11.25">
      <c r="A67" s="66"/>
      <c r="B67" s="66" t="s">
        <v>3373</v>
      </c>
    </row>
    <row customHeight="1" ht="11.25">
      <c r="A68" s="66"/>
      <c r="B68" s="66" t="s">
        <v>3374</v>
      </c>
    </row>
    <row customHeight="1" ht="11.25">
      <c r="A69" s="66"/>
      <c r="B69" s="66" t="s">
        <v>3375</v>
      </c>
    </row>
    <row customHeight="1" ht="11.25">
      <c r="A70" s="66"/>
      <c r="B70" s="66" t="s">
        <v>3376</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7DFE-B6FE-3463-D34E-0.B390316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3377</v>
      </c>
    </row>
    <row customHeight="1" ht="90">
      <c r="B2" s="96" t="s">
        <v>3378</v>
      </c>
    </row>
    <row customHeight="1" ht="67.5">
      <c r="B3" s="96" t="s">
        <v>3379</v>
      </c>
    </row>
    <row customHeight="1" ht="33.75">
      <c r="B4" s="96" t="s">
        <v>3380</v>
      </c>
    </row>
    <row customHeight="1" ht="11.25">
      <c r="B5" s="96" t="s">
        <v>3381</v>
      </c>
    </row>
    <row customHeight="1" ht="22.5">
      <c r="B6" s="96" t="s">
        <v>3382</v>
      </c>
    </row>
    <row customHeight="1" ht="22.5">
      <c r="B7" s="96" t="s">
        <v>3383</v>
      </c>
    </row>
    <row customHeight="1" ht="22.5">
      <c r="B8" s="96" t="s">
        <v>3384</v>
      </c>
    </row>
    <row customHeight="1" ht="22.5">
      <c r="B9" s="96" t="s">
        <v>3385</v>
      </c>
    </row>
    <row customHeight="1" ht="56.25">
      <c r="B10" s="96" t="s">
        <v>3386</v>
      </c>
    </row>
    <row customHeight="1" ht="12.75">
      <c r="B11" s="161" t="s">
        <v>3387</v>
      </c>
    </row>
    <row customHeight="1" ht="11.25">
      <c r="B12" s="95" t="s">
        <v>3388</v>
      </c>
    </row>
    <row customHeight="1" ht="22.5">
      <c r="B13" s="96" t="s">
        <v>3389</v>
      </c>
    </row>
    <row customHeight="1" ht="67.5">
      <c r="B14" s="96" t="s">
        <v>3390</v>
      </c>
    </row>
    <row customHeight="1" ht="22.5">
      <c r="B15" s="96" t="s">
        <v>3391</v>
      </c>
    </row>
    <row customHeight="1" ht="11.25">
      <c r="B16" s="95" t="s">
        <v>3392</v>
      </c>
      <c r="D16" s="102"/>
    </row>
    <row customHeight="1" ht="33.75">
      <c r="B17" s="96" t="s">
        <v>3393</v>
      </c>
    </row>
    <row customHeight="1" ht="33.75">
      <c r="B18" s="96" t="s">
        <v>3394</v>
      </c>
    </row>
    <row customHeight="1" ht="11.25">
      <c r="B19" s="96" t="s">
        <v>3395</v>
      </c>
    </row>
    <row customHeight="1" ht="33.75">
      <c r="B20" s="96" t="s">
        <v>3396</v>
      </c>
    </row>
    <row customHeight="1" ht="11.25">
      <c r="B21" s="95" t="s">
        <v>3397</v>
      </c>
    </row>
    <row customHeight="1" ht="11.25">
      <c r="B22" s="96" t="s">
        <v>3398</v>
      </c>
    </row>
    <row r="24" customHeight="1" ht="22.5">
      <c r="B24" s="163" t="s">
        <v>3399</v>
      </c>
    </row>
    <row r="26" customHeight="1" ht="11.25">
      <c r="B26" s="95" t="s">
        <v>3400</v>
      </c>
    </row>
    <row customHeight="1" ht="22.5">
      <c r="B27" s="162" t="s">
        <v>400</v>
      </c>
    </row>
    <row customHeight="1" ht="56.25">
      <c r="B28" s="162" t="s">
        <v>3401</v>
      </c>
    </row>
    <row customHeight="1" ht="11.25">
      <c r="B29" s="212" t="s">
        <v>3402</v>
      </c>
    </row>
    <row customHeight="1" ht="22.5">
      <c r="B30" s="162" t="s">
        <v>3403</v>
      </c>
    </row>
    <row r="32" customHeight="1" ht="11.25">
      <c r="A32" s="190"/>
      <c r="B32" s="191" t="s">
        <v>3404</v>
      </c>
    </row>
    <row customHeight="1" ht="14.25">
      <c r="A33" s="192">
        <v>1</v>
      </c>
      <c r="B33" s="193" t="s">
        <v>3405</v>
      </c>
    </row>
    <row customHeight="1" ht="14.25">
      <c r="A34" s="192">
        <v>2</v>
      </c>
      <c r="B34" s="193" t="s">
        <v>3406</v>
      </c>
    </row>
    <row customHeight="1" ht="11.25">
      <c r="B35" s="191" t="s">
        <v>3407</v>
      </c>
    </row>
    <row customHeight="1" ht="11.25">
      <c r="B36" s="193" t="s">
        <v>3408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32CC8-EDDD-A5A8-BACB-0.CFF02BC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356</v>
      </c>
      <c r="I1" s="2219"/>
      <c r="V1" s="1609" t="s">
        <v>14</v>
      </c>
    </row>
    <row s="1637" customFormat="1" customHeight="1" ht="14.25" hidden="1">
      <c r="C2" s="1621"/>
      <c r="D2" s="2235" t="s">
        <v>110</v>
      </c>
      <c r="E2" s="2237"/>
      <c r="F2" s="1627"/>
      <c r="G2" s="1622" t="s">
        <v>110</v>
      </c>
      <c r="H2" s="1625"/>
      <c r="I2" s="1623"/>
      <c r="L2" s="1624"/>
      <c r="M2" s="1624"/>
      <c r="N2" s="1624"/>
      <c r="O2" s="1624" t="s">
        <v>386</v>
      </c>
      <c r="P2" s="1624"/>
      <c r="Q2" s="1624"/>
      <c r="R2" s="1626" t="s">
        <v>385</v>
      </c>
      <c r="S2" s="1626" t="s">
        <v>385</v>
      </c>
      <c r="T2" s="1624"/>
      <c r="U2" s="1624"/>
      <c r="V2" s="1620">
        <v>0</v>
      </c>
    </row>
    <row s="1637" customFormat="1" customHeight="1" ht="14.25" hidden="1">
      <c r="C3" s="1621"/>
      <c r="D3" s="2236"/>
      <c r="E3" s="2238"/>
      <c r="F3" s="407"/>
      <c r="G3" s="871"/>
      <c r="H3" s="871" t="s">
        <v>387</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360</v>
      </c>
      <c r="I5" s="704"/>
      <c r="J5" s="704"/>
      <c r="L5" s="1616"/>
      <c r="M5" s="1616"/>
      <c r="N5" s="1616"/>
      <c r="O5" s="1616"/>
      <c r="P5" s="1616"/>
      <c r="Q5" s="1616"/>
      <c r="R5" s="1616"/>
      <c r="S5" s="1616"/>
      <c r="T5" s="1616"/>
      <c r="U5" s="1616"/>
      <c r="V5" s="1615">
        <v>5</v>
      </c>
    </row>
    <row customHeight="1" ht="29.25">
      <c r="C6" s="1518"/>
      <c r="D6" s="2239" t="s">
        <v>388</v>
      </c>
      <c r="E6" s="2239"/>
      <c r="F6" s="2239"/>
      <c r="G6" s="2239"/>
      <c r="H6" s="2239"/>
      <c r="I6" s="2239"/>
      <c r="J6" s="493"/>
      <c r="K6" s="1617"/>
      <c r="V6" s="1609">
        <v>28</v>
      </c>
    </row>
    <row customHeight="1" ht="18">
      <c r="C7" s="1518"/>
      <c r="D7" s="2178" t="str">
        <f>IF(org=0,"Не определено",org)</f>
        <v>ГУП СК "Ставрополькрайводоканал"</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304</v>
      </c>
      <c r="E10" s="2221"/>
      <c r="F10" s="2221"/>
      <c r="G10" s="2221"/>
      <c r="H10" s="2221"/>
      <c r="I10" s="2221"/>
      <c r="J10" s="2225" t="s">
        <v>305</v>
      </c>
      <c r="V10" s="1609">
        <v>14</v>
      </c>
    </row>
    <row customHeight="1" ht="27.299999999999997">
      <c r="C11" s="1518"/>
      <c r="D11" s="2129" t="s">
        <v>89</v>
      </c>
      <c r="E11" s="2225" t="s">
        <v>106</v>
      </c>
      <c r="F11" s="2194" t="s">
        <v>89</v>
      </c>
      <c r="G11" s="2195"/>
      <c r="H11" s="2177" t="s">
        <v>389</v>
      </c>
      <c r="I11" s="2177" t="s">
        <v>390</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380</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110</v>
      </c>
      <c r="E14" s="2237"/>
      <c r="F14" s="1619"/>
      <c r="G14" s="1618" t="s">
        <v>110</v>
      </c>
      <c r="H14" s="1625"/>
      <c r="I14" s="1623"/>
      <c r="J14" s="2171" t="s">
        <v>391</v>
      </c>
      <c r="K14" s="1609"/>
      <c r="R14" s="502" t="s">
        <v>385</v>
      </c>
      <c r="S14" s="502" t="s">
        <v>385</v>
      </c>
      <c r="V14" s="1609">
        <v>14</v>
      </c>
    </row>
    <row customHeight="1" ht="14.699999999999998">
      <c r="A15" s="1609"/>
      <c r="C15" s="1518"/>
      <c r="D15" s="2236"/>
      <c r="E15" s="2238"/>
      <c r="F15" s="407"/>
      <c r="G15" s="871"/>
      <c r="H15" s="871" t="s">
        <v>387</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83</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